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<sst xmlns="http://schemas.openxmlformats.org/spreadsheetml/2006/main" count="3089" uniqueCount="1163">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</sst>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358842323"/>
        <c:axId val="2143230380"/>
      </c:barChart>
      <c:catAx>
        <c:axId val="3588423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43230380"/>
      </c:catAx>
      <c:valAx>
        <c:axId val="21432303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8842323"/>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308138678"/>
        <c:axId val="1492091009"/>
      </c:lineChart>
      <c:catAx>
        <c:axId val="130813867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92091009"/>
      </c:catAx>
      <c:valAx>
        <c:axId val="149209100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8138678"/>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616741404"/>
        <c:axId val="90025110"/>
      </c:lineChart>
      <c:catAx>
        <c:axId val="6167414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0025110"/>
      </c:catAx>
      <c:valAx>
        <c:axId val="900251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6741404"/>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624651279"/>
        <c:axId val="1013689428"/>
      </c:barChart>
      <c:catAx>
        <c:axId val="162465127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13689428"/>
      </c:catAx>
      <c:valAx>
        <c:axId val="101368942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4651279"/>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3695429"/>
        <c:axId val="1507687094"/>
      </c:lineChart>
      <c:catAx>
        <c:axId val="136954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07687094"/>
      </c:catAx>
      <c:valAx>
        <c:axId val="1507687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95429"/>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50778531"/>
        <c:axId val="431654880"/>
      </c:lineChart>
      <c:catAx>
        <c:axId val="1507785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31654880"/>
      </c:catAx>
      <c:valAx>
        <c:axId val="4316548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778531"/>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000938642"/>
        <c:axId val="31710230"/>
      </c:lineChart>
      <c:catAx>
        <c:axId val="100093864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1710230"/>
      </c:catAx>
      <c:valAx>
        <c:axId val="317102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0938642"/>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949382313"/>
        <c:axId val="264346970"/>
      </c:lineChart>
      <c:catAx>
        <c:axId val="9493823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64346970"/>
      </c:catAx>
      <c:valAx>
        <c:axId val="2643469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9382313"/>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806216935"/>
        <c:axId val="158752048"/>
      </c:areaChart>
      <c:catAx>
        <c:axId val="18062169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58752048"/>
      </c:catAx>
      <c:valAx>
        <c:axId val="1587520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6216935"/>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211368446"/>
        <c:axId val="1298646126"/>
      </c:lineChart>
      <c:catAx>
        <c:axId val="12113684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298646126"/>
      </c:catAx>
      <c:valAx>
        <c:axId val="12986461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1368446"/>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807608170"/>
        <c:axId val="1719207412"/>
      </c:lineChart>
      <c:catAx>
        <c:axId val="8076081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9207412"/>
      </c:catAx>
      <c:valAx>
        <c:axId val="17192074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7608170"/>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670748167"/>
        <c:axId val="1159742148"/>
      </c:lineChart>
      <c:catAx>
        <c:axId val="16707481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59742148"/>
      </c:catAx>
      <c:valAx>
        <c:axId val="1159742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0748167"/>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435546408"/>
        <c:axId val="1032809926"/>
      </c:lineChart>
      <c:catAx>
        <c:axId val="14355464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032809926"/>
      </c:catAx>
      <c:valAx>
        <c:axId val="10328099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5546408"/>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129857142"/>
        <c:axId val="215068230"/>
      </c:scatterChart>
      <c:valAx>
        <c:axId val="11298571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5068230"/>
      </c:valAx>
      <c:valAx>
        <c:axId val="2150682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9857142"/>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826290399"/>
        <c:axId val="31143504"/>
      </c:lineChart>
      <c:catAx>
        <c:axId val="8262903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1143504"/>
      </c:catAx>
      <c:valAx>
        <c:axId val="311435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6290399"/>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39029094"/>
        <c:axId val="1712896208"/>
      </c:lineChart>
      <c:catAx>
        <c:axId val="390290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2896208"/>
      </c:catAx>
      <c:valAx>
        <c:axId val="1712896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029094"/>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644692170"/>
        <c:axId val="1332664798"/>
      </c:lineChart>
      <c:catAx>
        <c:axId val="16446921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32664798"/>
      </c:catAx>
      <c:valAx>
        <c:axId val="1332664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4692170"/>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926862374"/>
        <c:axId val="1535170861"/>
      </c:lineChart>
      <c:catAx>
        <c:axId val="92686237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35170861"/>
      </c:catAx>
      <c:valAx>
        <c:axId val="153517086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6862374"/>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978060379"/>
        <c:axId val="1658306294"/>
      </c:lineChart>
      <c:catAx>
        <c:axId val="19780603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58306294"/>
      </c:catAx>
      <c:valAx>
        <c:axId val="16583062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8060379"/>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83599319"/>
        <c:axId val="1688663762"/>
      </c:lineChart>
      <c:catAx>
        <c:axId val="8359931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88663762"/>
      </c:catAx>
      <c:valAx>
        <c:axId val="1688663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599319"/>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192531601"/>
        <c:axId val="717029295"/>
      </c:lineChart>
      <c:catAx>
        <c:axId val="11925316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17029295"/>
      </c:catAx>
      <c:valAx>
        <c:axId val="717029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2531601"/>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278040726"/>
        <c:axId val="1407422612"/>
      </c:scatterChart>
      <c:valAx>
        <c:axId val="2780407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7422612"/>
      </c:valAx>
      <c:valAx>
        <c:axId val="14074226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8040726"/>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095065052"/>
        <c:axId val="1492762185"/>
      </c:scatterChart>
      <c:valAx>
        <c:axId val="10950650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2762185"/>
      </c:valAx>
      <c:valAx>
        <c:axId val="14927621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5065052"/>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831515214"/>
        <c:axId val="531590535"/>
      </c:scatterChart>
      <c:valAx>
        <c:axId val="8315152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1590535"/>
      </c:valAx>
      <c:valAx>
        <c:axId val="531590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1515214"/>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885902178"/>
        <c:axId val="1097997848"/>
      </c:lineChart>
      <c:catAx>
        <c:axId val="88590217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97997848"/>
      </c:catAx>
      <c:valAx>
        <c:axId val="10979978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5902178"/>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432705594"/>
        <c:axId val="445635218"/>
      </c:lineChart>
      <c:catAx>
        <c:axId val="14327055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45635218"/>
      </c:catAx>
      <c:valAx>
        <c:axId val="445635218"/>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2705594"/>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289707255"/>
        <c:axId val="845817617"/>
      </c:lineChart>
      <c:catAx>
        <c:axId val="128970725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45817617"/>
      </c:catAx>
      <c:valAx>
        <c:axId val="84581761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9707255"/>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751608981"/>
        <c:axId val="969074718"/>
      </c:scatterChart>
      <c:valAx>
        <c:axId val="17516089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9074718"/>
      </c:valAx>
      <c:valAx>
        <c:axId val="9690747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1608981"/>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164813669"/>
        <c:axId val="1768946491"/>
      </c:scatterChart>
      <c:valAx>
        <c:axId val="11648136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8946491"/>
      </c:valAx>
      <c:valAx>
        <c:axId val="17689464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4813669"/>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759084456"/>
        <c:axId val="1122437506"/>
      </c:lineChart>
      <c:catAx>
        <c:axId val="7590844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22437506"/>
      </c:catAx>
      <c:valAx>
        <c:axId val="1122437506"/>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9084456"/>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682843136"/>
        <c:axId val="2090469636"/>
      </c:scatterChart>
      <c:valAx>
        <c:axId val="6828431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0469636"/>
      </c:valAx>
      <c:valAx>
        <c:axId val="20904696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2843136"/>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67913769"/>
        <c:axId val="1177836124"/>
      </c:scatterChart>
      <c:valAx>
        <c:axId val="1679137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7836124"/>
      </c:valAx>
      <c:valAx>
        <c:axId val="11778361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913769"/>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961187852"/>
        <c:axId val="1431845849"/>
      </c:lineChart>
      <c:catAx>
        <c:axId val="19611878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431845849"/>
      </c:catAx>
      <c:valAx>
        <c:axId val="143184584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61187852"/>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841303811"/>
        <c:axId val="698134646"/>
      </c:lineChart>
      <c:catAx>
        <c:axId val="8413038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698134646"/>
      </c:catAx>
      <c:valAx>
        <c:axId val="69813464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41303811"/>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789781001"/>
        <c:axId val="1717756229"/>
      </c:lineChart>
      <c:catAx>
        <c:axId val="7897810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717756229"/>
      </c:catAx>
      <c:valAx>
        <c:axId val="171775622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89781001"/>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573848912"/>
        <c:axId val="220320951"/>
      </c:lineChart>
      <c:catAx>
        <c:axId val="57384891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20320951"/>
      </c:catAx>
      <c:valAx>
        <c:axId val="22032095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73848912"/>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585702943"/>
        <c:axId val="1428905323"/>
      </c:scatterChart>
      <c:valAx>
        <c:axId val="58570294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28905323"/>
      </c:valAx>
      <c:valAx>
        <c:axId val="142890532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85702943"/>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186251881"/>
        <c:axId val="1384115884"/>
      </c:scatterChart>
      <c:valAx>
        <c:axId val="118625188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84115884"/>
      </c:valAx>
      <c:valAx>
        <c:axId val="138411588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86251881"/>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555235103"/>
        <c:axId val="7127749"/>
      </c:scatterChart>
      <c:valAx>
        <c:axId val="55523510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127749"/>
      </c:valAx>
      <c:valAx>
        <c:axId val="712774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55235103"/>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93125110"/>
        <c:axId val="123612664"/>
      </c:scatterChart>
      <c:valAx>
        <c:axId val="1931251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612664"/>
      </c:valAx>
      <c:valAx>
        <c:axId val="1236126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125110"/>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472808340"/>
        <c:axId val="1435202161"/>
      </c:scatterChart>
      <c:valAx>
        <c:axId val="14728083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5202161"/>
      </c:valAx>
      <c:valAx>
        <c:axId val="14352021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2808340"/>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880447470"/>
        <c:axId val="1555566262"/>
      </c:lineChart>
      <c:catAx>
        <c:axId val="18804474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55566262"/>
      </c:catAx>
      <c:valAx>
        <c:axId val="15555662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0447470"/>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889389788"/>
        <c:axId val="1178071359"/>
      </c:scatterChart>
      <c:valAx>
        <c:axId val="18893897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8071359"/>
      </c:valAx>
      <c:valAx>
        <c:axId val="11780713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9389788"/>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210428198"/>
        <c:axId val="1184663523"/>
      </c:scatterChart>
      <c:valAx>
        <c:axId val="2104281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4663523"/>
      </c:valAx>
      <c:valAx>
        <c:axId val="11846635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428198"/>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445397755"/>
        <c:axId val="1491012119"/>
      </c:lineChart>
      <c:catAx>
        <c:axId val="4453977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91012119"/>
      </c:catAx>
      <c:valAx>
        <c:axId val="1491012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5397755"/>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77775437"/>
        <c:axId val="480131827"/>
      </c:scatterChart>
      <c:valAx>
        <c:axId val="777754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480131827"/>
      </c:valAx>
      <c:valAx>
        <c:axId val="4801318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77775437"/>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806809120"/>
        <c:axId val="1489536435"/>
      </c:scatterChart>
      <c:valAx>
        <c:axId val="8068091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9536435"/>
      </c:valAx>
      <c:valAx>
        <c:axId val="14895364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6809120"/>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904472855"/>
        <c:axId val="996650892"/>
      </c:scatterChart>
      <c:valAx>
        <c:axId val="9044728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6650892"/>
      </c:valAx>
      <c:valAx>
        <c:axId val="9966508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4472855"/>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917095630"/>
        <c:axId val="488449211"/>
      </c:scatterChart>
      <c:valAx>
        <c:axId val="19170956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8449211"/>
      </c:valAx>
      <c:valAx>
        <c:axId val="4884492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7095630"/>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814189406"/>
        <c:axId val="850299614"/>
      </c:scatterChart>
      <c:valAx>
        <c:axId val="8141894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0299614"/>
      </c:valAx>
      <c:valAx>
        <c:axId val="8502996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4189406"/>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2004448796"/>
        <c:axId val="1594732092"/>
      </c:scatterChart>
      <c:valAx>
        <c:axId val="20044487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4732092"/>
      </c:valAx>
      <c:valAx>
        <c:axId val="15947320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4448796"/>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2111609639"/>
        <c:axId val="344534917"/>
      </c:scatterChart>
      <c:valAx>
        <c:axId val="21116096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4534917"/>
      </c:valAx>
      <c:valAx>
        <c:axId val="344534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1609639"/>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883266952"/>
        <c:axId val="971490985"/>
      </c:scatterChart>
      <c:valAx>
        <c:axId val="18832669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1490985"/>
      </c:valAx>
      <c:valAx>
        <c:axId val="971490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3266952"/>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027211863"/>
        <c:axId val="861759195"/>
      </c:scatterChart>
      <c:valAx>
        <c:axId val="10272118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1759195"/>
      </c:valAx>
      <c:valAx>
        <c:axId val="861759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7211863"/>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441676984"/>
        <c:axId val="1087597457"/>
      </c:scatterChart>
      <c:valAx>
        <c:axId val="14416769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7597457"/>
      </c:valAx>
      <c:valAx>
        <c:axId val="10875974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1676984"/>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577367130"/>
        <c:axId val="219527431"/>
      </c:lineChart>
      <c:catAx>
        <c:axId val="5773671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9527431"/>
      </c:catAx>
      <c:valAx>
        <c:axId val="219527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7367130"/>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375572540"/>
        <c:axId val="1404288257"/>
      </c:lineChart>
      <c:catAx>
        <c:axId val="13755725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04288257"/>
      </c:catAx>
      <c:valAx>
        <c:axId val="1404288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5572540"/>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907614521"/>
        <c:axId val="846385257"/>
      </c:lineChart>
      <c:catAx>
        <c:axId val="9076145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6385257"/>
      </c:catAx>
      <c:valAx>
        <c:axId val="846385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7614521"/>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2024166945"/>
        <c:axId val="244468121"/>
      </c:lineChart>
      <c:catAx>
        <c:axId val="20241669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44468121"/>
      </c:catAx>
      <c:valAx>
        <c:axId val="2444681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4166945"/>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294197361"/>
        <c:axId val="1586629641"/>
      </c:scatterChart>
      <c:valAx>
        <c:axId val="2941973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6629641"/>
      </c:valAx>
      <c:valAx>
        <c:axId val="15866296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4197361"/>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2003269886"/>
        <c:axId val="1689136139"/>
      </c:lineChart>
      <c:catAx>
        <c:axId val="20032698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89136139"/>
      </c:catAx>
      <c:valAx>
        <c:axId val="16891361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3269886"/>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325432733"/>
        <c:axId val="1060904405"/>
      </c:lineChart>
      <c:catAx>
        <c:axId val="32543273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60904405"/>
      </c:catAx>
      <c:valAx>
        <c:axId val="106090440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325432733"/>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678500861"/>
        <c:axId val="1306806362"/>
      </c:lineChart>
      <c:catAx>
        <c:axId val="16785008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06806362"/>
      </c:catAx>
      <c:valAx>
        <c:axId val="13068063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8500861"/>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612068882"/>
        <c:axId val="1692144332"/>
      </c:scatterChart>
      <c:valAx>
        <c:axId val="6120688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2144332"/>
      </c:valAx>
      <c:valAx>
        <c:axId val="16921443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2068882"/>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923693964"/>
        <c:axId val="1178198521"/>
      </c:scatterChart>
      <c:valAx>
        <c:axId val="9236939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8198521"/>
      </c:valAx>
      <c:valAx>
        <c:axId val="1178198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3693964"/>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560248263"/>
        <c:axId val="1050301937"/>
      </c:scatterChart>
      <c:valAx>
        <c:axId val="5602482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0301937"/>
      </c:valAx>
      <c:valAx>
        <c:axId val="10503019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0248263"/>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877292369"/>
        <c:axId val="1138720933"/>
      </c:scatterChart>
      <c:valAx>
        <c:axId val="18772923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8720933"/>
      </c:valAx>
      <c:valAx>
        <c:axId val="1138720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7292369"/>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148947946"/>
        <c:axId val="1234906409"/>
      </c:scatterChart>
      <c:valAx>
        <c:axId val="11489479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4906409"/>
      </c:valAx>
      <c:valAx>
        <c:axId val="12349064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8947946"/>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304699163"/>
        <c:axId val="1610469843"/>
      </c:scatterChart>
      <c:valAx>
        <c:axId val="3046991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0469843"/>
      </c:valAx>
      <c:valAx>
        <c:axId val="1610469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4699163"/>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610401288"/>
        <c:axId val="848329013"/>
      </c:scatterChart>
      <c:valAx>
        <c:axId val="16104012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8329013"/>
      </c:valAx>
      <c:valAx>
        <c:axId val="8483290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0401288"/>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587436594"/>
        <c:axId val="2092051455"/>
      </c:scatterChart>
      <c:valAx>
        <c:axId val="15874365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2051455"/>
      </c:valAx>
      <c:valAx>
        <c:axId val="20920514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7436594"/>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723488017"/>
        <c:axId val="936526610"/>
      </c:scatterChart>
      <c:valAx>
        <c:axId val="17234880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6526610"/>
      </c:valAx>
      <c:valAx>
        <c:axId val="9365266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3488017"/>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14301418"/>
        <c:axId val="1708990599"/>
      </c:lineChart>
      <c:catAx>
        <c:axId val="1143014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08990599"/>
      </c:catAx>
      <c:valAx>
        <c:axId val="17089905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301418"/>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370381212"/>
        <c:axId val="1242090496"/>
      </c:lineChart>
      <c:catAx>
        <c:axId val="137038121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42090496"/>
      </c:catAx>
      <c:valAx>
        <c:axId val="12420904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0381212"/>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632317461"/>
        <c:axId val="1204773704"/>
      </c:lineChart>
      <c:catAx>
        <c:axId val="163231746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204773704"/>
      </c:catAx>
      <c:valAx>
        <c:axId val="120477370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632317461"/>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493357259"/>
        <c:axId val="1270480155"/>
      </c:scatterChart>
      <c:valAx>
        <c:axId val="14933572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0480155"/>
      </c:valAx>
      <c:valAx>
        <c:axId val="12704801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3357259"/>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986004633"/>
        <c:axId val="1125977690"/>
      </c:scatterChart>
      <c:valAx>
        <c:axId val="198600463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125977690"/>
      </c:valAx>
      <c:valAx>
        <c:axId val="112597769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986004633"/>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241835736"/>
        <c:axId val="1651334632"/>
      </c:scatterChart>
      <c:valAx>
        <c:axId val="24183573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651334632"/>
      </c:valAx>
      <c:valAx>
        <c:axId val="165133463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41835736"/>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29260.3670028234</v>
      </c>
      <c r="I4">
        <v>243.504774197496</v>
      </c>
      <c r="J4" s="41">
        <f t="shared" si="1"/>
        <v>0.2990852586</v>
      </c>
      <c r="K4" s="43"/>
      <c r="L4" s="32"/>
      <c r="M4" s="32"/>
      <c r="N4" s="32"/>
    </row>
    <row r="5" ht="15.75" customHeight="1">
      <c r="A5" s="44" t="s">
        <v>154</v>
      </c>
      <c r="B5" s="22" t="s">
        <v>155</v>
      </c>
      <c r="C5" s="45" t="s">
        <v>156</v>
      </c>
      <c r="D5" s="41"/>
      <c r="E5" s="24"/>
      <c r="F5" s="24"/>
      <c r="G5" s="46" t="s">
        <v>157</v>
      </c>
      <c r="H5">
        <v>23663.0523722885</v>
      </c>
      <c r="I5">
        <v>83.3966251227039</v>
      </c>
      <c r="J5" s="41">
        <f t="shared" si="1"/>
        <v>0.1024320828</v>
      </c>
      <c r="K5" s="43"/>
      <c r="L5" s="32"/>
      <c r="M5" s="32"/>
      <c r="N5" s="32"/>
    </row>
    <row r="6" ht="15.75" customHeight="1">
      <c r="A6" s="44" t="s">
        <v>158</v>
      </c>
      <c r="B6" s="47" t="s">
        <v>159</v>
      </c>
      <c r="C6" s="48" t="s">
        <v>159</v>
      </c>
      <c r="D6" s="41"/>
      <c r="E6" s="24"/>
      <c r="F6" s="24"/>
      <c r="G6" s="46" t="s">
        <v>158</v>
      </c>
      <c r="H6">
        <v>44316.5944335018</v>
      </c>
      <c r="I6">
        <v>0.413209203158361</v>
      </c>
      <c r="J6" s="41">
        <f t="shared" si="1"/>
        <v>0.0005075250856</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76118.4039485699</v>
      </c>
      <c r="I8">
        <v>121.169803697184</v>
      </c>
      <c r="J8" s="41">
        <f t="shared" si="1"/>
        <v>0.14882707</v>
      </c>
      <c r="K8" s="43"/>
      <c r="L8" s="32"/>
      <c r="M8" s="32"/>
      <c r="N8" s="32"/>
    </row>
    <row r="9" ht="15.75" customHeight="1">
      <c r="A9" s="38" t="s">
        <v>162</v>
      </c>
      <c r="B9" s="39">
        <v>0.0824</v>
      </c>
      <c r="C9" s="40">
        <v>0.07728600020376007</v>
      </c>
      <c r="D9" s="41"/>
      <c r="E9" s="24"/>
      <c r="F9" s="24"/>
      <c r="G9" s="42" t="s">
        <v>162</v>
      </c>
      <c r="H9">
        <v>83795.2665474563</v>
      </c>
      <c r="I9">
        <v>283.338809217167</v>
      </c>
      <c r="J9" s="41">
        <f t="shared" si="1"/>
        <v>0.3480114971</v>
      </c>
      <c r="K9" s="43"/>
      <c r="L9" s="32"/>
      <c r="M9" s="32"/>
      <c r="N9" s="32"/>
    </row>
    <row r="10" ht="15.75" customHeight="1">
      <c r="A10" s="38" t="s">
        <v>163</v>
      </c>
      <c r="B10" s="39">
        <v>0.012</v>
      </c>
      <c r="C10" s="40">
        <v>0.00471674771803757</v>
      </c>
      <c r="D10" s="41"/>
      <c r="E10" s="24"/>
      <c r="F10" s="24"/>
      <c r="G10" s="42" t="s">
        <v>163</v>
      </c>
      <c r="H10">
        <v>286.2449</v>
      </c>
      <c r="I10">
        <v>1.59446595759173</v>
      </c>
      <c r="J10" s="41">
        <f t="shared" si="1"/>
        <v>0.001958406215</v>
      </c>
      <c r="K10" s="43"/>
      <c r="L10" s="32"/>
      <c r="M10" s="32"/>
      <c r="N10" s="32"/>
    </row>
    <row r="11" ht="15.75" customHeight="1">
      <c r="A11" s="49" t="s">
        <v>164</v>
      </c>
      <c r="B11" s="50">
        <v>0.005</v>
      </c>
      <c r="C11" s="51">
        <v>0.006801987913880132</v>
      </c>
      <c r="D11" s="41"/>
      <c r="E11" s="24"/>
      <c r="F11" s="24"/>
      <c r="G11" s="42" t="s">
        <v>165</v>
      </c>
      <c r="H11">
        <v>7891.7254812004</v>
      </c>
      <c r="I11">
        <v>40.584128810089</v>
      </c>
      <c r="J11" s="41">
        <f t="shared" si="1"/>
        <v>0.04984754282</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93234.6578725474</v>
      </c>
      <c r="I14">
        <v>58.9022684785239</v>
      </c>
      <c r="J14" s="41"/>
      <c r="K14" s="43"/>
      <c r="L14" s="32"/>
      <c r="M14" s="32"/>
      <c r="N14" s="32"/>
    </row>
    <row r="15" ht="15.75" customHeight="1">
      <c r="A15" s="53" t="s">
        <v>169</v>
      </c>
      <c r="B15" s="54" t="s">
        <v>170</v>
      </c>
      <c r="C15" s="41"/>
      <c r="D15" s="41"/>
      <c r="E15" s="24"/>
      <c r="F15" s="24"/>
      <c r="G15" s="55" t="s">
        <v>171</v>
      </c>
      <c r="H15">
        <v>26696.6896551323</v>
      </c>
      <c r="I15">
        <v>40.1632662639963</v>
      </c>
      <c r="J15" s="41">
        <f>I15/sum(I$3:I$13,I$15)</f>
        <v>0.0493306175</v>
      </c>
      <c r="K15" s="43"/>
      <c r="L15" s="32"/>
      <c r="M15" s="32"/>
      <c r="N15" s="32"/>
    </row>
    <row r="16" ht="15.75" customHeight="1">
      <c r="A16" s="56" t="s">
        <v>172</v>
      </c>
      <c r="B16" s="32"/>
      <c r="C16" s="32"/>
      <c r="D16" s="41"/>
      <c r="E16" s="24"/>
      <c r="F16" s="24"/>
      <c r="G16" s="57" t="s">
        <v>173</v>
      </c>
      <c r="H16">
        <v>390.0</v>
      </c>
      <c r="I16">
        <v>0.0</v>
      </c>
      <c r="J16" s="32"/>
      <c r="K16" s="43"/>
      <c r="L16" s="32"/>
      <c r="M16" s="32"/>
      <c r="N16" s="32"/>
    </row>
    <row r="17" ht="15.75" customHeight="1">
      <c r="A17" s="32"/>
      <c r="B17" s="32"/>
      <c r="C17" s="32"/>
      <c r="D17" s="32"/>
      <c r="E17" s="32"/>
      <c r="F17" s="52"/>
      <c r="G17" s="57" t="s">
        <v>174</v>
      </c>
      <c r="H17">
        <v>150.0</v>
      </c>
      <c r="I17">
        <v>0.0</v>
      </c>
      <c r="J17" s="32"/>
      <c r="K17" s="43"/>
      <c r="L17" s="32"/>
      <c r="M17" s="32"/>
      <c r="N17" s="32"/>
    </row>
    <row r="18" ht="15.75" customHeight="1">
      <c r="A18" s="32"/>
      <c r="B18" s="32"/>
      <c r="C18" s="32"/>
      <c r="D18" s="32"/>
      <c r="E18" s="32"/>
      <c r="F18" s="32"/>
      <c r="G18" s="58" t="s">
        <v>175</v>
      </c>
      <c r="H18">
        <v>0.262345227564558</v>
      </c>
      <c r="I18">
        <v>0.0</v>
      </c>
      <c r="J18" s="32"/>
      <c r="K18" s="43"/>
      <c r="L18" s="32"/>
      <c r="M18" s="32"/>
      <c r="N18" s="32"/>
    </row>
    <row r="19" ht="15.75" customHeight="1">
      <c r="A19" s="24"/>
      <c r="B19" s="24"/>
      <c r="C19" s="24"/>
      <c r="D19" s="32"/>
      <c r="E19" s="32"/>
      <c r="F19" s="32"/>
      <c r="G19" s="58" t="s">
        <v>176</v>
      </c>
      <c r="H19">
        <v>0.253950708509423</v>
      </c>
      <c r="I19">
        <v>0.0</v>
      </c>
      <c r="J19" s="32"/>
      <c r="K19" s="43"/>
      <c r="L19" s="32"/>
      <c r="M19" s="32"/>
      <c r="N19" s="32"/>
    </row>
    <row r="20" ht="16.5" customHeight="1">
      <c r="A20" s="59"/>
      <c r="B20" s="60"/>
      <c r="C20" s="43"/>
      <c r="D20" s="32"/>
      <c r="E20" s="32"/>
      <c r="F20" s="32"/>
      <c r="G20" s="57" t="s">
        <v>177</v>
      </c>
      <c r="H20">
        <v>207238.280599229</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0.191234682991023</v>
      </c>
      <c r="I21">
        <v>0.0</v>
      </c>
      <c r="J21" s="43"/>
      <c r="K21" s="43"/>
      <c r="L21" s="43"/>
      <c r="M21" s="43"/>
      <c r="N21" s="43"/>
    </row>
    <row r="22" ht="15.75" customHeight="1">
      <c r="A22" s="59" t="s">
        <v>180</v>
      </c>
      <c r="B22" s="64">
        <f>'Inflation GDP Population'!U15</f>
        <v>0.01974797033</v>
      </c>
      <c r="C22" s="32"/>
      <c r="D22" s="32"/>
      <c r="E22" s="32"/>
      <c r="F22" s="32"/>
      <c r="G22" s="57" t="s">
        <v>181</v>
      </c>
      <c r="H22">
        <v>3.49824088690501</v>
      </c>
      <c r="I22">
        <v>0.0</v>
      </c>
      <c r="J22" s="32"/>
      <c r="K22" s="32"/>
      <c r="L22" s="32"/>
      <c r="M22" s="32"/>
      <c r="N22" s="32"/>
    </row>
    <row r="23" ht="15.75" customHeight="1">
      <c r="A23" s="65" t="s">
        <v>182</v>
      </c>
      <c r="B23" s="66" t="s">
        <v>183</v>
      </c>
      <c r="C23" s="32"/>
      <c r="D23" s="32"/>
      <c r="E23" s="32"/>
      <c r="F23" s="32"/>
      <c r="G23" s="57" t="s">
        <v>184</v>
      </c>
      <c r="I23">
        <v>0.0</v>
      </c>
      <c r="J23" s="32"/>
      <c r="K23" s="32"/>
      <c r="L23" s="32"/>
      <c r="M23" s="32"/>
      <c r="N23" s="32"/>
    </row>
    <row r="24" ht="15.75" customHeight="1">
      <c r="A24" s="67" t="s">
        <v>152</v>
      </c>
      <c r="B24" s="68">
        <f t="shared" ref="B24:B26" si="2">if(H3&gt;0,I3*1000000/(H3*8760),0)</f>
        <v>0</v>
      </c>
      <c r="C24" s="32"/>
      <c r="D24" s="32"/>
      <c r="E24" s="32"/>
      <c r="F24" s="32"/>
      <c r="G24" s="57" t="s">
        <v>185</v>
      </c>
      <c r="I24">
        <v>0.0</v>
      </c>
      <c r="J24" s="32"/>
      <c r="K24" s="32"/>
      <c r="L24" s="32"/>
      <c r="M24" s="32"/>
      <c r="N24" s="32"/>
    </row>
    <row r="25" ht="15.75" customHeight="1">
      <c r="A25" s="67" t="s">
        <v>153</v>
      </c>
      <c r="B25" s="68">
        <f t="shared" si="2"/>
        <v>0.95</v>
      </c>
      <c r="C25" s="32"/>
      <c r="D25" s="32"/>
      <c r="E25" s="32"/>
      <c r="F25" s="32"/>
      <c r="G25" s="57" t="s">
        <v>186</v>
      </c>
      <c r="H25">
        <v>113721.3188</v>
      </c>
      <c r="I25">
        <v>0.0</v>
      </c>
      <c r="J25" s="32"/>
      <c r="K25" s="32"/>
      <c r="L25" s="32"/>
      <c r="M25" s="32"/>
      <c r="N25" s="32"/>
    </row>
    <row r="26" ht="15.75" customHeight="1">
      <c r="A26" s="69" t="s">
        <v>157</v>
      </c>
      <c r="B26" s="68">
        <f t="shared" si="2"/>
        <v>0.4023218364</v>
      </c>
      <c r="C26" s="32"/>
      <c r="D26" s="32"/>
      <c r="E26" s="32"/>
      <c r="F26" s="32"/>
      <c r="G26" s="57" t="s">
        <v>187</v>
      </c>
      <c r="H26">
        <v>1885.821348</v>
      </c>
      <c r="I26">
        <v>0.0</v>
      </c>
      <c r="J26" s="32"/>
      <c r="K26" s="32"/>
      <c r="L26" s="32"/>
      <c r="M26" s="32"/>
      <c r="N26" s="32"/>
    </row>
    <row r="27" ht="15.75" customHeight="1">
      <c r="A27" s="70" t="s">
        <v>158</v>
      </c>
      <c r="B27" s="68">
        <f>if(H6&gt;0, I6*1000000/(H6*8760), 0)</f>
        <v>0.00106438685</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0.1817191199</v>
      </c>
      <c r="C29" s="32"/>
      <c r="D29" s="32"/>
      <c r="E29" s="32"/>
      <c r="F29" s="32"/>
      <c r="G29" s="32"/>
      <c r="J29" s="32"/>
      <c r="K29" s="32"/>
      <c r="L29" s="32"/>
      <c r="M29" s="32"/>
      <c r="N29" s="32"/>
    </row>
    <row r="30" ht="15.75" customHeight="1">
      <c r="A30" s="67" t="s">
        <v>162</v>
      </c>
      <c r="B30" s="68">
        <f t="shared" ref="B30:B31" si="3">if(H9&gt;0,I9*1000000/(H9*8760),0)</f>
        <v>0.3859957043</v>
      </c>
      <c r="C30" s="32"/>
      <c r="D30" s="32"/>
      <c r="E30" s="32"/>
      <c r="F30" s="32"/>
      <c r="G30" s="32"/>
      <c r="J30" s="32"/>
      <c r="K30" s="32"/>
      <c r="L30" s="32"/>
      <c r="M30" s="32"/>
      <c r="N30" s="32"/>
    </row>
    <row r="31" ht="15.75" customHeight="1">
      <c r="A31" s="67" t="s">
        <v>163</v>
      </c>
      <c r="B31" s="68">
        <f t="shared" si="3"/>
        <v>0.6358773967</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0.5870568392</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0.072119139</v>
      </c>
      <c r="C36" s="32"/>
      <c r="D36" s="32"/>
      <c r="E36" s="32"/>
      <c r="F36" s="32"/>
      <c r="G36" s="32"/>
      <c r="H36" s="32"/>
      <c r="I36" s="32"/>
      <c r="J36" s="32"/>
      <c r="K36" s="32"/>
      <c r="L36" s="32"/>
      <c r="M36" s="32"/>
      <c r="N36" s="32"/>
    </row>
    <row r="37" ht="15.75" customHeight="1">
      <c r="A37" s="75" t="s">
        <v>172</v>
      </c>
      <c r="B37" s="68">
        <f t="shared" si="4"/>
        <v>0.1717384367</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144165.7</v>
      </c>
      <c r="E2" s="82">
        <f>sum(Model!D8,Model!D426,,Model!D427,Model!D672,Model!D897,Model!D1122,Model!D1349,Model!D1574,Model!D1799*0,Model!D2024,Model!D2247,Model!D3534)</f>
        <v>154273.1</v>
      </c>
      <c r="F2" s="82">
        <f>sum(Model!E8,Model!E426,,Model!E427,Model!E672,Model!E897,Model!E1122,Model!E1349,Model!E1574,Model!E1799*0,Model!E2024,Model!E2247,Model!E3534)</f>
        <v>165279</v>
      </c>
      <c r="G2" s="82">
        <f>sum(Model!F8,Model!F426,,Model!F427,Model!F672,Model!F897,Model!F1122,Model!F1349,Model!F1574,Model!F1799*0,Model!F2024,Model!F2247,Model!F3534)</f>
        <v>167472.1</v>
      </c>
      <c r="H2" s="82">
        <f>sum(Model!G8,Model!G426,,Model!G427,Model!G672,Model!G897,Model!G1122,Model!G1349,Model!G1574,Model!G1799*0,Model!G2024,Model!G2247,Model!G3534)</f>
        <v>168139</v>
      </c>
      <c r="I2" s="82">
        <f>sum(Model!H8,Model!H426,,Model!H427,Model!H672,Model!H897,Model!H1122,Model!H1349,Model!H1574,Model!H1799*0,Model!H2024,Model!H2247,Model!H3534)</f>
        <v>171907.4</v>
      </c>
      <c r="J2" s="82">
        <f>sum(Model!I8,Model!I426,,Model!I427,Model!I672,Model!I897,Model!I1122,Model!I1349,Model!I1574,Model!I1799*0,Model!I2024,Model!I2247,Model!I3534)</f>
        <v>172760.7</v>
      </c>
      <c r="K2" s="82">
        <f>sum(Model!J8,Model!J426,,Model!J427,Model!J672,Model!J897,Model!J1122,Model!J1349,Model!J1574,Model!J1799*0,Model!J2024,Model!J2247,Model!J3534)</f>
        <v>175090.9</v>
      </c>
      <c r="L2" s="82">
        <f>sum(Model!K8,Model!K426,,Model!K427,Model!K672,Model!K897,Model!K1122,Model!K1349,Model!K1574,Model!K1799*0,Model!K2024,Model!K2247,Model!K3534)</f>
        <v>180041.8</v>
      </c>
      <c r="M2" s="82">
        <f>sum(Model!L8,Model!L426,,Model!L427,Model!L672,Model!L897,Model!L1122,Model!L1349,Model!L1574,Model!L1799*0,Model!L2024,Model!L2247,Model!L3534)</f>
        <v>183535.6</v>
      </c>
      <c r="N2" s="82">
        <f>sum(Model!M8,Model!M426,,Model!M427,Model!M672,Model!M897,Model!M1122,Model!M1349,Model!M1574,Model!M1799*0,Model!M2024,Model!M2247,Model!M3534)</f>
        <v>185033.2</v>
      </c>
      <c r="O2" s="82">
        <f>sum(Model!N8,Model!N426,,Model!N427,Model!N672,Model!N897,Model!N1122,Model!N1349,Model!N1574,Model!N1799*0,Model!N2024,Model!N2247,Model!N3534)</f>
        <v>187654.9</v>
      </c>
      <c r="P2" s="82">
        <f>sum(Model!O8,Model!O426,,Model!O427,Model!O672,Model!O897,Model!O1122,Model!O1349,Model!O1574,Model!O1799*0,Model!O2024,Model!O2247,Model!O3534)</f>
        <v>190441.6</v>
      </c>
      <c r="Q2" s="82">
        <f>sum(Model!P8,Model!P426,,Model!P427,Model!P672,Model!P897,Model!P1122,Model!P1349,Model!P1574,Model!P1799*0,Model!P2024,Model!P2247,Model!P3534)</f>
        <v>190697.4</v>
      </c>
      <c r="R2" s="82">
        <f>sum(Model!Q8,Model!Q426,,Model!Q427,Model!Q672,Model!Q897,Model!Q1122,Model!Q1349,Model!Q1574,Model!Q1799*0,Model!Q2024,Model!Q2247,Model!Q3534)</f>
        <v>191629</v>
      </c>
      <c r="S2" s="82">
        <f>sum(Model!R8,Model!R426,,Model!R427,Model!R672,Model!R897,Model!R1122,Model!R1349,Model!R1574,Model!R1799*0,Model!R2024,Model!R2247,Model!R3534)</f>
        <v>189981.3</v>
      </c>
      <c r="T2" s="82">
        <f>sum(Model!S8,Model!S426,,Model!S427,Model!S672,Model!S897,Model!S1122,Model!S1349,Model!S1574,Model!S1799*0,Model!S2024,Model!S2247,Model!S3534)</f>
        <v>187407.5</v>
      </c>
      <c r="U2" s="82">
        <f>sum(Model!T8,Model!T426,,Model!T427,Model!T672,Model!T897,Model!T1122,Model!T1349,Model!T1574,Model!T1799*0,Model!T2024,Model!T2247,Model!T3534)</f>
        <v>189597.4</v>
      </c>
      <c r="V2" s="82">
        <f>sum(Model!U8,Model!U426,,Model!U427,Model!U672,Model!U897,Model!U1122,Model!U1349,Model!U1574,Model!U1799*0,Model!U2024,Model!U2247,Model!U3534)</f>
        <v>189259.7</v>
      </c>
      <c r="W2" s="82">
        <f>sum(Model!V8,Model!V426,,Model!V427,Model!V672,Model!V897,Model!V1122,Model!V1349,Model!V1574,Model!V1799*0,Model!V2024,Model!V2247,Model!V3534)</f>
        <v>189552.8</v>
      </c>
      <c r="X2" s="82">
        <f>sum(Model!W8,Model!W426,,Model!W427,Model!W672,Model!W897,Model!W1122,Model!W1349,Model!W1574,Model!W1799*0,Model!W2024,Model!W2247,Model!W3534)</f>
        <v>189552.8</v>
      </c>
      <c r="Y2" s="82">
        <f>sum(Model!X8,Model!X426,,Model!X427,Model!X672,Model!X897,Model!X1122,Model!X1349,Model!X1574,Model!X1799*0,Model!X2024,Model!X2247,Model!X3534)</f>
        <v>192968.6515</v>
      </c>
      <c r="Z2" s="82">
        <f>sum(Model!Y8,Model!Y426,,Model!Y427,Model!Y672,Model!Y897,Model!Y1122,Model!Y1349,Model!Y1574,Model!Y1799*0,Model!Y2024,Model!Y2247,Model!Y3534)</f>
        <v>196384.503</v>
      </c>
      <c r="AA2" s="82">
        <f>sum(Model!Z8,Model!Z426,,Model!Z427,Model!Z672,Model!Z897,Model!Z1122,Model!Z1349,Model!Z1574,Model!Z1799*0,Model!Z2024,Model!Z2247,Model!Z3534)</f>
        <v>199800.3544</v>
      </c>
      <c r="AB2" s="82">
        <f>sum(Model!AA8,Model!AA426,,Model!AA427,Model!AA672,Model!AA897,Model!AA1122,Model!AA1349,Model!AA1574,Model!AA1799*0,Model!AA2024,Model!AA2247,Model!AA3534)</f>
        <v>203216.2059</v>
      </c>
      <c r="AC2" s="82">
        <f>sum(Model!AB8,Model!AB426,,Model!AB427,Model!AB672,Model!AB897,Model!AB1122,Model!AB1349,Model!AB1574,Model!AB1799*0,Model!AB2024,Model!AB2247,Model!AB3534)</f>
        <v>206632.0574</v>
      </c>
      <c r="AD2" s="82">
        <f>sum(Model!AC8,Model!AC426,,Model!AC427,Model!AC672,Model!AC897,Model!AC1122,Model!AC1349,Model!AC1574,Model!AC1799*0,Model!AC2024,Model!AC2247,Model!AC3534)</f>
        <v>210047.9089</v>
      </c>
      <c r="AE2" s="82">
        <f>sum(Model!AD8,Model!AD426,,Model!AD427,Model!AD672,Model!AD897,Model!AD1122,Model!AD1349,Model!AD1574,Model!AD1799*0,Model!AD2024,Model!AD2247,Model!AD3534)</f>
        <v>213463.7603</v>
      </c>
      <c r="AF2" s="82">
        <f>sum(Model!AE8,Model!AE426,,Model!AE427,Model!AE672,Model!AE897,Model!AE1122,Model!AE1349,Model!AE1574,Model!AE1799*0,Model!AE2024,Model!AE2247,Model!AE3534)</f>
        <v>216879.6118</v>
      </c>
      <c r="AG2" s="82">
        <f>sum(Model!AF8,Model!AF426,,Model!AF427,Model!AF672,Model!AF897,Model!AF1122,Model!AF1349,Model!AF1574,Model!AF1799*0,Model!AF2024,Model!AF2247,Model!AF3534)</f>
        <v>220295.4633</v>
      </c>
      <c r="AH2" s="82">
        <f>sum(Model!AG8,Model!AG426,,Model!AG427,Model!AG672,Model!AG897,Model!AG1122,Model!AG1349,Model!AG1574,Model!AG1799*0,Model!AG2024,Model!AG2247,Model!AG3534)</f>
        <v>223711.3148</v>
      </c>
      <c r="AI2" s="82">
        <f>sum(Model!AH8,Model!AH426,,Model!AH427,Model!AH672,Model!AH897,Model!AH1122,Model!AH1349,Model!AH1574,Model!AH1799*0,Model!AH2024,Model!AH2247,Model!AH3534)</f>
        <v>227127.1663</v>
      </c>
      <c r="AJ2" s="82">
        <f>sum(Model!AI8,Model!AI426,,Model!AI427,Model!AI672,Model!AI897,Model!AI1122,Model!AI1349,Model!AI1574,Model!AI1799*0,Model!AI2024,Model!AI2247,Model!AI3534)</f>
        <v>230543.0177</v>
      </c>
      <c r="AK2" s="82">
        <f>sum(Model!AJ8,Model!AJ426,,Model!AJ427,Model!AJ672,Model!AJ897,Model!AJ1122,Model!AJ1349,Model!AJ1574,Model!AJ1799*0,Model!AJ2024,Model!AJ2247,Model!AJ3534)</f>
        <v>233958.8692</v>
      </c>
      <c r="AL2" s="82">
        <f>sum(Model!AK8,Model!AK426,,Model!AK427,Model!AK672,Model!AK897,Model!AK1122,Model!AK1349,Model!AK1574,Model!AK1799*0,Model!AK2024,Model!AK2247,Model!AK3534)</f>
        <v>237374.7207</v>
      </c>
      <c r="AM2" s="82">
        <f>sum(Model!AL8,Model!AL426,,Model!AL427,Model!AL672,Model!AL897,Model!AL1122,Model!AL1349,Model!AL1574,Model!AL1799*0,Model!AL2024,Model!AL2247,Model!AL3534)</f>
        <v>240790.5722</v>
      </c>
      <c r="AN2" s="82">
        <f>sum(Model!AM8,Model!AM426,,Model!AM427,Model!AM672,Model!AM897,Model!AM1122,Model!AM1349,Model!AM1574,Model!AM1799*0,Model!AM2024,Model!AM2247,Model!AM3534)</f>
        <v>244206.4236</v>
      </c>
      <c r="AO2" s="82">
        <f>sum(Model!AN8,Model!AN426,,Model!AN427,Model!AN672,Model!AN897,Model!AN1122,Model!AN1349,Model!AN1574,Model!AN1799*0,Model!AN2024,Model!AN2247,Model!AN3534)</f>
        <v>247622.2751</v>
      </c>
      <c r="AP2" s="82">
        <f>sum(Model!AO8,Model!AO426,,Model!AO427,Model!AO672,Model!AO897,Model!AO1122,Model!AO1349,Model!AO1574,Model!AO1799*0,Model!AO2024,Model!AO2247,Model!AO3534)</f>
        <v>251038.1266</v>
      </c>
      <c r="AQ2" s="82">
        <f>sum(Model!AP8,Model!AP426,,Model!AP427,Model!AP672,Model!AP897,Model!AP1122,Model!AP1349,Model!AP1574,Model!AP1799*0,Model!AP2024,Model!AP2247,Model!AP3534)</f>
        <v>254453.9781</v>
      </c>
      <c r="AR2" s="82">
        <f>sum(Model!AQ8,Model!AQ426,,Model!AQ427,Model!AQ672,Model!AQ897,Model!AQ1122,Model!AQ1349,Model!AQ1574,Model!AQ1799*0,Model!AQ2024,Model!AQ2247,Model!AQ3534)</f>
        <v>257869.8296</v>
      </c>
      <c r="AS2" s="82">
        <f>sum(Model!AR8,Model!AR426,,Model!AR427,Model!AR672,Model!AR897,Model!AR1122,Model!AR1349,Model!AR1574,Model!AR1799*0,Model!AR2024,Model!AR2247,Model!AR3534)</f>
        <v>261285.681</v>
      </c>
      <c r="AT2" s="82">
        <f>sum(Model!AS8,Model!AS426,,Model!AS427,Model!AS672,Model!AS897,Model!AS1122,Model!AS1349,Model!AS1574,Model!AS1799*0,Model!AS2024,Model!AS2247,Model!AS3534)</f>
        <v>264701.5325</v>
      </c>
      <c r="AU2" s="82">
        <f>sum(Model!AT8,Model!AT426,,Model!AT427,Model!AT672,Model!AT897,Model!AT1122,Model!AT1349,Model!AT1574,Model!AT1799*0,Model!AT2024,Model!AT2247,Model!AT3534)</f>
        <v>268117.384</v>
      </c>
      <c r="AV2" s="82">
        <f>sum(Model!AU8,Model!AU426,,Model!AU427,Model!AU672,Model!AU897,Model!AU1122,Model!AU1349,Model!AU1574,Model!AU1799*0,Model!AU2024,Model!AU2247,Model!AU3534)</f>
        <v>271533.2355</v>
      </c>
      <c r="AW2" s="82">
        <f>sum(Model!AV8,Model!AV426,,Model!AV427,Model!AV672,Model!AV897,Model!AV1122,Model!AV1349,Model!AV1574,Model!AV1799*0,Model!AV2024,Model!AV2247,Model!AV3534)</f>
        <v>274949.087</v>
      </c>
      <c r="AX2" s="82">
        <f>sum(Model!AW8,Model!AW426,,Model!AW427,Model!AW672,Model!AW897,Model!AW1122,Model!AW1349,Model!AW1574,Model!AW1799*0,Model!AW2024,Model!AW2247,Model!AW3534)</f>
        <v>278364.9384</v>
      </c>
      <c r="AY2" s="82">
        <f>sum(Model!AX8,Model!AX426,,Model!AX427,Model!AX672,Model!AX897,Model!AX1122,Model!AX1349,Model!AX1574,Model!AX1799*0,Model!AX2024,Model!AX2247,Model!AX3534)</f>
        <v>281780.7899</v>
      </c>
      <c r="AZ2" s="82">
        <f>sum(Model!AY8,Model!AY426,,Model!AY427,Model!AY672,Model!AY897,Model!AY1122,Model!AY1349,Model!AY1574,Model!AY1799*0,Model!AY2024,Model!AY2247,Model!AY3534)</f>
        <v>285196.6414</v>
      </c>
      <c r="BA2" s="82">
        <f>sum(Model!AZ8,Model!AZ426,,Model!AZ427,Model!AZ672,Model!AZ897,Model!AZ1122,Model!AZ1349,Model!AZ1574,Model!AZ1799*0,Model!AZ2024,Model!AZ2247,Model!AZ3534)</f>
        <v>288612.4929</v>
      </c>
      <c r="BB2" s="82">
        <f>sum(Model!BA8,Model!BA426,,Model!BA427,Model!BA672,Model!BA897,Model!BA1122,Model!BA1349,Model!BA1574,Model!BA1799*0,Model!BA2024,Model!BA2247,Model!BA3534)</f>
        <v>292028.3443</v>
      </c>
      <c r="BC2" s="83"/>
      <c r="BD2" s="83"/>
      <c r="BE2" s="83"/>
      <c r="BF2" s="83"/>
      <c r="BG2" s="83"/>
      <c r="BH2" s="83"/>
      <c r="BI2" s="83"/>
      <c r="BJ2" s="83"/>
      <c r="BK2" s="83"/>
      <c r="BL2" s="83"/>
      <c r="BM2" s="83"/>
      <c r="BN2" s="83"/>
      <c r="BO2" s="83"/>
      <c r="BP2" s="83"/>
    </row>
    <row r="3">
      <c r="A3" s="79" t="s">
        <v>194</v>
      </c>
      <c r="B3" s="80" t="s">
        <v>192</v>
      </c>
      <c r="C3" s="81" t="s">
        <v>195</v>
      </c>
      <c r="D3" s="82">
        <f>Model!C8</f>
        <v>77341</v>
      </c>
      <c r="E3" s="82">
        <f>Model!D8</f>
        <v>77340.3</v>
      </c>
      <c r="F3" s="82">
        <f>Model!E8</f>
        <v>77248.1</v>
      </c>
      <c r="G3" s="82">
        <f>Model!F8</f>
        <v>77153.1</v>
      </c>
      <c r="H3" s="82">
        <f>Model!G8</f>
        <v>76871.6</v>
      </c>
      <c r="I3" s="82">
        <f>Model!H8</f>
        <v>77012.4</v>
      </c>
      <c r="J3" s="82">
        <f>Model!I8</f>
        <v>76870.9</v>
      </c>
      <c r="K3" s="82">
        <f>Model!J8</f>
        <v>77335.6</v>
      </c>
      <c r="L3" s="82">
        <f>Model!K8</f>
        <v>77887.4</v>
      </c>
      <c r="M3" s="82">
        <f>Model!L8</f>
        <v>77868.5</v>
      </c>
      <c r="N3" s="82">
        <f>Model!M8</f>
        <v>78631.4</v>
      </c>
      <c r="O3" s="82">
        <f>Model!N8</f>
        <v>79104.2</v>
      </c>
      <c r="P3" s="82">
        <f>Model!O8</f>
        <v>79489.8</v>
      </c>
      <c r="Q3" s="82">
        <f>Model!P8</f>
        <v>80048.1</v>
      </c>
      <c r="R3" s="82">
        <f>Model!Q8</f>
        <v>79824.7</v>
      </c>
      <c r="S3" s="82">
        <f>Model!R8</f>
        <v>76745.1</v>
      </c>
      <c r="T3" s="82">
        <f>Model!S8</f>
        <v>72236</v>
      </c>
      <c r="U3" s="82">
        <f>Model!T8</f>
        <v>71867.5</v>
      </c>
      <c r="V3" s="82">
        <f>Model!U8</f>
        <v>68453.6</v>
      </c>
      <c r="W3" s="82">
        <f>Model!V8</f>
        <v>68453.6</v>
      </c>
      <c r="X3" s="82">
        <f>Model!W8</f>
        <v>68453.6</v>
      </c>
      <c r="Y3" s="82">
        <f>Model!X8</f>
        <v>66171.81333</v>
      </c>
      <c r="Z3" s="82">
        <f>Model!Y8</f>
        <v>63890.02667</v>
      </c>
      <c r="AA3" s="82">
        <f>Model!Z8</f>
        <v>61608.24</v>
      </c>
      <c r="AB3" s="82">
        <f>Model!AA8</f>
        <v>59326.45333</v>
      </c>
      <c r="AC3" s="82">
        <f>Model!AB8</f>
        <v>57044.66667</v>
      </c>
      <c r="AD3" s="82">
        <f>Model!AC8</f>
        <v>54762.88</v>
      </c>
      <c r="AE3" s="82">
        <f>Model!AD8</f>
        <v>52481.09333</v>
      </c>
      <c r="AF3" s="82">
        <f>Model!AE8</f>
        <v>50199.30667</v>
      </c>
      <c r="AG3" s="82">
        <f>Model!AF8</f>
        <v>47917.52</v>
      </c>
      <c r="AH3" s="82">
        <f>Model!AG8</f>
        <v>45635.73333</v>
      </c>
      <c r="AI3" s="82">
        <f>Model!AH8</f>
        <v>43353.94667</v>
      </c>
      <c r="AJ3" s="82">
        <f>Model!AI8</f>
        <v>41072.16</v>
      </c>
      <c r="AK3" s="82">
        <f>Model!AJ8</f>
        <v>38790.37333</v>
      </c>
      <c r="AL3" s="82">
        <f>Model!AK8</f>
        <v>36508.58667</v>
      </c>
      <c r="AM3" s="82">
        <f>Model!AL8</f>
        <v>34226.8</v>
      </c>
      <c r="AN3" s="82">
        <f>Model!AM8</f>
        <v>31945.01333</v>
      </c>
      <c r="AO3" s="82">
        <f>Model!AN8</f>
        <v>29663.22667</v>
      </c>
      <c r="AP3" s="82">
        <f>Model!AO8</f>
        <v>27381.44</v>
      </c>
      <c r="AQ3" s="82">
        <f>Model!AP8</f>
        <v>25099.65333</v>
      </c>
      <c r="AR3" s="82">
        <f>Model!AQ8</f>
        <v>22817.86667</v>
      </c>
      <c r="AS3" s="82">
        <f>Model!AR8</f>
        <v>20536.08</v>
      </c>
      <c r="AT3" s="82">
        <f>Model!AS8</f>
        <v>18254.29333</v>
      </c>
      <c r="AU3" s="82">
        <f>Model!AT8</f>
        <v>15972.50667</v>
      </c>
      <c r="AV3" s="82">
        <f>Model!AU8</f>
        <v>13690.72</v>
      </c>
      <c r="AW3" s="82">
        <f>Model!AV8</f>
        <v>11408.93333</v>
      </c>
      <c r="AX3" s="82">
        <f>Model!AW8</f>
        <v>9127.146667</v>
      </c>
      <c r="AY3" s="82">
        <f>Model!AX8</f>
        <v>6845.36</v>
      </c>
      <c r="AZ3" s="82">
        <f>Model!AY8</f>
        <v>4563.573333</v>
      </c>
      <c r="BA3" s="82">
        <f>Model!AZ8</f>
        <v>2281.786667</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4424.7</v>
      </c>
      <c r="E4" s="82">
        <f>Model!D426</f>
        <v>6483.1</v>
      </c>
      <c r="F4" s="82">
        <f>Model!E426</f>
        <v>11188.6</v>
      </c>
      <c r="G4" s="82">
        <f>Model!F426</f>
        <v>11965.4</v>
      </c>
      <c r="H4" s="82">
        <f>Model!G426</f>
        <v>15896.6</v>
      </c>
      <c r="I4" s="82">
        <f>Model!H426</f>
        <v>17302.7</v>
      </c>
      <c r="J4" s="82">
        <f>Model!I426</f>
        <v>18031.6</v>
      </c>
      <c r="K4" s="82">
        <f>Model!J426</f>
        <v>18153.6</v>
      </c>
      <c r="L4" s="82">
        <f>Model!K426</f>
        <v>19402</v>
      </c>
      <c r="M4" s="82">
        <f>Model!L426</f>
        <v>19823.2</v>
      </c>
      <c r="N4" s="82">
        <f>Model!M426</f>
        <v>19823.2</v>
      </c>
      <c r="O4" s="82">
        <f>Model!N426</f>
        <v>19823.2</v>
      </c>
      <c r="P4" s="82">
        <f>Model!O426</f>
        <v>19823.2</v>
      </c>
      <c r="Q4" s="82">
        <f>Model!P426</f>
        <v>19921.2</v>
      </c>
      <c r="R4" s="82">
        <f>Model!Q426</f>
        <v>19921.2</v>
      </c>
      <c r="S4" s="82">
        <f>Model!R426</f>
        <v>20548.7</v>
      </c>
      <c r="T4" s="82">
        <f>Model!S426</f>
        <v>20548.7</v>
      </c>
      <c r="U4" s="82">
        <f>Model!T426</f>
        <v>21404</v>
      </c>
      <c r="V4" s="82">
        <f>Model!U426</f>
        <v>22784</v>
      </c>
      <c r="W4" s="82">
        <f>Model!V426</f>
        <v>22784</v>
      </c>
      <c r="X4" s="82">
        <f>Model!W426</f>
        <v>22784</v>
      </c>
      <c r="Y4" s="82">
        <f>Model!X426</f>
        <v>22813.30175</v>
      </c>
      <c r="Z4" s="82">
        <f>Model!Y426</f>
        <v>22842.60349</v>
      </c>
      <c r="AA4" s="82">
        <f>Model!Z426</f>
        <v>22871.90524</v>
      </c>
      <c r="AB4" s="82">
        <f>Model!AA426</f>
        <v>22901.20698</v>
      </c>
      <c r="AC4" s="82">
        <f>Model!AB426</f>
        <v>22930.50873</v>
      </c>
      <c r="AD4" s="82">
        <f>Model!AC426</f>
        <v>22959.81047</v>
      </c>
      <c r="AE4" s="82">
        <f>Model!AD426</f>
        <v>22989.11222</v>
      </c>
      <c r="AF4" s="82">
        <f>Model!AE426</f>
        <v>23018.41397</v>
      </c>
      <c r="AG4" s="82">
        <f>Model!AF426</f>
        <v>23047.71571</v>
      </c>
      <c r="AH4" s="82">
        <f>Model!AG426</f>
        <v>23077.01746</v>
      </c>
      <c r="AI4" s="82">
        <f>Model!AH426</f>
        <v>23106.3192</v>
      </c>
      <c r="AJ4" s="82">
        <f>Model!AI426</f>
        <v>23135.62095</v>
      </c>
      <c r="AK4" s="82">
        <f>Model!AJ426</f>
        <v>23164.92269</v>
      </c>
      <c r="AL4" s="82">
        <f>Model!AK426</f>
        <v>23194.22444</v>
      </c>
      <c r="AM4" s="82">
        <f>Model!AL426</f>
        <v>23223.52619</v>
      </c>
      <c r="AN4" s="82">
        <f>Model!AM426</f>
        <v>23252.82793</v>
      </c>
      <c r="AO4" s="82">
        <f>Model!AN426</f>
        <v>23282.12968</v>
      </c>
      <c r="AP4" s="82">
        <f>Model!AO426</f>
        <v>23311.43142</v>
      </c>
      <c r="AQ4" s="82">
        <f>Model!AP426</f>
        <v>23340.73317</v>
      </c>
      <c r="AR4" s="82">
        <f>Model!AQ426</f>
        <v>23370.03491</v>
      </c>
      <c r="AS4" s="82">
        <f>Model!AR426</f>
        <v>23399.33666</v>
      </c>
      <c r="AT4" s="82">
        <f>Model!AS426</f>
        <v>23428.63841</v>
      </c>
      <c r="AU4" s="82">
        <f>Model!AT426</f>
        <v>23457.94015</v>
      </c>
      <c r="AV4" s="82">
        <f>Model!AU426</f>
        <v>23487.2419</v>
      </c>
      <c r="AW4" s="82">
        <f>Model!AV426</f>
        <v>23516.54364</v>
      </c>
      <c r="AX4" s="82">
        <f>Model!AW426</f>
        <v>23545.84539</v>
      </c>
      <c r="AY4" s="82">
        <f>Model!AX426</f>
        <v>23575.14714</v>
      </c>
      <c r="AZ4" s="82">
        <f>Model!AY426</f>
        <v>23604.44888</v>
      </c>
      <c r="BA4" s="82">
        <f>Model!AZ426</f>
        <v>23633.75063</v>
      </c>
      <c r="BB4" s="82">
        <f>Model!BA426</f>
        <v>23663.05237</v>
      </c>
      <c r="BC4" s="83"/>
      <c r="BD4" s="83"/>
      <c r="BE4" s="83"/>
      <c r="BF4" s="83"/>
      <c r="BG4" s="83"/>
      <c r="BH4" s="83"/>
      <c r="BI4" s="83"/>
      <c r="BJ4" s="83"/>
      <c r="BK4" s="83"/>
      <c r="BL4" s="83"/>
      <c r="BM4" s="83"/>
      <c r="BN4" s="83"/>
      <c r="BO4" s="83"/>
      <c r="BP4" s="83"/>
    </row>
    <row r="5">
      <c r="A5" s="79" t="s">
        <v>198</v>
      </c>
      <c r="B5" s="80" t="s">
        <v>192</v>
      </c>
      <c r="C5" s="81" t="s">
        <v>199</v>
      </c>
      <c r="D5" s="82">
        <f>Model!C427</f>
        <v>30289.6</v>
      </c>
      <c r="E5" s="82">
        <f>Model!D427</f>
        <v>37985</v>
      </c>
      <c r="F5" s="82">
        <f>Model!E427</f>
        <v>44413.5</v>
      </c>
      <c r="G5" s="82">
        <f>Model!F427</f>
        <v>45652</v>
      </c>
      <c r="H5" s="82">
        <f>Model!G427</f>
        <v>42616.3</v>
      </c>
      <c r="I5" s="82">
        <f>Model!H427</f>
        <v>44393.1</v>
      </c>
      <c r="J5" s="82">
        <f>Model!I427</f>
        <v>44376.4</v>
      </c>
      <c r="K5" s="82">
        <f>Model!J427</f>
        <v>44608.2</v>
      </c>
      <c r="L5" s="82">
        <f>Model!K427</f>
        <v>44935.4</v>
      </c>
      <c r="M5" s="82">
        <f>Model!L427</f>
        <v>44972.3</v>
      </c>
      <c r="N5" s="82">
        <f>Model!M427</f>
        <v>44371.4</v>
      </c>
      <c r="O5" s="82">
        <f>Model!N427</f>
        <v>44210.3</v>
      </c>
      <c r="P5" s="82">
        <f>Model!O427</f>
        <v>44206.7</v>
      </c>
      <c r="Q5" s="82">
        <f>Model!P427</f>
        <v>43647.7</v>
      </c>
      <c r="R5" s="82">
        <f>Model!Q427</f>
        <v>43580.7</v>
      </c>
      <c r="S5" s="82">
        <f>Model!R427</f>
        <v>43269.6</v>
      </c>
      <c r="T5" s="82">
        <f>Model!S427</f>
        <v>43515.8</v>
      </c>
      <c r="U5" s="82">
        <f>Model!T427</f>
        <v>43397.1</v>
      </c>
      <c r="V5" s="82">
        <f>Model!U427</f>
        <v>43229.5</v>
      </c>
      <c r="W5" s="82">
        <f>Model!V427</f>
        <v>43229.5</v>
      </c>
      <c r="X5" s="82">
        <f>Model!W427</f>
        <v>43229.5</v>
      </c>
      <c r="Y5" s="82">
        <f>Model!X427</f>
        <v>43265.73648</v>
      </c>
      <c r="Z5" s="82">
        <f>Model!Y427</f>
        <v>43301.97296</v>
      </c>
      <c r="AA5" s="82">
        <f>Model!Z427</f>
        <v>43338.20944</v>
      </c>
      <c r="AB5" s="82">
        <f>Model!AA427</f>
        <v>43374.44592</v>
      </c>
      <c r="AC5" s="82">
        <f>Model!AB427</f>
        <v>43410.68241</v>
      </c>
      <c r="AD5" s="82">
        <f>Model!AC427</f>
        <v>43446.91889</v>
      </c>
      <c r="AE5" s="82">
        <f>Model!AD427</f>
        <v>43483.15537</v>
      </c>
      <c r="AF5" s="82">
        <f>Model!AE427</f>
        <v>43519.39185</v>
      </c>
      <c r="AG5" s="82">
        <f>Model!AF427</f>
        <v>43555.62833</v>
      </c>
      <c r="AH5" s="82">
        <f>Model!AG427</f>
        <v>43591.86481</v>
      </c>
      <c r="AI5" s="82">
        <f>Model!AH427</f>
        <v>43628.10129</v>
      </c>
      <c r="AJ5" s="82">
        <f>Model!AI427</f>
        <v>43664.33777</v>
      </c>
      <c r="AK5" s="82">
        <f>Model!AJ427</f>
        <v>43700.57425</v>
      </c>
      <c r="AL5" s="82">
        <f>Model!AK427</f>
        <v>43736.81074</v>
      </c>
      <c r="AM5" s="82">
        <f>Model!AL427</f>
        <v>43773.04722</v>
      </c>
      <c r="AN5" s="82">
        <f>Model!AM427</f>
        <v>43809.2837</v>
      </c>
      <c r="AO5" s="82">
        <f>Model!AN427</f>
        <v>43845.52018</v>
      </c>
      <c r="AP5" s="82">
        <f>Model!AO427</f>
        <v>43881.75666</v>
      </c>
      <c r="AQ5" s="82">
        <f>Model!AP427</f>
        <v>43917.99314</v>
      </c>
      <c r="AR5" s="82">
        <f>Model!AQ427</f>
        <v>43954.22962</v>
      </c>
      <c r="AS5" s="82">
        <f>Model!AR427</f>
        <v>43990.4661</v>
      </c>
      <c r="AT5" s="82">
        <f>Model!AS427</f>
        <v>44026.70258</v>
      </c>
      <c r="AU5" s="82">
        <f>Model!AT427</f>
        <v>44062.93907</v>
      </c>
      <c r="AV5" s="82">
        <f>Model!AU427</f>
        <v>44099.17555</v>
      </c>
      <c r="AW5" s="82">
        <f>Model!AV427</f>
        <v>44135.41203</v>
      </c>
      <c r="AX5" s="82">
        <f>Model!AW427</f>
        <v>44171.64851</v>
      </c>
      <c r="AY5" s="82">
        <f>Model!AX427</f>
        <v>44207.88499</v>
      </c>
      <c r="AZ5" s="82">
        <f>Model!AY427</f>
        <v>44244.12147</v>
      </c>
      <c r="BA5" s="82">
        <f>Model!AZ427</f>
        <v>44280.35795</v>
      </c>
      <c r="BB5" s="82">
        <f>Model!BA427</f>
        <v>44316.59443</v>
      </c>
      <c r="BC5" s="83"/>
      <c r="BD5" s="83"/>
      <c r="BE5" s="83"/>
      <c r="BF5" s="83"/>
      <c r="BG5" s="83"/>
      <c r="BH5" s="83"/>
      <c r="BI5" s="83"/>
      <c r="BJ5" s="83"/>
      <c r="BK5" s="83"/>
      <c r="BL5" s="83"/>
      <c r="BM5" s="83"/>
      <c r="BN5" s="83"/>
      <c r="BO5" s="83"/>
      <c r="BP5" s="83"/>
    </row>
    <row r="6">
      <c r="A6" s="79" t="s">
        <v>200</v>
      </c>
      <c r="B6" s="80" t="s">
        <v>192</v>
      </c>
      <c r="C6" s="81" t="s">
        <v>201</v>
      </c>
      <c r="D6" s="82">
        <f>Model!C672</f>
        <v>535.3</v>
      </c>
      <c r="E6" s="82">
        <f>Model!D672</f>
        <v>650.4</v>
      </c>
      <c r="F6" s="82">
        <f>Model!E672</f>
        <v>817.8</v>
      </c>
      <c r="G6" s="82">
        <f>Model!F672</f>
        <v>1138.1</v>
      </c>
      <c r="H6" s="82">
        <f>Model!G672</f>
        <v>1336.6</v>
      </c>
      <c r="I6" s="82">
        <f>Model!H672</f>
        <v>1662.9</v>
      </c>
      <c r="J6" s="82">
        <f>Model!I672</f>
        <v>1907.9</v>
      </c>
      <c r="K6" s="82">
        <f>Model!J672</f>
        <v>3213.9</v>
      </c>
      <c r="L6" s="82">
        <f>Model!K672</f>
        <v>6022.9</v>
      </c>
      <c r="M6" s="82">
        <f>Model!L672</f>
        <v>9005.6</v>
      </c>
      <c r="N6" s="82">
        <f>Model!M672</f>
        <v>10359.1</v>
      </c>
      <c r="O6" s="82">
        <f>Model!N672</f>
        <v>12715.8</v>
      </c>
      <c r="P6" s="82">
        <f>Model!O672</f>
        <v>15316.2</v>
      </c>
      <c r="Q6" s="82">
        <f>Model!P672</f>
        <v>15535.9</v>
      </c>
      <c r="R6" s="82">
        <f>Model!Q672</f>
        <v>16667.3</v>
      </c>
      <c r="S6" s="82">
        <f>Model!R672</f>
        <v>17770.9</v>
      </c>
      <c r="T6" s="82">
        <f>Model!S672</f>
        <v>19261.7</v>
      </c>
      <c r="U6" s="82">
        <f>Model!T672</f>
        <v>20805.9</v>
      </c>
      <c r="V6" s="82">
        <f>Model!U672</f>
        <v>22703.1</v>
      </c>
      <c r="W6" s="82">
        <f>Model!V672</f>
        <v>22703.1</v>
      </c>
      <c r="X6" s="82">
        <f>Model!W672</f>
        <v>22703.1</v>
      </c>
      <c r="Y6" s="82">
        <f>Model!X672</f>
        <v>24739.50555</v>
      </c>
      <c r="Z6" s="82">
        <f>Model!Y672</f>
        <v>26775.9111</v>
      </c>
      <c r="AA6" s="82">
        <f>Model!Z672</f>
        <v>28812.31665</v>
      </c>
      <c r="AB6" s="82">
        <f>Model!AA672</f>
        <v>30848.72221</v>
      </c>
      <c r="AC6" s="82">
        <f>Model!AB672</f>
        <v>32885.12776</v>
      </c>
      <c r="AD6" s="82">
        <f>Model!AC672</f>
        <v>34921.53331</v>
      </c>
      <c r="AE6" s="82">
        <f>Model!AD672</f>
        <v>36957.93886</v>
      </c>
      <c r="AF6" s="82">
        <f>Model!AE672</f>
        <v>38994.34441</v>
      </c>
      <c r="AG6" s="82">
        <f>Model!AF672</f>
        <v>41030.74996</v>
      </c>
      <c r="AH6" s="82">
        <f>Model!AG672</f>
        <v>43067.15552</v>
      </c>
      <c r="AI6" s="82">
        <f>Model!AH672</f>
        <v>45103.56107</v>
      </c>
      <c r="AJ6" s="82">
        <f>Model!AI672</f>
        <v>47139.96662</v>
      </c>
      <c r="AK6" s="82">
        <f>Model!AJ672</f>
        <v>49176.37217</v>
      </c>
      <c r="AL6" s="82">
        <f>Model!AK672</f>
        <v>51212.77772</v>
      </c>
      <c r="AM6" s="82">
        <f>Model!AL672</f>
        <v>53249.18327</v>
      </c>
      <c r="AN6" s="82">
        <f>Model!AM672</f>
        <v>55285.58883</v>
      </c>
      <c r="AO6" s="82">
        <f>Model!AN672</f>
        <v>57321.99438</v>
      </c>
      <c r="AP6" s="82">
        <f>Model!AO672</f>
        <v>59358.39993</v>
      </c>
      <c r="AQ6" s="82">
        <f>Model!AP672</f>
        <v>61394.80548</v>
      </c>
      <c r="AR6" s="82">
        <f>Model!AQ672</f>
        <v>63431.21103</v>
      </c>
      <c r="AS6" s="82">
        <f>Model!AR672</f>
        <v>65467.61658</v>
      </c>
      <c r="AT6" s="82">
        <f>Model!AS672</f>
        <v>67504.02213</v>
      </c>
      <c r="AU6" s="82">
        <f>Model!AT672</f>
        <v>69540.42769</v>
      </c>
      <c r="AV6" s="82">
        <f>Model!AU672</f>
        <v>71576.83324</v>
      </c>
      <c r="AW6" s="82">
        <f>Model!AV672</f>
        <v>73613.23879</v>
      </c>
      <c r="AX6" s="82">
        <f>Model!AW672</f>
        <v>75649.64434</v>
      </c>
      <c r="AY6" s="82">
        <f>Model!AX672</f>
        <v>77686.04989</v>
      </c>
      <c r="AZ6" s="82">
        <f>Model!AY672</f>
        <v>79722.45544</v>
      </c>
      <c r="BA6" s="82">
        <f>Model!AZ672</f>
        <v>81758.861</v>
      </c>
      <c r="BB6" s="82">
        <f>Model!BA672</f>
        <v>83795.26655</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9</v>
      </c>
      <c r="N7" s="82">
        <f>Model!M897</f>
        <v>9</v>
      </c>
      <c r="O7" s="82">
        <f>Model!N897</f>
        <v>12.8</v>
      </c>
      <c r="P7" s="82">
        <f>Model!O897</f>
        <v>42.9</v>
      </c>
      <c r="Q7" s="82">
        <f>Model!P897</f>
        <v>88.3</v>
      </c>
      <c r="R7" s="82">
        <f>Model!Q897</f>
        <v>142.6</v>
      </c>
      <c r="S7" s="82">
        <f>Model!R897</f>
        <v>194.6</v>
      </c>
      <c r="T7" s="82">
        <f>Model!S897</f>
        <v>508.3</v>
      </c>
      <c r="U7" s="82">
        <f>Model!T897</f>
        <v>900.1</v>
      </c>
      <c r="V7" s="82">
        <f>Model!U897</f>
        <v>1193.2</v>
      </c>
      <c r="W7" s="82">
        <f>Model!V897</f>
        <v>1486.3</v>
      </c>
      <c r="X7" s="82">
        <f>Model!W897</f>
        <v>1486.3</v>
      </c>
      <c r="Y7" s="82">
        <f>Model!X897</f>
        <v>3974.036798</v>
      </c>
      <c r="Z7" s="82">
        <f>Model!Y897</f>
        <v>6461.773597</v>
      </c>
      <c r="AA7" s="82">
        <f>Model!Z897</f>
        <v>8949.510395</v>
      </c>
      <c r="AB7" s="82">
        <f>Model!AA897</f>
        <v>11437.24719</v>
      </c>
      <c r="AC7" s="82">
        <f>Model!AB897</f>
        <v>13924.98399</v>
      </c>
      <c r="AD7" s="82">
        <f>Model!AC897</f>
        <v>16412.72079</v>
      </c>
      <c r="AE7" s="82">
        <f>Model!AD897</f>
        <v>18900.45759</v>
      </c>
      <c r="AF7" s="82">
        <f>Model!AE897</f>
        <v>21388.19439</v>
      </c>
      <c r="AG7" s="82">
        <f>Model!AF897</f>
        <v>23875.93118</v>
      </c>
      <c r="AH7" s="82">
        <f>Model!AG897</f>
        <v>26363.66798</v>
      </c>
      <c r="AI7" s="82">
        <f>Model!AH897</f>
        <v>28851.40478</v>
      </c>
      <c r="AJ7" s="82">
        <f>Model!AI897</f>
        <v>31339.14158</v>
      </c>
      <c r="AK7" s="82">
        <f>Model!AJ897</f>
        <v>33826.87838</v>
      </c>
      <c r="AL7" s="82">
        <f>Model!AK897</f>
        <v>36314.61518</v>
      </c>
      <c r="AM7" s="82">
        <f>Model!AL897</f>
        <v>38802.35197</v>
      </c>
      <c r="AN7" s="82">
        <f>Model!AM897</f>
        <v>41290.08877</v>
      </c>
      <c r="AO7" s="82">
        <f>Model!AN897</f>
        <v>43777.82557</v>
      </c>
      <c r="AP7" s="82">
        <f>Model!AO897</f>
        <v>46265.56237</v>
      </c>
      <c r="AQ7" s="82">
        <f>Model!AP897</f>
        <v>48753.29917</v>
      </c>
      <c r="AR7" s="82">
        <f>Model!AQ897</f>
        <v>51241.03597</v>
      </c>
      <c r="AS7" s="82">
        <f>Model!AR897</f>
        <v>53728.77276</v>
      </c>
      <c r="AT7" s="82">
        <f>Model!AS897</f>
        <v>56216.50956</v>
      </c>
      <c r="AU7" s="82">
        <f>Model!AT897</f>
        <v>58704.24636</v>
      </c>
      <c r="AV7" s="82">
        <f>Model!AU897</f>
        <v>61191.98316</v>
      </c>
      <c r="AW7" s="82">
        <f>Model!AV897</f>
        <v>63679.71996</v>
      </c>
      <c r="AX7" s="82">
        <f>Model!AW897</f>
        <v>66167.45676</v>
      </c>
      <c r="AY7" s="82">
        <f>Model!AX897</f>
        <v>68655.19355</v>
      </c>
      <c r="AZ7" s="82">
        <f>Model!AY897</f>
        <v>71142.93035</v>
      </c>
      <c r="BA7" s="82">
        <f>Model!AZ897</f>
        <v>73630.66715</v>
      </c>
      <c r="BB7" s="82">
        <f>Model!BA897</f>
        <v>76118.40395</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889.8896552</v>
      </c>
      <c r="Z8" s="85">
        <f>Model!Y3534</f>
        <v>1779.77931</v>
      </c>
      <c r="AA8" s="85">
        <f>Model!Z3534</f>
        <v>2669.668966</v>
      </c>
      <c r="AB8" s="85">
        <f>Model!AA3534</f>
        <v>3559.558621</v>
      </c>
      <c r="AC8" s="85">
        <f>Model!AB3534</f>
        <v>4449.448276</v>
      </c>
      <c r="AD8" s="85">
        <f>Model!AC3534</f>
        <v>5339.337931</v>
      </c>
      <c r="AE8" s="85">
        <f>Model!AD3534</f>
        <v>6229.227586</v>
      </c>
      <c r="AF8" s="85">
        <f>Model!AE3534</f>
        <v>7119.117241</v>
      </c>
      <c r="AG8" s="85">
        <f>Model!AF3534</f>
        <v>8009.006897</v>
      </c>
      <c r="AH8" s="85">
        <f>Model!AG3534</f>
        <v>8898.896552</v>
      </c>
      <c r="AI8" s="85">
        <f>Model!AH3534</f>
        <v>9788.786207</v>
      </c>
      <c r="AJ8" s="85">
        <f>Model!AI3534</f>
        <v>10678.67586</v>
      </c>
      <c r="AK8" s="85">
        <f>Model!AJ3534</f>
        <v>11568.56552</v>
      </c>
      <c r="AL8" s="85">
        <f>Model!AK3534</f>
        <v>12458.45517</v>
      </c>
      <c r="AM8" s="85">
        <f>Model!AL3534</f>
        <v>13348.34483</v>
      </c>
      <c r="AN8" s="85">
        <f>Model!AM3534</f>
        <v>14238.23448</v>
      </c>
      <c r="AO8" s="85">
        <f>Model!AN3534</f>
        <v>15128.12414</v>
      </c>
      <c r="AP8" s="85">
        <f>Model!AO3534</f>
        <v>16018.01379</v>
      </c>
      <c r="AQ8" s="85">
        <f>Model!AP3534</f>
        <v>16907.90345</v>
      </c>
      <c r="AR8" s="85">
        <f>Model!AQ3534</f>
        <v>17797.7931</v>
      </c>
      <c r="AS8" s="85">
        <f>Model!AR3534</f>
        <v>18687.68276</v>
      </c>
      <c r="AT8" s="85">
        <f>Model!AS3534</f>
        <v>19577.57241</v>
      </c>
      <c r="AU8" s="85">
        <f>Model!AT3534</f>
        <v>20467.46207</v>
      </c>
      <c r="AV8" s="85">
        <f>Model!AU3534</f>
        <v>21357.35172</v>
      </c>
      <c r="AW8" s="85">
        <f>Model!AV3534</f>
        <v>22247.24138</v>
      </c>
      <c r="AX8" s="85">
        <f>Model!AW3534</f>
        <v>23137.13103</v>
      </c>
      <c r="AY8" s="85">
        <f>Model!AX3534</f>
        <v>24027.02069</v>
      </c>
      <c r="AZ8" s="85">
        <f>Model!AY3534</f>
        <v>24916.91034</v>
      </c>
      <c r="BA8" s="85">
        <f>Model!AZ3534</f>
        <v>25806.8</v>
      </c>
      <c r="BB8" s="85">
        <f>Model!BA3534</f>
        <v>26696.68966</v>
      </c>
      <c r="BC8" s="83"/>
      <c r="BD8" s="83"/>
      <c r="BE8" s="83"/>
      <c r="BF8" s="83"/>
      <c r="BG8" s="83"/>
      <c r="BH8" s="83"/>
      <c r="BI8" s="83"/>
      <c r="BJ8" s="83"/>
      <c r="BK8" s="83"/>
      <c r="BL8" s="83"/>
      <c r="BM8" s="83"/>
      <c r="BN8" s="83"/>
      <c r="BO8" s="83"/>
      <c r="BP8" s="83"/>
    </row>
    <row r="9">
      <c r="A9" s="79" t="s">
        <v>206</v>
      </c>
      <c r="B9" s="80" t="s">
        <v>192</v>
      </c>
      <c r="C9" s="81" t="s">
        <v>207</v>
      </c>
      <c r="D9" s="82">
        <f>Model!C1122</f>
        <v>21801.7</v>
      </c>
      <c r="E9" s="82">
        <f>Model!D1122</f>
        <v>21801.7</v>
      </c>
      <c r="F9" s="82">
        <f>Model!E1122</f>
        <v>21801.7</v>
      </c>
      <c r="G9" s="82">
        <f>Model!F1122</f>
        <v>21801.7</v>
      </c>
      <c r="H9" s="82">
        <f>Model!G1122</f>
        <v>21801.7</v>
      </c>
      <c r="I9" s="82">
        <f>Model!H1122</f>
        <v>21801.7</v>
      </c>
      <c r="J9" s="82">
        <f>Model!I1122</f>
        <v>21801.7</v>
      </c>
      <c r="K9" s="82">
        <f>Model!J1122</f>
        <v>21801.7</v>
      </c>
      <c r="L9" s="82">
        <f>Model!K1122</f>
        <v>21801.7</v>
      </c>
      <c r="M9" s="82">
        <f>Model!L1122</f>
        <v>21801.7</v>
      </c>
      <c r="N9" s="82">
        <f>Model!M1122</f>
        <v>21801.7</v>
      </c>
      <c r="O9" s="82">
        <f>Model!N1122</f>
        <v>21801.7</v>
      </c>
      <c r="P9" s="82">
        <f>Model!O1122</f>
        <v>21801.7</v>
      </c>
      <c r="Q9" s="82">
        <f>Model!P1122</f>
        <v>21801.7</v>
      </c>
      <c r="R9" s="82">
        <f>Model!Q1122</f>
        <v>21801.7</v>
      </c>
      <c r="S9" s="82">
        <f>Model!R1122</f>
        <v>21801.7</v>
      </c>
      <c r="T9" s="82">
        <f>Model!S1122</f>
        <v>21801.7</v>
      </c>
      <c r="U9" s="82">
        <f>Model!T1122</f>
        <v>21801.7</v>
      </c>
      <c r="V9" s="82">
        <f>Model!U1122</f>
        <v>21801.7</v>
      </c>
      <c r="W9" s="82">
        <f>Model!V1122</f>
        <v>21801.7</v>
      </c>
      <c r="X9" s="82">
        <f>Model!W1122</f>
        <v>21801.7</v>
      </c>
      <c r="Y9" s="82">
        <f>Model!X1122</f>
        <v>22050.32223</v>
      </c>
      <c r="Z9" s="82">
        <f>Model!Y1122</f>
        <v>22298.94447</v>
      </c>
      <c r="AA9" s="82">
        <f>Model!Z1122</f>
        <v>22547.5667</v>
      </c>
      <c r="AB9" s="82">
        <f>Model!AA1122</f>
        <v>22796.18893</v>
      </c>
      <c r="AC9" s="82">
        <f>Model!AB1122</f>
        <v>23044.81117</v>
      </c>
      <c r="AD9" s="82">
        <f>Model!AC1122</f>
        <v>23293.4334</v>
      </c>
      <c r="AE9" s="82">
        <f>Model!AD1122</f>
        <v>23542.05563</v>
      </c>
      <c r="AF9" s="82">
        <f>Model!AE1122</f>
        <v>23790.67787</v>
      </c>
      <c r="AG9" s="82">
        <f>Model!AF1122</f>
        <v>24039.3001</v>
      </c>
      <c r="AH9" s="82">
        <f>Model!AG1122</f>
        <v>24287.92233</v>
      </c>
      <c r="AI9" s="82">
        <f>Model!AH1122</f>
        <v>24536.54457</v>
      </c>
      <c r="AJ9" s="82">
        <f>Model!AI1122</f>
        <v>24785.1668</v>
      </c>
      <c r="AK9" s="82">
        <f>Model!AJ1122</f>
        <v>25033.78903</v>
      </c>
      <c r="AL9" s="82">
        <f>Model!AK1122</f>
        <v>25282.41127</v>
      </c>
      <c r="AM9" s="82">
        <f>Model!AL1122</f>
        <v>25531.0335</v>
      </c>
      <c r="AN9" s="82">
        <f>Model!AM1122</f>
        <v>25779.65573</v>
      </c>
      <c r="AO9" s="82">
        <f>Model!AN1122</f>
        <v>26028.27797</v>
      </c>
      <c r="AP9" s="82">
        <f>Model!AO1122</f>
        <v>26276.9002</v>
      </c>
      <c r="AQ9" s="82">
        <f>Model!AP1122</f>
        <v>26525.52244</v>
      </c>
      <c r="AR9" s="82">
        <f>Model!AQ1122</f>
        <v>26774.14467</v>
      </c>
      <c r="AS9" s="82">
        <f>Model!AR1122</f>
        <v>27022.7669</v>
      </c>
      <c r="AT9" s="82">
        <f>Model!AS1122</f>
        <v>27271.38914</v>
      </c>
      <c r="AU9" s="82">
        <f>Model!AT1122</f>
        <v>27520.01137</v>
      </c>
      <c r="AV9" s="82">
        <f>Model!AU1122</f>
        <v>27768.6336</v>
      </c>
      <c r="AW9" s="82">
        <f>Model!AV1122</f>
        <v>28017.25584</v>
      </c>
      <c r="AX9" s="82">
        <f>Model!AW1122</f>
        <v>28265.87807</v>
      </c>
      <c r="AY9" s="82">
        <f>Model!AX1122</f>
        <v>28514.5003</v>
      </c>
      <c r="AZ9" s="82">
        <f>Model!AY1122</f>
        <v>28763.12254</v>
      </c>
      <c r="BA9" s="82">
        <f>Model!AZ1122</f>
        <v>29011.74477</v>
      </c>
      <c r="BB9" s="82">
        <f>Model!BA1122</f>
        <v>29260.367</v>
      </c>
      <c r="BC9" s="83"/>
      <c r="BD9" s="83"/>
      <c r="BE9" s="83"/>
      <c r="BF9" s="83"/>
      <c r="BG9" s="83"/>
      <c r="BH9" s="83"/>
      <c r="BI9" s="83"/>
      <c r="BJ9" s="83"/>
      <c r="BK9" s="83"/>
      <c r="BL9" s="83"/>
      <c r="BM9" s="83"/>
      <c r="BN9" s="83"/>
      <c r="BO9" s="83"/>
      <c r="BP9" s="83"/>
    </row>
    <row r="10">
      <c r="A10" s="79" t="s">
        <v>208</v>
      </c>
      <c r="B10" s="80" t="s">
        <v>192</v>
      </c>
      <c r="C10" s="81" t="s">
        <v>209</v>
      </c>
      <c r="D10" s="82">
        <f>Model!C1349</f>
        <v>1861.2</v>
      </c>
      <c r="E10" s="82">
        <f>Model!D1349</f>
        <v>1869.2</v>
      </c>
      <c r="F10" s="82">
        <f>Model!E1349</f>
        <v>1869.2</v>
      </c>
      <c r="G10" s="82">
        <f>Model!F1349</f>
        <v>1869.2</v>
      </c>
      <c r="H10" s="82">
        <f>Model!G1349</f>
        <v>1869.2</v>
      </c>
      <c r="I10" s="82">
        <f>Model!H1349</f>
        <v>1869.4</v>
      </c>
      <c r="J10" s="82">
        <f>Model!I1349</f>
        <v>1867.3</v>
      </c>
      <c r="K10" s="82">
        <f>Model!J1349</f>
        <v>1866.1</v>
      </c>
      <c r="L10" s="82">
        <f>Model!K1349</f>
        <v>1866.1</v>
      </c>
      <c r="M10" s="82">
        <f>Model!L1349</f>
        <v>1866.1</v>
      </c>
      <c r="N10" s="82">
        <f>Model!M1349</f>
        <v>1866.2</v>
      </c>
      <c r="O10" s="82">
        <f>Model!N1349</f>
        <v>1875.8</v>
      </c>
      <c r="P10" s="82">
        <f>Model!O1349</f>
        <v>1870.2</v>
      </c>
      <c r="Q10" s="82">
        <f>Model!P1349</f>
        <v>1870.7</v>
      </c>
      <c r="R10" s="82">
        <f>Model!Q1349</f>
        <v>1878.9</v>
      </c>
      <c r="S10" s="82">
        <f>Model!R1349</f>
        <v>1878.9</v>
      </c>
      <c r="T10" s="82">
        <f>Model!S1349</f>
        <v>1881.8</v>
      </c>
      <c r="U10" s="82">
        <f>Model!T1349</f>
        <v>1881.8</v>
      </c>
      <c r="V10" s="82">
        <f>Model!U1349</f>
        <v>1881.8</v>
      </c>
      <c r="W10" s="82">
        <f>Model!V1349</f>
        <v>1881.8</v>
      </c>
      <c r="X10" s="82">
        <f>Model!W1349</f>
        <v>1881.8</v>
      </c>
      <c r="Y10" s="82">
        <f>Model!X1349</f>
        <v>1819.073333</v>
      </c>
      <c r="Z10" s="82">
        <f>Model!Y1349</f>
        <v>1756.346667</v>
      </c>
      <c r="AA10" s="82">
        <f>Model!Z1349</f>
        <v>1693.62</v>
      </c>
      <c r="AB10" s="82">
        <f>Model!AA1349</f>
        <v>1630.893333</v>
      </c>
      <c r="AC10" s="82">
        <f>Model!AB1349</f>
        <v>1568.166667</v>
      </c>
      <c r="AD10" s="82">
        <f>Model!AC1349</f>
        <v>1505.44</v>
      </c>
      <c r="AE10" s="82">
        <f>Model!AD1349</f>
        <v>1442.713333</v>
      </c>
      <c r="AF10" s="82">
        <f>Model!AE1349</f>
        <v>1379.986667</v>
      </c>
      <c r="AG10" s="82">
        <f>Model!AF1349</f>
        <v>1317.26</v>
      </c>
      <c r="AH10" s="82">
        <f>Model!AG1349</f>
        <v>1254.533333</v>
      </c>
      <c r="AI10" s="82">
        <f>Model!AH1349</f>
        <v>1191.806667</v>
      </c>
      <c r="AJ10" s="82">
        <f>Model!AI1349</f>
        <v>1129.08</v>
      </c>
      <c r="AK10" s="82">
        <f>Model!AJ1349</f>
        <v>1066.353333</v>
      </c>
      <c r="AL10" s="82">
        <f>Model!AK1349</f>
        <v>1003.626667</v>
      </c>
      <c r="AM10" s="82">
        <f>Model!AL1349</f>
        <v>940.9</v>
      </c>
      <c r="AN10" s="82">
        <f>Model!AM1349</f>
        <v>878.1733333</v>
      </c>
      <c r="AO10" s="82">
        <f>Model!AN1349</f>
        <v>815.4466667</v>
      </c>
      <c r="AP10" s="82">
        <f>Model!AO1349</f>
        <v>752.72</v>
      </c>
      <c r="AQ10" s="82">
        <f>Model!AP1349</f>
        <v>689.9933333</v>
      </c>
      <c r="AR10" s="82">
        <f>Model!AQ1349</f>
        <v>627.2666667</v>
      </c>
      <c r="AS10" s="82">
        <f>Model!AR1349</f>
        <v>564.54</v>
      </c>
      <c r="AT10" s="82">
        <f>Model!AS1349</f>
        <v>501.8133333</v>
      </c>
      <c r="AU10" s="82">
        <f>Model!AT1349</f>
        <v>439.0866667</v>
      </c>
      <c r="AV10" s="82">
        <f>Model!AU1349</f>
        <v>376.36</v>
      </c>
      <c r="AW10" s="82">
        <f>Model!AV1349</f>
        <v>313.6333333</v>
      </c>
      <c r="AX10" s="82">
        <f>Model!AW1349</f>
        <v>250.9066667</v>
      </c>
      <c r="AY10" s="82">
        <f>Model!AX1349</f>
        <v>188.18</v>
      </c>
      <c r="AZ10" s="82">
        <f>Model!AY1349</f>
        <v>125.4533333</v>
      </c>
      <c r="BA10" s="82">
        <f>Model!AZ1349</f>
        <v>62.72666667</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9.541496667</v>
      </c>
      <c r="Z11" s="82">
        <f>Model!Y1574</f>
        <v>19.08299333</v>
      </c>
      <c r="AA11" s="82">
        <f>Model!Z1574</f>
        <v>28.62449</v>
      </c>
      <c r="AB11" s="82">
        <f>Model!AA1574</f>
        <v>38.16598667</v>
      </c>
      <c r="AC11" s="82">
        <f>Model!AB1574</f>
        <v>47.70748333</v>
      </c>
      <c r="AD11" s="82">
        <f>Model!AC1574</f>
        <v>57.24898</v>
      </c>
      <c r="AE11" s="82">
        <f>Model!AD1574</f>
        <v>66.79047667</v>
      </c>
      <c r="AF11" s="82">
        <f>Model!AE1574</f>
        <v>76.33197333</v>
      </c>
      <c r="AG11" s="82">
        <f>Model!AF1574</f>
        <v>85.87347</v>
      </c>
      <c r="AH11" s="82">
        <f>Model!AG1574</f>
        <v>95.41496667</v>
      </c>
      <c r="AI11" s="82">
        <f>Model!AH1574</f>
        <v>104.9564633</v>
      </c>
      <c r="AJ11" s="82">
        <f>Model!AI1574</f>
        <v>114.49796</v>
      </c>
      <c r="AK11" s="82">
        <f>Model!AJ1574</f>
        <v>124.0394567</v>
      </c>
      <c r="AL11" s="82">
        <f>Model!AK1574</f>
        <v>133.5809533</v>
      </c>
      <c r="AM11" s="82">
        <f>Model!AL1574</f>
        <v>143.12245</v>
      </c>
      <c r="AN11" s="82">
        <f>Model!AM1574</f>
        <v>152.6639467</v>
      </c>
      <c r="AO11" s="82">
        <f>Model!AN1574</f>
        <v>162.2054433</v>
      </c>
      <c r="AP11" s="82">
        <f>Model!AO1574</f>
        <v>171.74694</v>
      </c>
      <c r="AQ11" s="82">
        <f>Model!AP1574</f>
        <v>181.2884367</v>
      </c>
      <c r="AR11" s="82">
        <f>Model!AQ1574</f>
        <v>190.8299333</v>
      </c>
      <c r="AS11" s="82">
        <f>Model!AR1574</f>
        <v>200.37143</v>
      </c>
      <c r="AT11" s="82">
        <f>Model!AS1574</f>
        <v>209.9129267</v>
      </c>
      <c r="AU11" s="82">
        <f>Model!AT1574</f>
        <v>219.4544233</v>
      </c>
      <c r="AV11" s="82">
        <f>Model!AU1574</f>
        <v>228.99592</v>
      </c>
      <c r="AW11" s="82">
        <f>Model!AV1574</f>
        <v>238.5374167</v>
      </c>
      <c r="AX11" s="82">
        <f>Model!AW1574</f>
        <v>248.0789133</v>
      </c>
      <c r="AY11" s="82">
        <f>Model!AX1574</f>
        <v>257.62041</v>
      </c>
      <c r="AZ11" s="82">
        <f>Model!AY1574</f>
        <v>267.1619067</v>
      </c>
      <c r="BA11" s="82">
        <f>Model!AZ1574</f>
        <v>276.7034033</v>
      </c>
      <c r="BB11" s="82">
        <f>Model!BA1574</f>
        <v>286.2449</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1325.3</v>
      </c>
      <c r="E12" s="82">
        <f>Model!D1799*0+Model!D2024</f>
        <v>1363.5</v>
      </c>
      <c r="F12" s="82">
        <f>Model!E1799*0+Model!E2024</f>
        <v>1381.3</v>
      </c>
      <c r="G12" s="82">
        <f>Model!F1799*0+Model!F2024</f>
        <v>1433.7</v>
      </c>
      <c r="H12" s="82">
        <f>Model!G1799*0+Model!G2024</f>
        <v>1449.3</v>
      </c>
      <c r="I12" s="82">
        <f>Model!H1799*0+Model!H2024</f>
        <v>1461.4</v>
      </c>
      <c r="J12" s="82">
        <f>Model!I1799*0+Model!I2024</f>
        <v>1488.8</v>
      </c>
      <c r="K12" s="82">
        <f>Model!J1799*0+Model!J2024</f>
        <v>1576.5</v>
      </c>
      <c r="L12" s="82">
        <f>Model!K1799*0+Model!K2024</f>
        <v>1585</v>
      </c>
      <c r="M12" s="82">
        <f>Model!L1799*0+Model!L2024</f>
        <v>1624.4</v>
      </c>
      <c r="N12" s="82">
        <f>Model!M1799*0+Model!M2024</f>
        <v>1647.4</v>
      </c>
      <c r="O12" s="82">
        <f>Model!N1799*0+Model!N2024</f>
        <v>1692.4</v>
      </c>
      <c r="P12" s="82">
        <f>Model!O1799*0+Model!O2024</f>
        <v>1735.1</v>
      </c>
      <c r="Q12" s="82">
        <f>Model!P1799*0+Model!P2024</f>
        <v>1828.9</v>
      </c>
      <c r="R12" s="82">
        <f>Model!Q1799*0+Model!Q2024</f>
        <v>1854.8</v>
      </c>
      <c r="S12" s="82">
        <f>Model!R1799*0+Model!R2024</f>
        <v>1876.3</v>
      </c>
      <c r="T12" s="82">
        <f>Model!S1799*0+Model!S2024</f>
        <v>1891.8</v>
      </c>
      <c r="U12" s="82">
        <f>Model!T1799*0+Model!T2024</f>
        <v>1883.5</v>
      </c>
      <c r="V12" s="82">
        <f>Model!U1799*0+Model!U2024</f>
        <v>1783.3</v>
      </c>
      <c r="W12" s="82">
        <f>Model!V1799*0+Model!V2024</f>
        <v>1783.3</v>
      </c>
      <c r="X12" s="82">
        <f>Model!W1799*0+Model!W2024</f>
        <v>1783.3</v>
      </c>
      <c r="Y12" s="82">
        <f>Model!X1799*0+Model!X2024</f>
        <v>1986.914183</v>
      </c>
      <c r="Z12" s="82">
        <f>Model!Y1799*0+Model!Y2024</f>
        <v>2190.528365</v>
      </c>
      <c r="AA12" s="82">
        <f>Model!Z1799*0+Model!Z2024</f>
        <v>2394.142548</v>
      </c>
      <c r="AB12" s="82">
        <f>Model!AA1799*0+Model!AA2024</f>
        <v>2597.756731</v>
      </c>
      <c r="AC12" s="82">
        <f>Model!AB1799*0+Model!AB2024</f>
        <v>2801.370914</v>
      </c>
      <c r="AD12" s="82">
        <f>Model!AC1799*0+Model!AC2024</f>
        <v>3004.985096</v>
      </c>
      <c r="AE12" s="82">
        <f>Model!AD1799*0+Model!AD2024</f>
        <v>3208.599279</v>
      </c>
      <c r="AF12" s="82">
        <f>Model!AE1799*0+Model!AE2024</f>
        <v>3412.213462</v>
      </c>
      <c r="AG12" s="82">
        <f>Model!AF1799*0+Model!AF2024</f>
        <v>3615.827644</v>
      </c>
      <c r="AH12" s="82">
        <f>Model!AG1799*0+Model!AG2024</f>
        <v>3819.441827</v>
      </c>
      <c r="AI12" s="82">
        <f>Model!AH1799*0+Model!AH2024</f>
        <v>4023.05601</v>
      </c>
      <c r="AJ12" s="82">
        <f>Model!AI1799*0+Model!AI2024</f>
        <v>4226.670192</v>
      </c>
      <c r="AK12" s="82">
        <f>Model!AJ1799*0+Model!AJ2024</f>
        <v>4430.284375</v>
      </c>
      <c r="AL12" s="82">
        <f>Model!AK1799*0+Model!AK2024</f>
        <v>4633.898558</v>
      </c>
      <c r="AM12" s="82">
        <f>Model!AL1799*0+Model!AL2024</f>
        <v>4837.512741</v>
      </c>
      <c r="AN12" s="82">
        <f>Model!AM1799*0+Model!AM2024</f>
        <v>5041.126923</v>
      </c>
      <c r="AO12" s="82">
        <f>Model!AN1799*0+Model!AN2024</f>
        <v>5244.741106</v>
      </c>
      <c r="AP12" s="82">
        <f>Model!AO1799*0+Model!AO2024</f>
        <v>5448.355289</v>
      </c>
      <c r="AQ12" s="82">
        <f>Model!AP1799*0+Model!AP2024</f>
        <v>5651.969471</v>
      </c>
      <c r="AR12" s="82">
        <f>Model!AQ1799*0+Model!AQ2024</f>
        <v>5855.583654</v>
      </c>
      <c r="AS12" s="82">
        <f>Model!AR1799*0+Model!AR2024</f>
        <v>6059.197837</v>
      </c>
      <c r="AT12" s="82">
        <f>Model!AS1799*0+Model!AS2024</f>
        <v>6262.81202</v>
      </c>
      <c r="AU12" s="82">
        <f>Model!AT1799*0+Model!AT2024</f>
        <v>6466.426202</v>
      </c>
      <c r="AV12" s="82">
        <f>Model!AU1799*0+Model!AU2024</f>
        <v>6670.040385</v>
      </c>
      <c r="AW12" s="82">
        <f>Model!AV1799*0+Model!AV2024</f>
        <v>6873.654568</v>
      </c>
      <c r="AX12" s="82">
        <f>Model!AW1799*0+Model!AW2024</f>
        <v>7077.26875</v>
      </c>
      <c r="AY12" s="82">
        <f>Model!AX1799*0+Model!AX2024</f>
        <v>7280.882933</v>
      </c>
      <c r="AZ12" s="82">
        <f>Model!AY1799*0+Model!AY2024</f>
        <v>7484.497116</v>
      </c>
      <c r="BA12" s="82">
        <f>Model!AZ1799*0+Model!AZ2024</f>
        <v>7688.111298</v>
      </c>
      <c r="BB12" s="82">
        <f>Model!BA1799*0+Model!BA2024</f>
        <v>7891.725481</v>
      </c>
      <c r="BC12" s="83"/>
      <c r="BD12" s="83"/>
      <c r="BE12" s="83"/>
      <c r="BF12" s="83"/>
      <c r="BG12" s="83"/>
      <c r="BH12" s="83"/>
      <c r="BI12" s="83"/>
      <c r="BJ12" s="83"/>
      <c r="BK12" s="83"/>
      <c r="BL12" s="83"/>
      <c r="BM12" s="83"/>
      <c r="BN12" s="83"/>
      <c r="BO12" s="83"/>
      <c r="BP12" s="83"/>
    </row>
    <row r="13">
      <c r="A13" s="79" t="s">
        <v>214</v>
      </c>
      <c r="B13" s="80" t="s">
        <v>192</v>
      </c>
      <c r="C13" s="81" t="s">
        <v>215</v>
      </c>
      <c r="D13" s="82">
        <f>Model!C2247</f>
        <v>6586.9</v>
      </c>
      <c r="E13" s="82">
        <f>Model!D2247</f>
        <v>6779.9</v>
      </c>
      <c r="F13" s="82">
        <f>Model!E2247</f>
        <v>6558.8</v>
      </c>
      <c r="G13" s="82">
        <f>Model!F2247</f>
        <v>6458.9</v>
      </c>
      <c r="H13" s="82">
        <f>Model!G2247</f>
        <v>6297.7</v>
      </c>
      <c r="I13" s="82">
        <f>Model!H2247</f>
        <v>6403.8</v>
      </c>
      <c r="J13" s="82">
        <f>Model!I2247</f>
        <v>6416.1</v>
      </c>
      <c r="K13" s="82">
        <f>Model!J2247</f>
        <v>6535.3</v>
      </c>
      <c r="L13" s="82">
        <f>Model!K2247</f>
        <v>6541.3</v>
      </c>
      <c r="M13" s="82">
        <f>Model!L2247</f>
        <v>6564.8</v>
      </c>
      <c r="N13" s="82">
        <f>Model!M2247</f>
        <v>6523.8</v>
      </c>
      <c r="O13" s="82">
        <f>Model!N2247</f>
        <v>6418.7</v>
      </c>
      <c r="P13" s="82">
        <f>Model!O2247</f>
        <v>6155.8</v>
      </c>
      <c r="Q13" s="82">
        <f>Model!P2247</f>
        <v>5954.9</v>
      </c>
      <c r="R13" s="82">
        <f>Model!Q2247</f>
        <v>5957.1</v>
      </c>
      <c r="S13" s="82">
        <f>Model!R2247</f>
        <v>5895.5</v>
      </c>
      <c r="T13" s="82">
        <f>Model!S2247</f>
        <v>5761.7</v>
      </c>
      <c r="U13" s="82">
        <f>Model!T2247</f>
        <v>5655.8</v>
      </c>
      <c r="V13" s="82">
        <f>Model!U2247</f>
        <v>5429.5</v>
      </c>
      <c r="W13" s="82">
        <f>Model!V2247</f>
        <v>5429.5</v>
      </c>
      <c r="X13" s="82">
        <f>Model!W2247</f>
        <v>5429.5</v>
      </c>
      <c r="Y13" s="82">
        <f>Model!X2247</f>
        <v>5248.516667</v>
      </c>
      <c r="Z13" s="82">
        <f>Model!Y2247</f>
        <v>5067.533333</v>
      </c>
      <c r="AA13" s="82">
        <f>Model!Z2247</f>
        <v>4886.55</v>
      </c>
      <c r="AB13" s="82">
        <f>Model!AA2247</f>
        <v>4705.566667</v>
      </c>
      <c r="AC13" s="82">
        <f>Model!AB2247</f>
        <v>4524.583333</v>
      </c>
      <c r="AD13" s="82">
        <f>Model!AC2247</f>
        <v>4343.6</v>
      </c>
      <c r="AE13" s="82">
        <f>Model!AD2247</f>
        <v>4162.616667</v>
      </c>
      <c r="AF13" s="82">
        <f>Model!AE2247</f>
        <v>3981.633333</v>
      </c>
      <c r="AG13" s="82">
        <f>Model!AF2247</f>
        <v>3800.65</v>
      </c>
      <c r="AH13" s="82">
        <f>Model!AG2247</f>
        <v>3619.666667</v>
      </c>
      <c r="AI13" s="82">
        <f>Model!AH2247</f>
        <v>3438.683333</v>
      </c>
      <c r="AJ13" s="82">
        <f>Model!AI2247</f>
        <v>3257.7</v>
      </c>
      <c r="AK13" s="82">
        <f>Model!AJ2247</f>
        <v>3076.716667</v>
      </c>
      <c r="AL13" s="82">
        <f>Model!AK2247</f>
        <v>2895.733333</v>
      </c>
      <c r="AM13" s="82">
        <f>Model!AL2247</f>
        <v>2714.75</v>
      </c>
      <c r="AN13" s="82">
        <f>Model!AM2247</f>
        <v>2533.766667</v>
      </c>
      <c r="AO13" s="82">
        <f>Model!AN2247</f>
        <v>2352.783333</v>
      </c>
      <c r="AP13" s="82">
        <f>Model!AO2247</f>
        <v>2171.8</v>
      </c>
      <c r="AQ13" s="82">
        <f>Model!AP2247</f>
        <v>1990.816667</v>
      </c>
      <c r="AR13" s="82">
        <f>Model!AQ2247</f>
        <v>1809.833333</v>
      </c>
      <c r="AS13" s="82">
        <f>Model!AR2247</f>
        <v>1628.85</v>
      </c>
      <c r="AT13" s="82">
        <f>Model!AS2247</f>
        <v>1447.866667</v>
      </c>
      <c r="AU13" s="82">
        <f>Model!AT2247</f>
        <v>1266.883333</v>
      </c>
      <c r="AV13" s="82">
        <f>Model!AU2247</f>
        <v>1085.9</v>
      </c>
      <c r="AW13" s="82">
        <f>Model!AV2247</f>
        <v>904.9166667</v>
      </c>
      <c r="AX13" s="82">
        <f>Model!AW2247</f>
        <v>723.9333333</v>
      </c>
      <c r="AY13" s="82">
        <f>Model!AX2247</f>
        <v>542.95</v>
      </c>
      <c r="AZ13" s="82">
        <f>Model!AY2247</f>
        <v>361.9666667</v>
      </c>
      <c r="BA13" s="82">
        <f>Model!AZ2247</f>
        <v>180.9833333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2</v>
      </c>
      <c r="N14" s="82">
        <f>Model!M2473</f>
        <v>2</v>
      </c>
      <c r="O14" s="82">
        <f>Model!N2473</f>
        <v>2</v>
      </c>
      <c r="P14" s="82">
        <f>Model!O2473</f>
        <v>3</v>
      </c>
      <c r="Q14" s="82">
        <f>Model!P2473</f>
        <v>5.6</v>
      </c>
      <c r="R14" s="82">
        <f>Model!Q2473</f>
        <v>25.6</v>
      </c>
      <c r="S14" s="82">
        <f>Model!R2473</f>
        <v>96.7</v>
      </c>
      <c r="T14" s="82">
        <f>Model!S2473</f>
        <v>136.5</v>
      </c>
      <c r="U14" s="82">
        <f>Model!T2473</f>
        <v>138</v>
      </c>
      <c r="V14" s="82">
        <f>Model!U2473</f>
        <v>172.2</v>
      </c>
      <c r="W14" s="82">
        <f>Model!V2473</f>
        <v>172.2</v>
      </c>
      <c r="X14" s="82">
        <f>Model!W2473</f>
        <v>172.2</v>
      </c>
      <c r="Y14" s="82">
        <f>Model!X2473</f>
        <v>3274.281929</v>
      </c>
      <c r="Z14" s="82">
        <f>Model!Y2473</f>
        <v>6376.363858</v>
      </c>
      <c r="AA14" s="82">
        <f>Model!Z2473</f>
        <v>9478.445787</v>
      </c>
      <c r="AB14" s="82">
        <f>Model!AA2473</f>
        <v>12580.52772</v>
      </c>
      <c r="AC14" s="82">
        <f>Model!AB2473</f>
        <v>15682.60965</v>
      </c>
      <c r="AD14" s="82">
        <f>Model!AC2473</f>
        <v>18784.69157</v>
      </c>
      <c r="AE14" s="82">
        <f>Model!AD2473</f>
        <v>21886.7735</v>
      </c>
      <c r="AF14" s="82">
        <f>Model!AE2473</f>
        <v>24988.85543</v>
      </c>
      <c r="AG14" s="82">
        <f>Model!AF2473</f>
        <v>28090.93736</v>
      </c>
      <c r="AH14" s="82">
        <f>Model!AG2473</f>
        <v>31193.01929</v>
      </c>
      <c r="AI14" s="82">
        <f>Model!AH2473</f>
        <v>34295.10122</v>
      </c>
      <c r="AJ14" s="82">
        <f>Model!AI2473</f>
        <v>37397.18315</v>
      </c>
      <c r="AK14" s="82">
        <f>Model!AJ2473</f>
        <v>40499.26508</v>
      </c>
      <c r="AL14" s="82">
        <f>Model!AK2473</f>
        <v>43601.34701</v>
      </c>
      <c r="AM14" s="82">
        <f>Model!AL2473</f>
        <v>46703.42894</v>
      </c>
      <c r="AN14" s="82">
        <f>Model!AM2473</f>
        <v>49805.51087</v>
      </c>
      <c r="AO14" s="82">
        <f>Model!AN2473</f>
        <v>52907.59279</v>
      </c>
      <c r="AP14" s="82">
        <f>Model!AO2473</f>
        <v>56009.67472</v>
      </c>
      <c r="AQ14" s="82">
        <f>Model!AP2473</f>
        <v>59111.75665</v>
      </c>
      <c r="AR14" s="82">
        <f>Model!AQ2473</f>
        <v>62213.83858</v>
      </c>
      <c r="AS14" s="82">
        <f>Model!AR2473</f>
        <v>65315.92051</v>
      </c>
      <c r="AT14" s="82">
        <f>Model!AS2473</f>
        <v>68418.00244</v>
      </c>
      <c r="AU14" s="82">
        <f>Model!AT2473</f>
        <v>71520.08437</v>
      </c>
      <c r="AV14" s="82">
        <f>Model!AU2473</f>
        <v>74622.1663</v>
      </c>
      <c r="AW14" s="82">
        <f>Model!AV2473</f>
        <v>77724.24823</v>
      </c>
      <c r="AX14" s="82">
        <f>Model!AW2473</f>
        <v>80826.33016</v>
      </c>
      <c r="AY14" s="82">
        <f>Model!AX2473</f>
        <v>83928.41209</v>
      </c>
      <c r="AZ14" s="82">
        <f>Model!AY2473</f>
        <v>87030.49401</v>
      </c>
      <c r="BA14" s="82">
        <f>Model!AZ2473</f>
        <v>90132.57594</v>
      </c>
      <c r="BB14" s="82">
        <f>Model!BA2473</f>
        <v>93234.65787</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634.569966</v>
      </c>
      <c r="E15" s="89">
        <f>sum(Model!D9,Model!D428,Model!D673,Model!D898,Model!D1123,Model!D1350,Model!D1575,0*Model!D1800,Model!D2025,Model!D2248,Model!D3535)</f>
        <v>636.092544</v>
      </c>
      <c r="F15" s="89">
        <f>sum(Model!E9,Model!E428,Model!E673,Model!E898,Model!E1123,Model!E1350,Model!E1575,0*Model!E1800,Model!E2025,Model!E2248,Model!E3535)</f>
        <v>660.922677</v>
      </c>
      <c r="G15" s="89">
        <f>sum(Model!F9,Model!F428,Model!F673,Model!F898,Model!F1123,Model!F1350,Model!F1575,0*Model!F1800,Model!F2025,Model!F2248,Model!F3535)</f>
        <v>664.060545</v>
      </c>
      <c r="H15" s="89">
        <f>sum(Model!G9,Model!G428,Model!G673,Model!G898,Model!G1123,Model!G1350,Model!G1575,0*Model!G1800,Model!G2025,Model!G2248,Model!G3535)</f>
        <v>675.025983</v>
      </c>
      <c r="I15" s="89">
        <f>sum(Model!H9,Model!H428,Model!H673,Model!H898,Model!H1123,Model!H1350,Model!H1575,0*Model!H1800,Model!H2025,Model!H2248,Model!H3535)</f>
        <v>689.791388</v>
      </c>
      <c r="J15" s="89">
        <f>sum(Model!I9,Model!I428,Model!I673,Model!I898,Model!I1123,Model!I1350,Model!I1575,0*Model!I1800,Model!I2025,Model!I2248,Model!I3535)</f>
        <v>681.051125</v>
      </c>
      <c r="K15" s="89">
        <f>sum(Model!J9,Model!J428,Model!J673,Model!J898,Model!J1123,Model!J1350,Model!J1575,0*Model!J1800,Model!J2025,Model!J2248,Model!J3535)</f>
        <v>702.79004</v>
      </c>
      <c r="L15" s="89">
        <f>sum(Model!K9,Model!K428,Model!K673,Model!K898,Model!K1123,Model!K1350,Model!K1575,0*Model!K1800,Model!K2025,Model!K2248,Model!K3535)</f>
        <v>699.720631</v>
      </c>
      <c r="M15" s="89">
        <f>sum(Model!L9,Model!L428,Model!L673,Model!L898,Model!L1123,Model!L1350,Model!L1575,0*Model!L1800,Model!L2025,Model!L2248,Model!L3535)</f>
        <v>657.925446</v>
      </c>
      <c r="N15" s="89">
        <f>sum(Model!M9,Model!M428,Model!M673,Model!M898,Model!M1123,Model!M1350,Model!M1575,0*Model!M1800,Model!M2025,Model!M2248,Model!M3535)</f>
        <v>698.589177</v>
      </c>
      <c r="O15" s="89">
        <f>sum(Model!N9,Model!N428,Model!N673,Model!N898,Model!N1123,Model!N1350,Model!N1575,0*Model!N1800,Model!N2025,Model!N2248,Model!N3535)</f>
        <v>691.548606</v>
      </c>
      <c r="P15" s="89">
        <f>sum(Model!O9,Model!O428,Model!O673,Model!O898,Model!O1123,Model!O1350,Model!O1575,0*Model!O1800,Model!O2025,Model!O2248,Model!O3535)</f>
        <v>677.881395</v>
      </c>
      <c r="Q15" s="89">
        <f>sum(Model!P9,Model!P428,Model!P673,Model!P898,Model!P1123,Model!P1350,Model!P1575,0*Model!P1800,Model!P2025,Model!P2248,Model!P3535)</f>
        <v>676.497721</v>
      </c>
      <c r="R15" s="89">
        <f>sum(Model!Q9,Model!Q428,Model!Q673,Model!Q898,Model!Q1123,Model!Q1350,Model!Q1575,0*Model!Q1800,Model!Q2025,Model!Q2248,Model!Q3535)</f>
        <v>679.092591</v>
      </c>
      <c r="S15" s="89">
        <f>sum(Model!R9,Model!R428,Model!R673,Model!R898,Model!R1123,Model!R1350,Model!R1575,0*Model!R1800,Model!R2025,Model!R2248,Model!R3535)</f>
        <v>665.834327</v>
      </c>
      <c r="T15" s="89">
        <f>sum(Model!S9,Model!S428,Model!S673,Model!S898,Model!S1123,Model!S1350,Model!S1575,0*Model!S1800,Model!S2025,Model!S2248,Model!S3535)</f>
        <v>650.204931</v>
      </c>
      <c r="U15" s="89">
        <f>sum(Model!T9,Model!T428,Model!T673,Model!T898,Model!T1123,Model!T1350,Model!T1575,0*Model!T1800,Model!T2025,Model!T2248,Model!T3535)</f>
        <v>653.263158</v>
      </c>
      <c r="V15" s="89">
        <f>sum(Model!U9,Model!U428,Model!U673,Model!U898,Model!U1123,Model!U1350,Model!U1575,0*Model!U1800,Model!U2025,Model!U2248,Model!U3535)</f>
        <v>685.288642</v>
      </c>
      <c r="W15" s="89">
        <f>sum(Model!V9,Model!V428,Model!V673,Model!V898,Model!V1123,Model!V1350,Model!V1575,0*Model!V1800,Model!V2025,Model!V2248,Model!V3535)</f>
        <v>686.2782112</v>
      </c>
      <c r="X15" s="89">
        <f>sum(Model!W9,Model!W428,Model!W673,Model!W898,Model!W1123,Model!W1350,Model!W1575,0*Model!W1800,Model!W2025,Model!W2248,Model!W3535)</f>
        <v>686.2782112</v>
      </c>
      <c r="Y15" s="89">
        <f>sum(Model!X9,Model!X428,Model!X673,Model!X898,Model!X1123,Model!X1350,Model!X1575,0*Model!X1800,Model!X2025,Model!X2248,Model!X3535)</f>
        <v>690.5411069</v>
      </c>
      <c r="Z15" s="89">
        <f>sum(Model!Y9,Model!Y428,Model!Y673,Model!Y898,Model!Y1123,Model!Y1350,Model!Y1575,0*Model!Y1800,Model!Y2025,Model!Y2248,Model!Y3535)</f>
        <v>694.8040026</v>
      </c>
      <c r="AA15" s="89">
        <f>sum(Model!Z9,Model!Z428,Model!Z673,Model!Z898,Model!Z1123,Model!Z1350,Model!Z1575,0*Model!Z1800,Model!Z2025,Model!Z2248,Model!Z3535)</f>
        <v>699.0668983</v>
      </c>
      <c r="AB15" s="89">
        <f>sum(Model!AA9,Model!AA428,Model!AA673,Model!AA898,Model!AA1123,Model!AA1350,Model!AA1575,0*Model!AA1800,Model!AA2025,Model!AA2248,Model!AA3535)</f>
        <v>703.329794</v>
      </c>
      <c r="AC15" s="89">
        <f>sum(Model!AB9,Model!AB428,Model!AB673,Model!AB898,Model!AB1123,Model!AB1350,Model!AB1575,0*Model!AB1800,Model!AB2025,Model!AB2248,Model!AB3535)</f>
        <v>707.5926897</v>
      </c>
      <c r="AD15" s="89">
        <f>sum(Model!AC9,Model!AC428,Model!AC673,Model!AC898,Model!AC1123,Model!AC1350,Model!AC1575,0*Model!AC1800,Model!AC2025,Model!AC2248,Model!AC3535)</f>
        <v>711.8555854</v>
      </c>
      <c r="AE15" s="89">
        <f>sum(Model!AD9,Model!AD428,Model!AD673,Model!AD898,Model!AD1123,Model!AD1350,Model!AD1575,0*Model!AD1800,Model!AD2025,Model!AD2248,Model!AD3535)</f>
        <v>716.1184811</v>
      </c>
      <c r="AF15" s="89">
        <f>sum(Model!AE9,Model!AE428,Model!AE673,Model!AE898,Model!AE1123,Model!AE1350,Model!AE1575,0*Model!AE1800,Model!AE2025,Model!AE2248,Model!AE3535)</f>
        <v>720.3813769</v>
      </c>
      <c r="AG15" s="89">
        <f>sum(Model!AF9,Model!AF428,Model!AF673,Model!AF898,Model!AF1123,Model!AF1350,Model!AF1575,0*Model!AF1800,Model!AF2025,Model!AF2248,Model!AF3535)</f>
        <v>724.6442726</v>
      </c>
      <c r="AH15" s="89">
        <f>sum(Model!AG9,Model!AG428,Model!AG673,Model!AG898,Model!AG1123,Model!AG1350,Model!AG1575,0*Model!AG1800,Model!AG2025,Model!AG2248,Model!AG3535)</f>
        <v>728.9071683</v>
      </c>
      <c r="AI15" s="89">
        <f>sum(Model!AH9,Model!AH428,Model!AH673,Model!AH898,Model!AH1123,Model!AH1350,Model!AH1575,0*Model!AH1800,Model!AH2025,Model!AH2248,Model!AH3535)</f>
        <v>733.170064</v>
      </c>
      <c r="AJ15" s="89">
        <f>sum(Model!AI9,Model!AI428,Model!AI673,Model!AI898,Model!AI1123,Model!AI1350,Model!AI1575,0*Model!AI1800,Model!AI2025,Model!AI2248,Model!AI3535)</f>
        <v>737.4329597</v>
      </c>
      <c r="AK15" s="89">
        <f>sum(Model!AJ9,Model!AJ428,Model!AJ673,Model!AJ898,Model!AJ1123,Model!AJ1350,Model!AJ1575,0*Model!AJ1800,Model!AJ2025,Model!AJ2248,Model!AJ3535)</f>
        <v>741.6958554</v>
      </c>
      <c r="AL15" s="89">
        <f>sum(Model!AK9,Model!AK428,Model!AK673,Model!AK898,Model!AK1123,Model!AK1350,Model!AK1575,0*Model!AK1800,Model!AK2025,Model!AK2248,Model!AK3535)</f>
        <v>745.9587511</v>
      </c>
      <c r="AM15" s="89">
        <f>sum(Model!AL9,Model!AL428,Model!AL673,Model!AL898,Model!AL1123,Model!AL1350,Model!AL1575,0*Model!AL1800,Model!AL2025,Model!AL2248,Model!AL3535)</f>
        <v>750.2216468</v>
      </c>
      <c r="AN15" s="89">
        <f>sum(Model!AM9,Model!AM428,Model!AM673,Model!AM898,Model!AM1123,Model!AM1350,Model!AM1575,0*Model!AM1800,Model!AM2025,Model!AM2248,Model!AM3535)</f>
        <v>754.4845425</v>
      </c>
      <c r="AO15" s="89">
        <f>sum(Model!AN9,Model!AN428,Model!AN673,Model!AN898,Model!AN1123,Model!AN1350,Model!AN1575,0*Model!AN1800,Model!AN2025,Model!AN2248,Model!AN3535)</f>
        <v>758.7474382</v>
      </c>
      <c r="AP15" s="89">
        <f>sum(Model!AO9,Model!AO428,Model!AO673,Model!AO898,Model!AO1123,Model!AO1350,Model!AO1575,0*Model!AO1800,Model!AO2025,Model!AO2248,Model!AO3535)</f>
        <v>763.010334</v>
      </c>
      <c r="AQ15" s="89">
        <f>sum(Model!AP9,Model!AP428,Model!AP673,Model!AP898,Model!AP1123,Model!AP1350,Model!AP1575,0*Model!AP1800,Model!AP2025,Model!AP2248,Model!AP3535)</f>
        <v>767.2732297</v>
      </c>
      <c r="AR15" s="89">
        <f>sum(Model!AQ9,Model!AQ428,Model!AQ673,Model!AQ898,Model!AQ1123,Model!AQ1350,Model!AQ1575,0*Model!AQ1800,Model!AQ2025,Model!AQ2248,Model!AQ3535)</f>
        <v>771.5361254</v>
      </c>
      <c r="AS15" s="89">
        <f>sum(Model!AR9,Model!AR428,Model!AR673,Model!AR898,Model!AR1123,Model!AR1350,Model!AR1575,0*Model!AR1800,Model!AR2025,Model!AR2248,Model!AR3535)</f>
        <v>775.7990211</v>
      </c>
      <c r="AT15" s="89">
        <f>sum(Model!AS9,Model!AS428,Model!AS673,Model!AS898,Model!AS1123,Model!AS1350,Model!AS1575,0*Model!AS1800,Model!AS2025,Model!AS2248,Model!AS3535)</f>
        <v>780.0619168</v>
      </c>
      <c r="AU15" s="89">
        <f>sum(Model!AT9,Model!AT428,Model!AT673,Model!AT898,Model!AT1123,Model!AT1350,Model!AT1575,0*Model!AT1800,Model!AT2025,Model!AT2248,Model!AT3535)</f>
        <v>784.3248125</v>
      </c>
      <c r="AV15" s="89">
        <f>sum(Model!AU9,Model!AU428,Model!AU673,Model!AU898,Model!AU1123,Model!AU1350,Model!AU1575,0*Model!AU1800,Model!AU2025,Model!AU2248,Model!AU3535)</f>
        <v>788.5877082</v>
      </c>
      <c r="AW15" s="89">
        <f>sum(Model!AV9,Model!AV428,Model!AV673,Model!AV898,Model!AV1123,Model!AV1350,Model!AV1575,0*Model!AV1800,Model!AV2025,Model!AV2248,Model!AV3535)</f>
        <v>792.8506039</v>
      </c>
      <c r="AX15" s="89">
        <f>sum(Model!AW9,Model!AW428,Model!AW673,Model!AW898,Model!AW1123,Model!AW1350,Model!AW1575,0*Model!AW1800,Model!AW2025,Model!AW2248,Model!AW3535)</f>
        <v>797.1134996</v>
      </c>
      <c r="AY15" s="89">
        <f>sum(Model!AX9,Model!AX428,Model!AX673,Model!AX898,Model!AX1123,Model!AX1350,Model!AX1575,0*Model!AX1800,Model!AX2025,Model!AX2248,Model!AX3535)</f>
        <v>801.3763953</v>
      </c>
      <c r="AZ15" s="89">
        <f>sum(Model!AY9,Model!AY428,Model!AY673,Model!AY898,Model!AY1123,Model!AY1350,Model!AY1575,0*Model!AY1800,Model!AY2025,Model!AY2248,Model!AY3535)</f>
        <v>805.6392911</v>
      </c>
      <c r="BA15" s="89">
        <f>sum(Model!AZ9,Model!AZ428,Model!AZ673,Model!AZ898,Model!AZ1123,Model!AZ1350,Model!AZ1575,0*Model!AZ1800,Model!AZ2025,Model!AZ2248,Model!AZ3535)</f>
        <v>809.9021868</v>
      </c>
      <c r="BB15" s="89">
        <f>sum(Model!BA9,Model!BA428,Model!BA673,Model!BA898,Model!BA1123,Model!BA1350,Model!BA1575,0*Model!BA1800,Model!BA2025,Model!BA2248,Model!BA3535)</f>
        <v>814.1650825</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0.000008</v>
      </c>
      <c r="N16" s="89">
        <f>Model!M2474</f>
        <v>0.000008</v>
      </c>
      <c r="O16" s="89">
        <f>Model!N2474</f>
        <v>0.000008</v>
      </c>
      <c r="P16" s="89">
        <f>Model!O2474</f>
        <v>0.000012</v>
      </c>
      <c r="Q16" s="89">
        <f>Model!P2474</f>
        <v>0.0000224</v>
      </c>
      <c r="R16" s="89">
        <f>Model!Q2474</f>
        <v>0.0001024</v>
      </c>
      <c r="S16" s="89">
        <f>Model!R2474</f>
        <v>0.0003868</v>
      </c>
      <c r="T16" s="89">
        <f>Model!S2474</f>
        <v>0.000546</v>
      </c>
      <c r="U16" s="89">
        <f>Model!T2474</f>
        <v>0.000552</v>
      </c>
      <c r="V16" s="89">
        <f>Model!U2474</f>
        <v>0.0006888</v>
      </c>
      <c r="W16" s="89">
        <f>Model!V2474</f>
        <v>0.0006888</v>
      </c>
      <c r="X16" s="89">
        <f>Model!W2474</f>
        <v>0.0006888</v>
      </c>
      <c r="Y16" s="89">
        <f>Model!X2474</f>
        <v>1.964074789</v>
      </c>
      <c r="Z16" s="89">
        <f>Model!Y2474</f>
        <v>3.927460779</v>
      </c>
      <c r="AA16" s="89">
        <f>Model!Z2474</f>
        <v>5.890846768</v>
      </c>
      <c r="AB16" s="89">
        <f>Model!AA2474</f>
        <v>7.854232757</v>
      </c>
      <c r="AC16" s="89">
        <f>Model!AB2474</f>
        <v>9.817618746</v>
      </c>
      <c r="AD16" s="89">
        <f>Model!AC2474</f>
        <v>11.78100474</v>
      </c>
      <c r="AE16" s="89">
        <f>Model!AD2474</f>
        <v>13.74439072</v>
      </c>
      <c r="AF16" s="89">
        <f>Model!AE2474</f>
        <v>15.70777671</v>
      </c>
      <c r="AG16" s="89">
        <f>Model!AF2474</f>
        <v>17.6711627</v>
      </c>
      <c r="AH16" s="89">
        <f>Model!AG2474</f>
        <v>19.63454869</v>
      </c>
      <c r="AI16" s="89">
        <f>Model!AH2474</f>
        <v>21.59793468</v>
      </c>
      <c r="AJ16" s="89">
        <f>Model!AI2474</f>
        <v>23.56132067</v>
      </c>
      <c r="AK16" s="89">
        <f>Model!AJ2474</f>
        <v>25.52470666</v>
      </c>
      <c r="AL16" s="89">
        <f>Model!AK2474</f>
        <v>27.48809265</v>
      </c>
      <c r="AM16" s="89">
        <f>Model!AL2474</f>
        <v>29.45147864</v>
      </c>
      <c r="AN16" s="89">
        <f>Model!AM2474</f>
        <v>31.41486463</v>
      </c>
      <c r="AO16" s="89">
        <f>Model!AN2474</f>
        <v>33.37825062</v>
      </c>
      <c r="AP16" s="89">
        <f>Model!AO2474</f>
        <v>35.34163661</v>
      </c>
      <c r="AQ16" s="89">
        <f>Model!AP2474</f>
        <v>37.3050226</v>
      </c>
      <c r="AR16" s="89">
        <f>Model!AQ2474</f>
        <v>39.26840859</v>
      </c>
      <c r="AS16" s="89">
        <f>Model!AR2474</f>
        <v>41.23179457</v>
      </c>
      <c r="AT16" s="89">
        <f>Model!AS2474</f>
        <v>43.19518056</v>
      </c>
      <c r="AU16" s="89">
        <f>Model!AT2474</f>
        <v>45.15856655</v>
      </c>
      <c r="AV16" s="89">
        <f>Model!AU2474</f>
        <v>47.12195254</v>
      </c>
      <c r="AW16" s="89">
        <f>Model!AV2474</f>
        <v>49.08533853</v>
      </c>
      <c r="AX16" s="89">
        <f>Model!AW2474</f>
        <v>51.04872452</v>
      </c>
      <c r="AY16" s="89">
        <f>Model!AX2474</f>
        <v>53.01211051</v>
      </c>
      <c r="AZ16" s="89">
        <f>Model!AY2474</f>
        <v>54.9754965</v>
      </c>
      <c r="BA16" s="89">
        <f>Model!AZ2474</f>
        <v>56.93888249</v>
      </c>
      <c r="BB16" s="89">
        <f>Model!BA2474</f>
        <v>58.90226848</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9.201585848</v>
      </c>
      <c r="E17" s="82">
        <f>sum(Model!D10,Model!D432,Model!D674,Model!D899,Model!D1124,Model!D1351,Model!D1576,0*Model!D1801,Model!D2026,Model!D2250,Model!D2475,Model!D3536)*'Inflation GDP Population'!$S$11/'Inflation GDP Population'!C$11</f>
        <v>9.366089786</v>
      </c>
      <c r="F17" s="82">
        <f>sum(Model!E10,Model!E432,Model!E674,Model!E899,Model!E1124,Model!E1351,Model!E1576,0*Model!E1801,Model!E2026,Model!E2250,Model!E2475,Model!E3536)*'Inflation GDP Population'!$S$11/'Inflation GDP Population'!D$11</f>
        <v>9.635159045</v>
      </c>
      <c r="G17" s="82">
        <f>sum(Model!F10,Model!F432,Model!F674,Model!F899,Model!F1124,Model!F1351,Model!F1576,0*Model!F1801,Model!F2026,Model!F2250,Model!F2475,Model!F3536)*'Inflation GDP Population'!$S$11/'Inflation GDP Population'!E$11</f>
        <v>9.713626735</v>
      </c>
      <c r="H17" s="82">
        <f>sum(Model!G10,Model!G432,Model!G674,Model!G899,Model!G1124,Model!G1351,Model!G1576,0*Model!G1801,Model!G2026,Model!G2250,Model!G2475,Model!G3536)*'Inflation GDP Population'!$S$11/'Inflation GDP Population'!F$11</f>
        <v>9.572064768</v>
      </c>
      <c r="I17" s="82">
        <f>sum(Model!H10,Model!H432,Model!H674,Model!H899,Model!H1124,Model!H1351,Model!H1576,0*Model!H1801,Model!H2026,Model!H2250,Model!H2475,Model!H3536)*'Inflation GDP Population'!$S$11/'Inflation GDP Population'!G$11</f>
        <v>9.46302083</v>
      </c>
      <c r="J17" s="82">
        <f>sum(Model!I10,Model!I432,Model!I674,Model!I899,Model!I1124,Model!I1351,Model!I1576,0*Model!I1801,Model!I2026,Model!I2250,Model!I2475,Model!I3536)*'Inflation GDP Population'!$S$11/'Inflation GDP Population'!H$11</f>
        <v>9.167508754</v>
      </c>
      <c r="K17" s="82">
        <f>sum(Model!J10,Model!J432,Model!J674,Model!J899,Model!J1124,Model!J1351,Model!J1576,0*Model!J1801,Model!J2026,Model!J2250,Model!J2475,Model!J3536)*'Inflation GDP Population'!$S$11/'Inflation GDP Population'!I$11</f>
        <v>9.412091329</v>
      </c>
      <c r="L17" s="82">
        <f>sum(Model!K10,Model!K432,Model!K674,Model!K899,Model!K1124,Model!K1351,Model!K1576,0*Model!K1801,Model!K2026,Model!K2250,Model!K2475,Model!K3536)*'Inflation GDP Population'!$S$11/'Inflation GDP Population'!J$11</f>
        <v>9.335970712</v>
      </c>
      <c r="M17" s="82">
        <f>sum(Model!L10,Model!L432,Model!L674,Model!L899,Model!L1124,Model!L1351,Model!L1576,0*Model!L1801,Model!L2026,Model!L2250,Model!L2475,Model!L3536)*'Inflation GDP Population'!$S$11/'Inflation GDP Population'!K$11</f>
        <v>9.088186408</v>
      </c>
      <c r="N17" s="82">
        <f>sum(Model!M10,Model!M432,Model!M674,Model!M899,Model!M1124,Model!M1351,Model!M1576,0*Model!M1801,Model!M2026,Model!M2250,Model!M2475,Model!M3536)*'Inflation GDP Population'!$S$11/'Inflation GDP Population'!L$11</f>
        <v>9.408780402</v>
      </c>
      <c r="O17" s="82">
        <f>sum(Model!N10,Model!N432,Model!N674,Model!N899,Model!N1124,Model!N1351,Model!N1576,0*Model!N1801,Model!N2026,Model!N2250,Model!N2475,Model!N3536)*'Inflation GDP Population'!$S$11/'Inflation GDP Population'!M$11</f>
        <v>9.382597661</v>
      </c>
      <c r="P17" s="82">
        <f>sum(Model!O10,Model!O432,Model!O674,Model!O899,Model!O1124,Model!O1351,Model!O1576,0*Model!O1801,Model!O2026,Model!O2250,Model!O2475,Model!O3536)*'Inflation GDP Population'!$S$11/'Inflation GDP Population'!N$11</f>
        <v>9.332881248</v>
      </c>
      <c r="Q17" s="82">
        <f>sum(Model!P10,Model!P432,Model!P674,Model!P899,Model!P1124,Model!P1351,Model!P1576,0*Model!P1801,Model!P2026,Model!P2250,Model!P2475,Model!P3536)*'Inflation GDP Population'!$S$11/'Inflation GDP Population'!O$11</f>
        <v>9.27416799</v>
      </c>
      <c r="R17" s="82">
        <f>sum(Model!Q10,Model!Q432,Model!Q674,Model!Q899,Model!Q1124,Model!Q1351,Model!Q1576,0*Model!Q1801,Model!Q2026,Model!Q2250,Model!Q2475,Model!Q3536)*'Inflation GDP Population'!$S$11/'Inflation GDP Population'!P$11</f>
        <v>9.201003347</v>
      </c>
      <c r="S17" s="82">
        <f>sum(Model!R10,Model!R432,Model!R674,Model!R899,Model!R1124,Model!R1351,Model!R1576,0*Model!R1801,Model!R2026,Model!R2250,Model!R2475,Model!R3536)*'Inflation GDP Population'!$S$11/'Inflation GDP Population'!Q$11</f>
        <v>9.045460966</v>
      </c>
      <c r="T17" s="82">
        <f>sum(Model!S10,Model!S432,Model!S674,Model!S899,Model!S1124,Model!S1351,Model!S1576,0*Model!S1801,Model!S2026,Model!S2250,Model!S2475,Model!S3536)*'Inflation GDP Population'!$S$11/'Inflation GDP Population'!R$11</f>
        <v>9.032323802</v>
      </c>
      <c r="U17" s="82">
        <f>sum(Model!T10,Model!T432,Model!T674,Model!T899,Model!T1124,Model!T1351,Model!T1576,0*Model!T1801,Model!T2026,Model!T2250,Model!T2475,Model!T3536)*'Inflation GDP Population'!$S$11/'Inflation GDP Population'!S$11</f>
        <v>8.804651025</v>
      </c>
      <c r="V17" s="82">
        <f>sum(Model!U10,Model!U432,Model!U674,Model!U899,Model!U1124,Model!U1351,Model!U1576,0*Model!U1801,Model!U2026,Model!U2250,Model!U2475,Model!U3536)*'Inflation GDP Population'!$S$11/'Inflation GDP Population'!T$11</f>
        <v>9.041929398</v>
      </c>
      <c r="W17" s="94">
        <f>sum(Model!V10,Model!V432,Model!V674,Model!V899,Model!V1124,Model!V1351,Model!V1576,0*Model!V1801,Model!V2026,Model!V2250,Model!V2475,Model!V3536)*'Inflation GDP Population'!$S$18/'Inflation GDP Population'!U$18</f>
        <v>8.88398077</v>
      </c>
      <c r="X17" s="94">
        <f>sum(Model!W10,Model!W432,Model!W674,Model!W899,Model!W1124,Model!W1351,Model!W1576,0*Model!W1801,Model!W2026,Model!W2250,Model!W2475,Model!W3536)*'Inflation GDP Population'!$S$18/'Inflation GDP Population'!V$18</f>
        <v>8.835256958</v>
      </c>
      <c r="Y17" s="94">
        <f>sum(Model!X10,Model!X432,Model!X674,Model!X899,Model!X1124,Model!X1351,Model!X1576,0*Model!X1801,Model!X2026,Model!X2250,Model!X2475,Model!X3536)*'Inflation GDP Population'!$S$18/'Inflation GDP Population'!W$18</f>
        <v>22.40252347</v>
      </c>
      <c r="Z17" s="94">
        <f>sum(Model!Y10,Model!Y432,Model!Y674,Model!Y899,Model!Y1124,Model!Y1351,Model!Y1576,0*Model!Y1801,Model!Y2026,Model!Y2250,Model!Y2475,Model!Y3536)*'Inflation GDP Population'!$S$18/'Inflation GDP Population'!X$18</f>
        <v>34.9926791</v>
      </c>
      <c r="AA17" s="94">
        <f>sum(Model!Z10,Model!Z432,Model!Z674,Model!Z899,Model!Z1124,Model!Z1351,Model!Z1576,0*Model!Z1801,Model!Z2026,Model!Z2250,Model!Z2475,Model!Z3536)*'Inflation GDP Population'!$S$18/'Inflation GDP Population'!Y$18</f>
        <v>44.16720258</v>
      </c>
      <c r="AB17" s="94">
        <f>sum(Model!AA10,Model!AA432,Model!AA674,Model!AA899,Model!AA1124,Model!AA1351,Model!AA1576,0*Model!AA1801,Model!AA2026,Model!AA2250,Model!AA2475,Model!AA3536)*'Inflation GDP Population'!$S$18/'Inflation GDP Population'!Z$18</f>
        <v>52.47825052</v>
      </c>
      <c r="AC17" s="94">
        <f>sum(Model!AB10,Model!AB432,Model!AB674,Model!AB899,Model!AB1124,Model!AB1351,Model!AB1576,0*Model!AB1801,Model!AB2026,Model!AB2250,Model!AB2475,Model!AB3536)*'Inflation GDP Population'!$S$18/'Inflation GDP Population'!AA$18</f>
        <v>58.84864485</v>
      </c>
      <c r="AD17" s="94">
        <f>sum(Model!AC10,Model!AC432,Model!AC674,Model!AC899,Model!AC1124,Model!AC1351,Model!AC1576,0*Model!AC1801,Model!AC2026,Model!AC2250,Model!AC2475,Model!AC3536)*'Inflation GDP Population'!$S$18/'Inflation GDP Population'!AB$18</f>
        <v>66.53346189</v>
      </c>
      <c r="AE17" s="94">
        <f>sum(Model!AD10,Model!AD432,Model!AD674,Model!AD899,Model!AD1124,Model!AD1351,Model!AD1576,0*Model!AD1801,Model!AD2026,Model!AD2250,Model!AD2475,Model!AD3536)*'Inflation GDP Population'!$S$18/'Inflation GDP Population'!AC$18</f>
        <v>73.69648822</v>
      </c>
      <c r="AF17" s="94">
        <f>sum(Model!AE10,Model!AE432,Model!AE674,Model!AE899,Model!AE1124,Model!AE1351,Model!AE1576,0*Model!AE1801,Model!AE2026,Model!AE2250,Model!AE2475,Model!AE3536)*'Inflation GDP Population'!$S$18/'Inflation GDP Population'!AD$18</f>
        <v>79.8851372</v>
      </c>
      <c r="AG17" s="94">
        <f>sum(Model!AF10,Model!AF432,Model!AF674,Model!AF899,Model!AF1124,Model!AF1351,Model!AF1576,0*Model!AF1801,Model!AF2026,Model!AF2250,Model!AF2475,Model!AF3536)*'Inflation GDP Population'!$S$18/'Inflation GDP Population'!AE$18</f>
        <v>85.27383592</v>
      </c>
      <c r="AH17" s="94">
        <f>sum(Model!AG10,Model!AG432,Model!AG674,Model!AG899,Model!AG1124,Model!AG1351,Model!AG1576,0*Model!AG1801,Model!AG2026,Model!AG2250,Model!AG2475,Model!AG3536)*'Inflation GDP Population'!$S$18/'Inflation GDP Population'!AF$18</f>
        <v>90.39113455</v>
      </c>
      <c r="AI17" s="94">
        <f>sum(Model!AH10,Model!AH432,Model!AH674,Model!AH899,Model!AH1124,Model!AH1351,Model!AH1576,0*Model!AH1801,Model!AH2026,Model!AH2250,Model!AH2475,Model!AH3536)*'Inflation GDP Population'!$S$18/'Inflation GDP Population'!AG$18</f>
        <v>97.45365793</v>
      </c>
      <c r="AJ17" s="94">
        <f>sum(Model!AI10,Model!AI432,Model!AI674,Model!AI899,Model!AI1124,Model!AI1351,Model!AI1576,0*Model!AI1801,Model!AI2026,Model!AI2250,Model!AI2475,Model!AI3536)*'Inflation GDP Population'!$S$18/'Inflation GDP Population'!AH$18</f>
        <v>104.2881453</v>
      </c>
      <c r="AK17" s="94">
        <f>sum(Model!AJ10,Model!AJ432,Model!AJ674,Model!AJ899,Model!AJ1124,Model!AJ1351,Model!AJ1576,0*Model!AJ1801,Model!AJ2026,Model!AJ2250,Model!AJ2475,Model!AJ3536)*'Inflation GDP Population'!$S$18/'Inflation GDP Population'!AI$18</f>
        <v>110.34944</v>
      </c>
      <c r="AL17" s="94">
        <f>sum(Model!AK10,Model!AK432,Model!AK674,Model!AK899,Model!AK1124,Model!AK1351,Model!AK1576,0*Model!AK1801,Model!AK2026,Model!AK2250,Model!AK2475,Model!AK3536)*'Inflation GDP Population'!$S$18/'Inflation GDP Population'!AJ$18</f>
        <v>116.8094123</v>
      </c>
      <c r="AM17" s="94">
        <f>sum(Model!AL10,Model!AL432,Model!AL674,Model!AL899,Model!AL1124,Model!AL1351,Model!AL1576,0*Model!AL1801,Model!AL2026,Model!AL2250,Model!AL2475,Model!AL3536)*'Inflation GDP Population'!$S$18/'Inflation GDP Population'!AK$18</f>
        <v>123.0236238</v>
      </c>
      <c r="AN17" s="94">
        <f>sum(Model!AM10,Model!AM432,Model!AM674,Model!AM899,Model!AM1124,Model!AM1351,Model!AM1576,0*Model!AM1801,Model!AM2026,Model!AM2250,Model!AM2475,Model!AM3536)*'Inflation GDP Population'!$S$18/'Inflation GDP Population'!AL$18</f>
        <v>129.094056</v>
      </c>
      <c r="AO17" s="94">
        <f>sum(Model!AN10,Model!AN432,Model!AN674,Model!AN899,Model!AN1124,Model!AN1351,Model!AN1576,0*Model!AN1801,Model!AN2026,Model!AN2250,Model!AN2475,Model!AN3536)*'Inflation GDP Population'!$S$18/'Inflation GDP Population'!AM$18</f>
        <v>134.9707174</v>
      </c>
      <c r="AP17" s="94">
        <f>sum(Model!AO10,Model!AO432,Model!AO674,Model!AO899,Model!AO1124,Model!AO1351,Model!AO1576,0*Model!AO1801,Model!AO2026,Model!AO2250,Model!AO2475,Model!AO3536)*'Inflation GDP Population'!$S$18/'Inflation GDP Population'!AN$18</f>
        <v>140.6536114</v>
      </c>
      <c r="AQ17" s="94">
        <f>sum(Model!AP10,Model!AP432,Model!AP674,Model!AP899,Model!AP1124,Model!AP1351,Model!AP1576,0*Model!AP1801,Model!AP2026,Model!AP2250,Model!AP2475,Model!AP3536)*'Inflation GDP Population'!$S$18/'Inflation GDP Population'!AO$18</f>
        <v>146.0842493</v>
      </c>
      <c r="AR17" s="94">
        <f>sum(Model!AQ10,Model!AQ432,Model!AQ674,Model!AQ899,Model!AQ1124,Model!AQ1351,Model!AQ1576,0*Model!AQ1801,Model!AQ2026,Model!AQ2250,Model!AQ2475,Model!AQ3536)*'Inflation GDP Population'!$S$18/'Inflation GDP Population'!AP$18</f>
        <v>151.3777066</v>
      </c>
      <c r="AS17" s="94">
        <f>sum(Model!AR10,Model!AR432,Model!AR674,Model!AR899,Model!AR1124,Model!AR1351,Model!AR1576,0*Model!AR1801,Model!AR2026,Model!AR2250,Model!AR2475,Model!AR3536)*'Inflation GDP Population'!$S$18/'Inflation GDP Population'!AQ$18</f>
        <v>156.4774067</v>
      </c>
      <c r="AT17" s="94">
        <f>sum(Model!AS10,Model!AS432,Model!AS674,Model!AS899,Model!AS1124,Model!AS1351,Model!AS1576,0*Model!AS1801,Model!AS2026,Model!AS2250,Model!AS2475,Model!AS3536)*'Inflation GDP Population'!$S$18/'Inflation GDP Population'!AR$18</f>
        <v>161.3174542</v>
      </c>
      <c r="AU17" s="94">
        <f>sum(Model!AT10,Model!AT432,Model!AT674,Model!AT899,Model!AT1124,Model!AT1351,Model!AT1576,0*Model!AT1801,Model!AT2026,Model!AT2250,Model!AT2475,Model!AT3536)*'Inflation GDP Population'!$S$18/'Inflation GDP Population'!AS$18</f>
        <v>166.0276619</v>
      </c>
      <c r="AV17" s="94">
        <f>sum(Model!AU10,Model!AU432,Model!AU674,Model!AU899,Model!AU1124,Model!AU1351,Model!AU1576,0*Model!AU1801,Model!AU2026,Model!AU2250,Model!AU2475,Model!AU3536)*'Inflation GDP Population'!$S$18/'Inflation GDP Population'!AT$18</f>
        <v>169.395909</v>
      </c>
      <c r="AW17" s="94">
        <f>sum(Model!AV10,Model!AV432,Model!AV674,Model!AV899,Model!AV1124,Model!AV1351,Model!AV1576,0*Model!AV1801,Model!AV2026,Model!AV2250,Model!AV2475,Model!AV3536)*'Inflation GDP Population'!$S$18/'Inflation GDP Population'!AU$18</f>
        <v>173.6707838</v>
      </c>
      <c r="AX17" s="94">
        <f>sum(Model!AW10,Model!AW432,Model!AW674,Model!AW899,Model!AW1124,Model!AW1351,Model!AW1576,0*Model!AW1801,Model!AW2026,Model!AW2250,Model!AW2475,Model!AW3536)*'Inflation GDP Population'!$S$18/'Inflation GDP Population'!AV$18</f>
        <v>177.6780671</v>
      </c>
      <c r="AY17" s="94">
        <f>sum(Model!AX10,Model!AX432,Model!AX674,Model!AX899,Model!AX1124,Model!AX1351,Model!AX1576,0*Model!AX1801,Model!AX2026,Model!AX2250,Model!AX2475,Model!AX3536)*'Inflation GDP Population'!$S$18/'Inflation GDP Population'!AW$18</f>
        <v>181.5634754</v>
      </c>
      <c r="AZ17" s="94">
        <f>sum(Model!AY10,Model!AY432,Model!AY674,Model!AY899,Model!AY1124,Model!AY1351,Model!AY1576,0*Model!AY1801,Model!AY2026,Model!AY2250,Model!AY2475,Model!AY3536)*'Inflation GDP Population'!$S$18/'Inflation GDP Population'!AX$18</f>
        <v>185.2551494</v>
      </c>
      <c r="BA17" s="94">
        <f>sum(Model!AZ10,Model!AZ432,Model!AZ674,Model!AZ899,Model!AZ1124,Model!AZ1351,Model!AZ1576,0*Model!AZ1801,Model!AZ2026,Model!AZ2250,Model!AZ2475,Model!AZ3536)*'Inflation GDP Population'!$S$18/'Inflation GDP Population'!AY$18</f>
        <v>188.6732773</v>
      </c>
      <c r="BB17" s="94">
        <f>sum(Model!BA10,Model!BA432,Model!BA674,Model!BA899,Model!BA1124,Model!BA1351,Model!BA1576,0*Model!BA1801,Model!BA2026,Model!BA2250,Model!BA2475,Model!BA3536)*'Inflation GDP Population'!$S$18/'Inflation GDP Population'!AZ$18</f>
        <v>191.9777792</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15.33284667</v>
      </c>
      <c r="E18" s="82">
        <f>sum(Model!D11,Model!D435,0*Model!D675,0*Model!D900,Model!D1126,0*Model!D1352,0*Model!D1802,Model!D2027,Model!D2249,Model!D3537)*'Inflation GDP Population'!$S$11/'Inflation GDP Population'!C$11</f>
        <v>15.25471448</v>
      </c>
      <c r="F18" s="82">
        <f>sum(Model!E11,Model!E435,0*Model!E675,0*Model!E900,Model!E1126,0*Model!E1352,0*Model!E1802,Model!E2027,Model!E2249,Model!E3537)*'Inflation GDP Population'!$S$11/'Inflation GDP Population'!D$11</f>
        <v>15.34027169</v>
      </c>
      <c r="G18" s="82">
        <f>sum(Model!F11,Model!F435,0*Model!F675,0*Model!F900,Model!F1126,0*Model!F1352,0*Model!F1802,Model!F2027,Model!F2249,Model!F3537)*'Inflation GDP Population'!$S$11/'Inflation GDP Population'!E$11</f>
        <v>15.96818098</v>
      </c>
      <c r="H18" s="82">
        <f>sum(Model!G11,Model!G435,0*Model!G675,0*Model!G900,Model!G1126,0*Model!G1352,0*Model!G1802,Model!G2027,Model!G2249,Model!G3537)*'Inflation GDP Population'!$S$11/'Inflation GDP Population'!F$11</f>
        <v>16.29843435</v>
      </c>
      <c r="I18" s="82">
        <f>sum(Model!H11,Model!H435,0*Model!H675,0*Model!H900,Model!H1126,0*Model!H1352,0*Model!H1802,Model!H2027,Model!H2249,Model!H3537)*'Inflation GDP Population'!$S$11/'Inflation GDP Population'!G$11</f>
        <v>17.63291321</v>
      </c>
      <c r="J18" s="82">
        <f>sum(Model!I11,Model!I435,0*Model!I675,0*Model!I900,Model!I1126,0*Model!I1352,0*Model!I1802,Model!I2027,Model!I2249,Model!I3537)*'Inflation GDP Population'!$S$11/'Inflation GDP Population'!H$11</f>
        <v>15.2060385</v>
      </c>
      <c r="K18" s="82">
        <f>sum(Model!J11,Model!J435,0*Model!J675,0*Model!J900,Model!J1126,0*Model!J1352,0*Model!J1802,Model!J2027,Model!J2249,Model!J3537)*'Inflation GDP Population'!$S$11/'Inflation GDP Population'!I$11</f>
        <v>15.90328419</v>
      </c>
      <c r="L18" s="82">
        <f>sum(Model!K11,Model!K435,0*Model!K675,0*Model!K900,Model!K1126,0*Model!K1352,0*Model!K1802,Model!K2027,Model!K2249,Model!K3537)*'Inflation GDP Population'!$S$11/'Inflation GDP Population'!J$11</f>
        <v>16.85788414</v>
      </c>
      <c r="M18" s="82">
        <f>sum(Model!L11,Model!L435,0*Model!L675,0*Model!L900,Model!L1126,0*Model!L1352,0*Model!L1802,Model!L2027,Model!L2249,Model!L3537)*'Inflation GDP Population'!$S$11/'Inflation GDP Population'!K$11</f>
        <v>14.40534366</v>
      </c>
      <c r="N18" s="82">
        <f>sum(Model!M11,Model!M435,0*Model!M675,0*Model!M900,Model!M1126,0*Model!M1352,0*Model!M1802,Model!M2027,Model!M2249,Model!M3537)*'Inflation GDP Population'!$S$11/'Inflation GDP Population'!L$11</f>
        <v>15.59907654</v>
      </c>
      <c r="O18" s="82">
        <f>sum(Model!N11,Model!N435,0*Model!N675,0*Model!N900,Model!N1126,0*Model!N1352,0*Model!N1802,Model!N2027,Model!N2249,Model!N3537)*'Inflation GDP Population'!$S$11/'Inflation GDP Population'!M$11</f>
        <v>15.8677037</v>
      </c>
      <c r="P18" s="82">
        <f>sum(Model!O11,Model!O435,0*Model!O675,0*Model!O900,Model!O1126,0*Model!O1352,0*Model!O1802,Model!O2027,Model!O2249,Model!O3537)*'Inflation GDP Population'!$S$11/'Inflation GDP Population'!N$11</f>
        <v>14.58470885</v>
      </c>
      <c r="Q18" s="82">
        <f>sum(Model!P11,Model!P435,0*Model!P675,0*Model!P900,Model!P1126,0*Model!P1352,0*Model!P1802,Model!P2027,Model!P2249,Model!P3537)*'Inflation GDP Population'!$S$11/'Inflation GDP Population'!O$11</f>
        <v>14.61693846</v>
      </c>
      <c r="R18" s="82">
        <f>sum(Model!Q11,Model!Q435,0*Model!Q675,0*Model!Q900,Model!Q1126,0*Model!Q1352,0*Model!Q1802,Model!Q2027,Model!Q2249,Model!Q3537)*'Inflation GDP Population'!$S$11/'Inflation GDP Population'!P$11</f>
        <v>14.41398126</v>
      </c>
      <c r="S18" s="82">
        <f>sum(Model!R11,Model!R435,0*Model!R675,0*Model!R900,Model!R1126,0*Model!R1352,0*Model!R1802,Model!R2027,Model!R2249,Model!R3537)*'Inflation GDP Population'!$S$11/'Inflation GDP Population'!Q$11</f>
        <v>12.14593437</v>
      </c>
      <c r="T18" s="82">
        <f>sum(Model!S11,Model!S435,0*Model!S675,0*Model!S900,Model!S1126,0*Model!S1352,0*Model!S1802,Model!S2027,Model!S2249,Model!S3537)*'Inflation GDP Population'!$S$11/'Inflation GDP Population'!R$11</f>
        <v>11.04724351</v>
      </c>
      <c r="U18" s="82">
        <f>sum(Model!T11,Model!T435,0*Model!T675,0*Model!T900,Model!T1126,0*Model!T1352,0*Model!T1802,Model!T2027,Model!T2249,Model!T3537)*'Inflation GDP Population'!$S$11/'Inflation GDP Population'!S$11</f>
        <v>10.74651725</v>
      </c>
      <c r="V18" s="82">
        <f>sum(Model!U11,Model!U435,0*Model!U675,0*Model!U900,Model!U1126,0*Model!U1352,0*Model!U1802,Model!U2027,Model!U2249,Model!U3537)*'Inflation GDP Population'!$S$11/'Inflation GDP Population'!T$11</f>
        <v>11.62205529</v>
      </c>
      <c r="W18" s="94">
        <f>sum(Model!V11,Model!V435,0*Model!V675,0*Model!V900,Model!V1126,0*Model!V1352,0*Model!V1802,Model!V2027,Model!V2249,Model!V3537)*'Inflation GDP Population'!$S$18/'Inflation GDP Population'!U$18</f>
        <v>10.98775246</v>
      </c>
      <c r="X18" s="94">
        <f>sum(Model!W11,Model!W435,0*Model!W675,0*Model!W900,Model!W1126,0*Model!W1352,0*Model!W1802,Model!W2027,Model!W2249,Model!W3537)*'Inflation GDP Population'!$S$18/'Inflation GDP Population'!V$18</f>
        <v>11.89377901</v>
      </c>
      <c r="Y18" s="94">
        <f>sum(Model!X11,Model!X435,0*Model!X675,0*Model!X900,Model!X1126,0*Model!X1352,0*Model!X1802,Model!X2027,Model!X2249,Model!X3537)*'Inflation GDP Population'!$S$18/'Inflation GDP Population'!W$18</f>
        <v>11.534785</v>
      </c>
      <c r="Z18" s="94">
        <f>sum(Model!Y11,Model!Y435,0*Model!Y675,0*Model!Y900,Model!Y1126,0*Model!Y1352,0*Model!Y1802,Model!Y2027,Model!Y2249,Model!Y3537)*'Inflation GDP Population'!$S$18/'Inflation GDP Population'!X$18</f>
        <v>13.00031617</v>
      </c>
      <c r="AA18" s="94">
        <f>sum(Model!Z11,Model!Z435,0*Model!Z675,0*Model!Z900,Model!Z1126,0*Model!Z1352,0*Model!Z1802,Model!Z2027,Model!Z2249,Model!Z3537)*'Inflation GDP Population'!$S$18/'Inflation GDP Population'!Y$18</f>
        <v>12.83713162</v>
      </c>
      <c r="AB18" s="94">
        <f>sum(Model!AA11,Model!AA435,0*Model!AA675,0*Model!AA900,Model!AA1126,0*Model!AA1352,0*Model!AA1802,Model!AA2027,Model!AA2249,Model!AA3537)*'Inflation GDP Population'!$S$18/'Inflation GDP Population'!Z$18</f>
        <v>12.76085744</v>
      </c>
      <c r="AC18" s="94">
        <f>sum(Model!AB11,Model!AB435,0*Model!AB675,0*Model!AB900,Model!AB1126,0*Model!AB1352,0*Model!AB1802,Model!AB2027,Model!AB2249,Model!AB3537)*'Inflation GDP Population'!$S$18/'Inflation GDP Population'!AA$18</f>
        <v>12.63239587</v>
      </c>
      <c r="AD18" s="94">
        <f>sum(Model!AC11,Model!AC435,0*Model!AC675,0*Model!AC900,Model!AC1126,0*Model!AC1352,0*Model!AC1802,Model!AC2027,Model!AC2249,Model!AC3537)*'Inflation GDP Population'!$S$18/'Inflation GDP Population'!AB$18</f>
        <v>12.30210763</v>
      </c>
      <c r="AE18" s="94">
        <f>sum(Model!AD11,Model!AD435,0*Model!AD675,0*Model!AD900,Model!AD1126,0*Model!AD1352,0*Model!AD1802,Model!AD2027,Model!AD2249,Model!AD3537)*'Inflation GDP Population'!$S$18/'Inflation GDP Population'!AC$18</f>
        <v>11.90895821</v>
      </c>
      <c r="AF18" s="94">
        <f>sum(Model!AE11,Model!AE435,0*Model!AE675,0*Model!AE900,Model!AE1126,0*Model!AE1352,0*Model!AE1802,Model!AE2027,Model!AE2249,Model!AE3537)*'Inflation GDP Population'!$S$18/'Inflation GDP Population'!AD$18</f>
        <v>11.64453505</v>
      </c>
      <c r="AG18" s="94">
        <f>sum(Model!AF11,Model!AF435,0*Model!AF675,0*Model!AF900,Model!AF1126,0*Model!AF1352,0*Model!AF1802,Model!AF2027,Model!AF2249,Model!AF3537)*'Inflation GDP Population'!$S$18/'Inflation GDP Population'!AE$18</f>
        <v>11.32144395</v>
      </c>
      <c r="AH18" s="94">
        <f>sum(Model!AG11,Model!AG435,0*Model!AG675,0*Model!AG900,Model!AG1126,0*Model!AG1352,0*Model!AG1802,Model!AG2027,Model!AG2249,Model!AG3537)*'Inflation GDP Population'!$S$18/'Inflation GDP Population'!AF$18</f>
        <v>11.03507576</v>
      </c>
      <c r="AI18" s="94">
        <f>sum(Model!AH11,Model!AH435,0*Model!AH675,0*Model!AH900,Model!AH1126,0*Model!AH1352,0*Model!AH1802,Model!AH2027,Model!AH2249,Model!AH3537)*'Inflation GDP Population'!$S$18/'Inflation GDP Population'!AG$18</f>
        <v>10.7014739</v>
      </c>
      <c r="AJ18" s="94">
        <f>sum(Model!AI11,Model!AI435,0*Model!AI675,0*Model!AI900,Model!AI1126,0*Model!AI1352,0*Model!AI1802,Model!AI2027,Model!AI2249,Model!AI3537)*'Inflation GDP Population'!$S$18/'Inflation GDP Population'!AH$18</f>
        <v>10.49133831</v>
      </c>
      <c r="AK18" s="94">
        <f>sum(Model!AJ11,Model!AJ435,0*Model!AJ675,0*Model!AJ900,Model!AJ1126,0*Model!AJ1352,0*Model!AJ1802,Model!AJ2027,Model!AJ2249,Model!AJ3537)*'Inflation GDP Population'!$S$18/'Inflation GDP Population'!AI$18</f>
        <v>10.22141927</v>
      </c>
      <c r="AL18" s="94">
        <f>sum(Model!AK11,Model!AK435,0*Model!AK675,0*Model!AK900,Model!AK1126,0*Model!AK1352,0*Model!AK1802,Model!AK2027,Model!AK2249,Model!AK3537)*'Inflation GDP Population'!$S$18/'Inflation GDP Population'!AJ$18</f>
        <v>9.926430963</v>
      </c>
      <c r="AM18" s="94">
        <f>sum(Model!AL11,Model!AL435,0*Model!AL675,0*Model!AL900,Model!AL1126,0*Model!AL1352,0*Model!AL1802,Model!AL2027,Model!AL2249,Model!AL3537)*'Inflation GDP Population'!$S$18/'Inflation GDP Population'!AK$18</f>
        <v>9.63627018</v>
      </c>
      <c r="AN18" s="94">
        <f>sum(Model!AM11,Model!AM435,0*Model!AM675,0*Model!AM900,Model!AM1126,0*Model!AM1352,0*Model!AM1802,Model!AM2027,Model!AM2249,Model!AM3537)*'Inflation GDP Population'!$S$18/'Inflation GDP Population'!AL$18</f>
        <v>9.368677777</v>
      </c>
      <c r="AO18" s="94">
        <f>sum(Model!AN11,Model!AN435,0*Model!AN675,0*Model!AN900,Model!AN1126,0*Model!AN1352,0*Model!AN1802,Model!AN2027,Model!AN2249,Model!AN3537)*'Inflation GDP Population'!$S$18/'Inflation GDP Population'!AM$18</f>
        <v>9.053335876</v>
      </c>
      <c r="AP18" s="94">
        <f>sum(Model!AO11,Model!AO435,0*Model!AO675,0*Model!AO900,Model!AO1126,0*Model!AO1352,0*Model!AO1802,Model!AO2027,Model!AO2249,Model!AO3537)*'Inflation GDP Population'!$S$18/'Inflation GDP Population'!AN$18</f>
        <v>8.729327629</v>
      </c>
      <c r="AQ18" s="94">
        <f>sum(Model!AP11,Model!AP435,0*Model!AP675,0*Model!AP900,Model!AP1126,0*Model!AP1352,0*Model!AP1802,Model!AP2027,Model!AP2249,Model!AP3537)*'Inflation GDP Population'!$S$18/'Inflation GDP Population'!AO$18</f>
        <v>8.42166882</v>
      </c>
      <c r="AR18" s="94">
        <f>sum(Model!AQ11,Model!AQ435,0*Model!AQ675,0*Model!AQ900,Model!AQ1126,0*Model!AQ1352,0*Model!AQ1802,Model!AQ2027,Model!AQ2249,Model!AQ3537)*'Inflation GDP Population'!$S$18/'Inflation GDP Population'!AP$18</f>
        <v>8.125250343</v>
      </c>
      <c r="AS18" s="94">
        <f>sum(Model!AR11,Model!AR435,0*Model!AR675,0*Model!AR900,Model!AR1126,0*Model!AR1352,0*Model!AR1802,Model!AR2027,Model!AR2249,Model!AR3537)*'Inflation GDP Population'!$S$18/'Inflation GDP Population'!AQ$18</f>
        <v>7.779343636</v>
      </c>
      <c r="AT18" s="94">
        <f>sum(Model!AS11,Model!AS435,0*Model!AS675,0*Model!AS900,Model!AS1126,0*Model!AS1352,0*Model!AS1802,Model!AS2027,Model!AS2249,Model!AS3537)*'Inflation GDP Population'!$S$18/'Inflation GDP Population'!AR$18</f>
        <v>7.464483163</v>
      </c>
      <c r="AU18" s="94">
        <f>sum(Model!AT11,Model!AT435,0*Model!AT675,0*Model!AT900,Model!AT1126,0*Model!AT1352,0*Model!AT1802,Model!AT2027,Model!AT2249,Model!AT3537)*'Inflation GDP Population'!$S$18/'Inflation GDP Population'!AS$18</f>
        <v>7.152726449</v>
      </c>
      <c r="AV18" s="94">
        <f>sum(Model!AU11,Model!AU435,0*Model!AU675,0*Model!AU900,Model!AU1126,0*Model!AU1352,0*Model!AU1802,Model!AU2027,Model!AU2249,Model!AU3537)*'Inflation GDP Population'!$S$18/'Inflation GDP Population'!AT$18</f>
        <v>6.846679061</v>
      </c>
      <c r="AW18" s="94">
        <f>sum(Model!AV11,Model!AV435,0*Model!AV675,0*Model!AV900,Model!AV1126,0*Model!AV1352,0*Model!AV1802,Model!AV2027,Model!AV2249,Model!AV3537)*'Inflation GDP Population'!$S$18/'Inflation GDP Population'!AU$18</f>
        <v>6.529683981</v>
      </c>
      <c r="AX18" s="94">
        <f>sum(Model!AW11,Model!AW435,0*Model!AW675,0*Model!AW900,Model!AW1126,0*Model!AW1352,0*Model!AW1802,Model!AW2027,Model!AW2249,Model!AW3537)*'Inflation GDP Population'!$S$18/'Inflation GDP Population'!AV$18</f>
        <v>6.197620718</v>
      </c>
      <c r="AY18" s="94">
        <f>sum(Model!AX11,Model!AX435,0*Model!AX675,0*Model!AX900,Model!AX1126,0*Model!AX1352,0*Model!AX1802,Model!AX2027,Model!AX2249,Model!AX3537)*'Inflation GDP Population'!$S$18/'Inflation GDP Population'!AW$18</f>
        <v>5.877262539</v>
      </c>
      <c r="AZ18" s="94">
        <f>sum(Model!AY11,Model!AY435,0*Model!AY675,0*Model!AY900,Model!AY1126,0*Model!AY1352,0*Model!AY1802,Model!AY2027,Model!AY2249,Model!AY3537)*'Inflation GDP Population'!$S$18/'Inflation GDP Population'!AX$18</f>
        <v>5.581158274</v>
      </c>
      <c r="BA18" s="94">
        <f>sum(Model!AZ11,Model!AZ435,0*Model!AZ675,0*Model!AZ900,Model!AZ1126,0*Model!AZ1352,0*Model!AZ1802,Model!AZ2027,Model!AZ2249,Model!AZ3537)*'Inflation GDP Population'!$S$18/'Inflation GDP Population'!AY$18</f>
        <v>5.260258394</v>
      </c>
      <c r="BB18" s="94">
        <f>sum(Model!BA11,Model!BA435,0*Model!BA675,0*Model!BA900,Model!BA1126,0*Model!BA1352,0*Model!BA1802,Model!BA2027,Model!BA2249,Model!BA3537)*'Inflation GDP Population'!$S$18/'Inflation GDP Population'!AZ$18</f>
        <v>4.922553933</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1.095685411</v>
      </c>
      <c r="E19" s="96">
        <f>(Model!D1125)*'Inflation GDP Population'!$S$11/'Inflation GDP Population'!C$11</f>
        <v>1.150493485</v>
      </c>
      <c r="F19" s="96">
        <f>(Model!E1125)*'Inflation GDP Population'!$S$11/'Inflation GDP Population'!D$11</f>
        <v>1.198435896</v>
      </c>
      <c r="G19" s="96">
        <f>(Model!F1125)*'Inflation GDP Population'!$S$11/'Inflation GDP Population'!E$11</f>
        <v>1.205567584</v>
      </c>
      <c r="H19" s="96">
        <f>(Model!G1125)*'Inflation GDP Population'!$S$11/'Inflation GDP Population'!F$11</f>
        <v>1.165251124</v>
      </c>
      <c r="I19" s="96">
        <f>(Model!H1125)*'Inflation GDP Population'!$S$11/'Inflation GDP Population'!G$11</f>
        <v>1.140932055</v>
      </c>
      <c r="J19" s="96">
        <f>(Model!I1125)*'Inflation GDP Population'!$S$11/'Inflation GDP Population'!H$11</f>
        <v>1.110261133</v>
      </c>
      <c r="K19" s="96">
        <f>(Model!J1125)*'Inflation GDP Population'!$S$11/'Inflation GDP Population'!I$11</f>
        <v>1.155726159</v>
      </c>
      <c r="L19" s="96">
        <f>(Model!K1125)*'Inflation GDP Population'!$S$11/'Inflation GDP Population'!J$11</f>
        <v>1.123564613</v>
      </c>
      <c r="M19" s="96">
        <f>(Model!L1125)*'Inflation GDP Population'!$S$11/'Inflation GDP Population'!K$11</f>
        <v>1.07943113</v>
      </c>
      <c r="N19" s="96">
        <f>(Model!M1125)*'Inflation GDP Population'!$S$11/'Inflation GDP Population'!L$11</f>
        <v>1.135597296</v>
      </c>
      <c r="O19" s="96">
        <f>(Model!N1125)*'Inflation GDP Population'!$S$11/'Inflation GDP Population'!M$11</f>
        <v>1.134037345</v>
      </c>
      <c r="P19" s="96">
        <f>(Model!O1125)*'Inflation GDP Population'!$S$11/'Inflation GDP Population'!N$11</f>
        <v>1.139906746</v>
      </c>
      <c r="Q19" s="96">
        <f>(Model!P1125)*'Inflation GDP Population'!$S$11/'Inflation GDP Population'!O$11</f>
        <v>1.110183751</v>
      </c>
      <c r="R19" s="96">
        <f>(Model!Q1125)*'Inflation GDP Population'!$S$11/'Inflation GDP Population'!P$11</f>
        <v>1.100354817</v>
      </c>
      <c r="S19" s="96">
        <f>(Model!R1125)*'Inflation GDP Population'!$S$11/'Inflation GDP Population'!Q$11</f>
        <v>1.117353937</v>
      </c>
      <c r="T19" s="96">
        <f>(Model!S1125)*'Inflation GDP Population'!$S$11/'Inflation GDP Population'!R$11</f>
        <v>1.175659539</v>
      </c>
      <c r="U19" s="96">
        <f>(Model!T1125)*'Inflation GDP Population'!$S$11/'Inflation GDP Population'!S$11</f>
        <v>1.106511512</v>
      </c>
      <c r="V19" s="96">
        <f>(Model!U1125)*'Inflation GDP Population'!$S$11/'Inflation GDP Population'!T$11</f>
        <v>1.150696806</v>
      </c>
      <c r="W19" s="97">
        <f>(Model!V1125)*'Inflation GDP Population'!$S$18/'Inflation GDP Population'!U$18</f>
        <v>1.082094112</v>
      </c>
      <c r="X19" s="97">
        <f>(Model!W1125)*'Inflation GDP Population'!$S$18/'Inflation GDP Population'!V$18</f>
        <v>1.037075639</v>
      </c>
      <c r="Y19" s="97">
        <f>(Model!X1125)*'Inflation GDP Population'!$S$18/'Inflation GDP Population'!W$18</f>
        <v>1.008575293</v>
      </c>
      <c r="Z19" s="97">
        <f>(Model!Y1125)*'Inflation GDP Population'!$S$18/'Inflation GDP Population'!X$18</f>
        <v>0.9806513633</v>
      </c>
      <c r="AA19" s="97">
        <f>(Model!Z1125)*'Inflation GDP Population'!$S$18/'Inflation GDP Population'!Y$18</f>
        <v>0.9533052174</v>
      </c>
      <c r="AB19" s="97">
        <f>(Model!AA1125)*'Inflation GDP Population'!$S$18/'Inflation GDP Population'!Z$18</f>
        <v>0.9265371113</v>
      </c>
      <c r="AC19" s="97">
        <f>(Model!AB1125)*'Inflation GDP Population'!$S$18/'Inflation GDP Population'!AA$18</f>
        <v>0.9003462798</v>
      </c>
      <c r="AD19" s="97">
        <f>(Model!AC1125)*'Inflation GDP Population'!$S$18/'Inflation GDP Population'!AB$18</f>
        <v>0.8747310206</v>
      </c>
      <c r="AE19" s="97">
        <f>(Model!AD1125)*'Inflation GDP Population'!$S$18/'Inflation GDP Population'!AC$18</f>
        <v>0.8677766167</v>
      </c>
      <c r="AF19" s="97">
        <f>(Model!AE1125)*'Inflation GDP Population'!$S$18/'Inflation GDP Population'!AD$18</f>
        <v>0.8607239142</v>
      </c>
      <c r="AG19" s="97">
        <f>(Model!AF1125)*'Inflation GDP Population'!$S$18/'Inflation GDP Population'!AE$18</f>
        <v>0.8535802073</v>
      </c>
      <c r="AH19" s="97">
        <f>(Model!AG1125)*'Inflation GDP Population'!$S$18/'Inflation GDP Population'!AF$18</f>
        <v>0.8463525248</v>
      </c>
      <c r="AI19" s="97">
        <f>(Model!AH1125)*'Inflation GDP Population'!$S$18/'Inflation GDP Population'!AG$18</f>
        <v>0.8390476385</v>
      </c>
      <c r="AJ19" s="97">
        <f>(Model!AI1125)*'Inflation GDP Population'!$S$18/'Inflation GDP Population'!AH$18</f>
        <v>0.8316720708</v>
      </c>
      <c r="AK19" s="97">
        <f>(Model!AJ1125)*'Inflation GDP Population'!$S$18/'Inflation GDP Population'!AI$18</f>
        <v>0.8242321022</v>
      </c>
      <c r="AL19" s="97">
        <f>(Model!AK1125)*'Inflation GDP Population'!$S$18/'Inflation GDP Population'!AJ$18</f>
        <v>0.8167337785</v>
      </c>
      <c r="AM19" s="97">
        <f>(Model!AL1125)*'Inflation GDP Population'!$S$18/'Inflation GDP Population'!AK$18</f>
        <v>0.8091829185</v>
      </c>
      <c r="AN19" s="97">
        <f>(Model!AM1125)*'Inflation GDP Population'!$S$18/'Inflation GDP Population'!AL$18</f>
        <v>0.8015851202</v>
      </c>
      <c r="AO19" s="97">
        <f>(Model!AN1125)*'Inflation GDP Population'!$S$18/'Inflation GDP Population'!AM$18</f>
        <v>0.7939457678</v>
      </c>
      <c r="AP19" s="97">
        <f>(Model!AO1125)*'Inflation GDP Population'!$S$18/'Inflation GDP Population'!AN$18</f>
        <v>0.7862700385</v>
      </c>
      <c r="AQ19" s="97">
        <f>(Model!AP1125)*'Inflation GDP Population'!$S$18/'Inflation GDP Population'!AO$18</f>
        <v>0.7785629085</v>
      </c>
      <c r="AR19" s="97">
        <f>(Model!AQ1125)*'Inflation GDP Population'!$S$18/'Inflation GDP Population'!AP$18</f>
        <v>0.7708291595</v>
      </c>
      <c r="AS19" s="97">
        <f>(Model!AR1125)*'Inflation GDP Population'!$S$18/'Inflation GDP Population'!AQ$18</f>
        <v>0.7630733843</v>
      </c>
      <c r="AT19" s="97">
        <f>(Model!AS1125)*'Inflation GDP Population'!$S$18/'Inflation GDP Population'!AR$18</f>
        <v>0.7552999933</v>
      </c>
      <c r="AU19" s="97">
        <f>(Model!AT1125)*'Inflation GDP Population'!$S$18/'Inflation GDP Population'!AS$18</f>
        <v>0.7475132194</v>
      </c>
      <c r="AV19" s="97">
        <f>(Model!AU1125)*'Inflation GDP Population'!$S$18/'Inflation GDP Population'!AT$18</f>
        <v>0.7397171242</v>
      </c>
      <c r="AW19" s="97">
        <f>(Model!AV1125)*'Inflation GDP Population'!$S$18/'Inflation GDP Population'!AU$18</f>
        <v>0.731915603</v>
      </c>
      <c r="AX19" s="97">
        <f>(Model!AW1125)*'Inflation GDP Population'!$S$18/'Inflation GDP Population'!AV$18</f>
        <v>0.72411239</v>
      </c>
      <c r="AY19" s="97">
        <f>(Model!AX1125)*'Inflation GDP Population'!$S$18/'Inflation GDP Population'!AW$18</f>
        <v>0.7163110638</v>
      </c>
      <c r="AZ19" s="97">
        <f>(Model!AY1125)*'Inflation GDP Population'!$S$18/'Inflation GDP Population'!AX$18</f>
        <v>0.7085150518</v>
      </c>
      <c r="BA19" s="97">
        <f>(Model!AZ1125)*'Inflation GDP Population'!$S$18/'Inflation GDP Population'!AY$18</f>
        <v>0.7007276352</v>
      </c>
      <c r="BB19" s="97">
        <f>(Model!BA1125)*'Inflation GDP Population'!$S$18/'Inflation GDP Population'!AZ$18</f>
        <v>0.6929519538</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578.6</v>
      </c>
      <c r="E20" s="98">
        <f>sum(Model!D18,Model!D438,Model!D677,Model!D902,Model!D1129,Model!D1354,Model!D1579,0*Model!D1804,Model!D2030,Model!D2253,Model!D3539)</f>
        <v>2399.9</v>
      </c>
      <c r="F20" s="98">
        <f>sum(Model!E18,Model!E438,Model!E677,Model!E902,Model!E1129,Model!E1354,Model!E1579,0*Model!E1804,Model!E2030,Model!E2253,Model!E3539)</f>
        <v>5073.9</v>
      </c>
      <c r="G20" s="98">
        <f>sum(Model!F18,Model!F438,Model!F677,Model!F902,Model!F1129,Model!F1354,Model!F1579,0*Model!F1804,Model!F2030,Model!F2253,Model!F3539)</f>
        <v>1262</v>
      </c>
      <c r="H20" s="98">
        <f>sum(Model!G18,Model!G438,Model!G677,Model!G902,Model!G1129,Model!G1354,Model!G1579,0*Model!G1804,Model!G2030,Model!G2253,Model!G3539)</f>
        <v>4214.1</v>
      </c>
      <c r="I20" s="98">
        <f>sum(Model!H18,Model!H438,Model!H677,Model!H902,Model!H1129,Model!H1354,Model!H1579,0*Model!H1804,Model!H2030,Model!H2253,Model!H3539)</f>
        <v>1977.5</v>
      </c>
      <c r="J20" s="98">
        <f>sum(Model!I18,Model!I438,Model!I677,Model!I902,Model!I1129,Model!I1354,Model!I1579,0*Model!I1804,Model!I2030,Model!I2253,Model!I3539)</f>
        <v>1038.5</v>
      </c>
      <c r="K20" s="98">
        <f>sum(Model!J18,Model!J438,Model!J677,Model!J902,Model!J1129,Model!J1354,Model!J1579,0*Model!J1804,Model!J2030,Model!J2253,Model!J3539)</f>
        <v>2504.2</v>
      </c>
      <c r="L20" s="98">
        <f>sum(Model!K18,Model!K438,Model!K677,Model!K902,Model!K1129,Model!K1354,Model!K1579,0*Model!K1804,Model!K2030,Model!K2253,Model!K3539)</f>
        <v>4678.6</v>
      </c>
      <c r="M20" s="98">
        <f>sum(Model!L18,Model!L438,Model!L677,Model!L902,Model!L1129,Model!L1354,Model!L1579,0*Model!L1804,Model!L2030,Model!L2253,Model!L3539)</f>
        <v>3898.5</v>
      </c>
      <c r="N20" s="98">
        <f>sum(Model!M18,Model!M438,Model!M677,Model!M902,Model!M1129,Model!M1354,Model!M1579,0*Model!M1804,Model!M2030,Model!M2253,Model!M3539)</f>
        <v>3109</v>
      </c>
      <c r="O20" s="98">
        <f>sum(Model!N18,Model!N438,Model!N677,Model!N902,Model!N1129,Model!N1354,Model!N1579,0*Model!N1804,Model!N2030,Model!N2253,Model!N3539)</f>
        <v>3499.7</v>
      </c>
      <c r="P20" s="98">
        <f>sum(Model!O18,Model!O438,Model!O677,Model!O902,Model!O1129,Model!O1354,Model!O1579,0*Model!O1804,Model!O2030,Model!O2253,Model!O3539)</f>
        <v>4481.7</v>
      </c>
      <c r="Q20" s="98">
        <f>sum(Model!P18,Model!P438,Model!P677,Model!P902,Model!P1129,Model!P1354,Model!P1579,0*Model!P1804,Model!P2030,Model!P2253,Model!P3539)</f>
        <v>1316.2</v>
      </c>
      <c r="R20" s="98">
        <f>sum(Model!Q18,Model!Q438,Model!Q677,Model!Q902,Model!Q1129,Model!Q1354,Model!Q1579,0*Model!Q1804,Model!Q2030,Model!Q2253,Model!Q3539)</f>
        <v>1226.2</v>
      </c>
      <c r="S20" s="98">
        <f>sum(Model!R18,Model!R438,Model!R677,Model!R902,Model!R1129,Model!R1354,Model!R1579,0*Model!R1804,Model!R2030,Model!R2253,Model!R3539)</f>
        <v>1853.1</v>
      </c>
      <c r="T20" s="98">
        <f>sum(Model!S18,Model!S438,Model!S677,Model!S902,Model!S1129,Model!S1354,Model!S1579,0*Model!S1804,Model!S2030,Model!S2253,Model!S3539)</f>
        <v>1862.1</v>
      </c>
      <c r="U20" s="98">
        <f>sum(Model!T18,Model!T438,Model!T677,Model!T902,Model!T1129,Model!T1354,Model!T1579,0*Model!T1804,Model!T2030,Model!T2253,Model!T3539)</f>
        <v>2797.7</v>
      </c>
      <c r="V20" s="98">
        <f>sum(Model!U18,Model!U438,Model!U677,Model!U902,Model!U1129,Model!U1354,Model!U1579,0*Model!U1804,Model!U2030,Model!U2253,Model!U3539)</f>
        <v>3583.5</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21613.025</v>
      </c>
      <c r="Z20" s="98">
        <f>sum(Model!Y18,Model!Y438,Model!Y677,Model!Y902,Model!Y1129,Model!Y1354,Model!Y1579,0*Model!Y1804,Model!Y2030,Model!Y2253,Model!Y3539)</f>
        <v>5992.924997</v>
      </c>
      <c r="AA20" s="98">
        <f>sum(Model!Z18,Model!Z438,Model!Z677,Model!Z902,Model!Z1129,Model!Z1354,Model!Z1579,0*Model!Z1804,Model!Z2030,Model!Z2253,Model!Z3539)</f>
        <v>6069.811664</v>
      </c>
      <c r="AB20" s="98">
        <f>sum(Model!AA18,Model!AA438,Model!AA677,Model!AA902,Model!AA1129,Model!AA1354,Model!AA1579,0*Model!AA1804,Model!AA2030,Model!AA2253,Model!AA3539)</f>
        <v>6518.73833</v>
      </c>
      <c r="AC20" s="98">
        <f>sum(Model!AB18,Model!AB438,Model!AB677,Model!AB902,Model!AB1129,Model!AB1354,Model!AB1579,0*Model!AB1804,Model!AB2030,Model!AB2253,Model!AB3539)</f>
        <v>7891.924997</v>
      </c>
      <c r="AD20" s="98">
        <f>sum(Model!AC18,Model!AC438,Model!AC677,Model!AC902,Model!AC1129,Model!AC1354,Model!AC1579,0*Model!AC1804,Model!AC2030,Model!AC2253,Model!AC3539)</f>
        <v>7363.311664</v>
      </c>
      <c r="AE20" s="98">
        <f>sum(Model!AD18,Model!AD438,Model!AD677,Model!AD902,Model!AD1129,Model!AD1354,Model!AD1579,0*Model!AD1804,Model!AD2030,Model!AD2253,Model!AD3539)</f>
        <v>6619.93833</v>
      </c>
      <c r="AF20" s="98">
        <f>sum(Model!AE18,Model!AE438,Model!AE677,Model!AE902,Model!AE1129,Model!AE1354,Model!AE1579,0*Model!AE1804,Model!AE2030,Model!AE2253,Model!AE3539)</f>
        <v>6869.624997</v>
      </c>
      <c r="AG20" s="98">
        <f>sum(Model!AF18,Model!AF438,Model!AF677,Model!AF902,Model!AF1129,Model!AF1354,Model!AF1579,0*Model!AF1804,Model!AF2030,Model!AF2253,Model!AF3539)</f>
        <v>7337.524997</v>
      </c>
      <c r="AH20" s="98">
        <f>sum(Model!AG18,Model!AG438,Model!AG677,Model!AG902,Model!AG1129,Model!AG1354,Model!AG1579,0*Model!AG1804,Model!AG2030,Model!AG2253,Model!AG3539)</f>
        <v>6867.424997</v>
      </c>
      <c r="AI20" s="98">
        <f>sum(Model!AH18,Model!AH438,Model!AH677,Model!AH902,Model!AH1129,Model!AH1354,Model!AH1579,0*Model!AH1804,Model!AH2030,Model!AH2253,Model!AH3539)</f>
        <v>6745.124997</v>
      </c>
      <c r="AJ20" s="98">
        <f>sum(Model!AI18,Model!AI438,Model!AI677,Model!AI902,Model!AI1129,Model!AI1354,Model!AI1579,0*Model!AI1804,Model!AI2030,Model!AI2253,Model!AI3539)</f>
        <v>7755.911664</v>
      </c>
      <c r="AK20" s="98">
        <f>sum(Model!AJ18,Model!AJ438,Model!AJ677,Model!AJ902,Model!AJ1129,Model!AJ1354,Model!AJ1579,0*Model!AJ1804,Model!AJ2030,Model!AJ2253,Model!AJ3539)</f>
        <v>8852.711664</v>
      </c>
      <c r="AL20" s="98">
        <f>sum(Model!AK18,Model!AK438,Model!AK677,Model!AK902,Model!AK1129,Model!AK1354,Model!AK1579,0*Model!AK1804,Model!AK2030,Model!AK2253,Model!AK3539)</f>
        <v>9766.511664</v>
      </c>
      <c r="AM20" s="98">
        <f>sum(Model!AL18,Model!AL438,Model!AL677,Model!AL902,Model!AL1129,Model!AL1354,Model!AL1579,0*Model!AL1804,Model!AL2030,Model!AL2253,Model!AL3539)</f>
        <v>7489.911664</v>
      </c>
      <c r="AN20" s="98">
        <f>sum(Model!AM18,Model!AM438,Model!AM677,Model!AM902,Model!AM1129,Model!AM1354,Model!AM1579,0*Model!AM1804,Model!AM2030,Model!AM2253,Model!AM3539)</f>
        <v>10144.21166</v>
      </c>
      <c r="AO20" s="98">
        <f>sum(Model!AN18,Model!AN438,Model!AN677,Model!AN902,Model!AN1129,Model!AN1354,Model!AN1579,0*Model!AN1804,Model!AN2030,Model!AN2253,Model!AN3539)</f>
        <v>12781.51166</v>
      </c>
      <c r="AP20" s="98">
        <f>sum(Model!AO18,Model!AO438,Model!AO677,Model!AO902,Model!AO1129,Model!AO1354,Model!AO1579,0*Model!AO1804,Model!AO2030,Model!AO2253,Model!AO3539)</f>
        <v>11994.21166</v>
      </c>
      <c r="AQ20" s="98">
        <f>sum(Model!AP18,Model!AP438,Model!AP677,Model!AP902,Model!AP1129,Model!AP1354,Model!AP1579,0*Model!AP1804,Model!AP2030,Model!AP2253,Model!AP3539)</f>
        <v>9084.011664</v>
      </c>
      <c r="AR20" s="98">
        <f>sum(Model!AQ18,Model!AQ438,Model!AQ677,Model!AQ902,Model!AQ1129,Model!AQ1354,Model!AQ1579,0*Model!AQ1804,Model!AQ2030,Model!AQ2253,Model!AQ3539)</f>
        <v>13625.51166</v>
      </c>
      <c r="AS20" s="98">
        <f>sum(Model!AR18,Model!AR438,Model!AR677,Model!AR902,Model!AR1129,Model!AR1354,Model!AR1579,0*Model!AR1804,Model!AR2030,Model!AR2253,Model!AR3539)</f>
        <v>7582.911664</v>
      </c>
      <c r="AT20" s="98">
        <f>sum(Model!AS18,Model!AS438,Model!AS677,Model!AS902,Model!AS1129,Model!AS1354,Model!AS1579,0*Model!AS1804,Model!AS2030,Model!AS2253,Model!AS3539)</f>
        <v>8079.111664</v>
      </c>
      <c r="AU20" s="98">
        <f>sum(Model!AT18,Model!AT438,Model!AT677,Model!AT902,Model!AT1129,Model!AT1354,Model!AT1579,0*Model!AT1804,Model!AT2030,Model!AT2253,Model!AT3539)</f>
        <v>7522.511664</v>
      </c>
      <c r="AV20" s="98">
        <f>sum(Model!AU18,Model!AU438,Model!AU677,Model!AU902,Model!AU1129,Model!AU1354,Model!AU1579,0*Model!AU1804,Model!AU2030,Model!AU2253,Model!AU3539)</f>
        <v>8959.311664</v>
      </c>
      <c r="AW20" s="98">
        <f>sum(Model!AV18,Model!AV438,Model!AV677,Model!AV902,Model!AV1129,Model!AV1354,Model!AV1579,0*Model!AV1804,Model!AV2030,Model!AV2253,Model!AV3539)</f>
        <v>7870.511664</v>
      </c>
      <c r="AX20" s="98">
        <f>sum(Model!AW18,Model!AW438,Model!AW677,Model!AW902,Model!AW1129,Model!AW1354,Model!AW1579,0*Model!AW1804,Model!AW2030,Model!AW2253,Model!AW3539)</f>
        <v>11387.31166</v>
      </c>
      <c r="AY20" s="98">
        <f>sum(Model!AX18,Model!AX438,Model!AX677,Model!AX902,Model!AX1129,Model!AX1354,Model!AX1579,0*Model!AX1804,Model!AX2030,Model!AX2253,Model!AX3539)</f>
        <v>9617.748462</v>
      </c>
      <c r="AZ20" s="98">
        <f>sum(Model!AY18,Model!AY438,Model!AY677,Model!AY902,Model!AY1129,Model!AY1354,Model!AY1579,0*Model!AY1804,Model!AY2030,Model!AY2253,Model!AY3539)</f>
        <v>8392.848462</v>
      </c>
      <c r="BA20" s="98">
        <f>sum(Model!AZ18,Model!AZ438,Model!AZ677,Model!AZ902,Model!AZ1129,Model!AZ1354,Model!AZ1579,0*Model!AZ1804,Model!AZ2030,Model!AZ2253,Model!AZ3539)</f>
        <v>12890.45401</v>
      </c>
      <c r="BB20" s="98">
        <f>sum(Model!BA18,Model!BA438,Model!BA677,Model!BA902,Model!BA1129,Model!BA1354,Model!BA1579,0*Model!BA1804,Model!BA2030,Model!BA2253,Model!BA3539)</f>
        <v>14096.05401</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2</v>
      </c>
      <c r="N21" s="98">
        <f>Model!M2478</f>
        <v>0</v>
      </c>
      <c r="O21" s="98">
        <f>Model!N2478</f>
        <v>0</v>
      </c>
      <c r="P21" s="98">
        <f>Model!O2478</f>
        <v>1</v>
      </c>
      <c r="Q21" s="98">
        <f>Model!P2478</f>
        <v>2.6</v>
      </c>
      <c r="R21" s="98">
        <f>Model!Q2478</f>
        <v>20</v>
      </c>
      <c r="S21" s="98">
        <f>Model!R2478</f>
        <v>71.1</v>
      </c>
      <c r="T21" s="98">
        <f>Model!S2478</f>
        <v>39.8</v>
      </c>
      <c r="U21" s="98">
        <f>Model!T2478</f>
        <v>1.5</v>
      </c>
      <c r="V21" s="98">
        <f>Model!U2478</f>
        <v>34.2</v>
      </c>
      <c r="W21" s="98">
        <f>Model!V2478</f>
        <v>0</v>
      </c>
      <c r="X21" s="98">
        <f>Model!W2478</f>
        <v>0</v>
      </c>
      <c r="Y21" s="98">
        <f>Model!X2478</f>
        <v>3102.081929</v>
      </c>
      <c r="Z21" s="98">
        <f>Model!Y2478</f>
        <v>3102.081929</v>
      </c>
      <c r="AA21" s="98">
        <f>Model!Z2478</f>
        <v>3102.081929</v>
      </c>
      <c r="AB21" s="98">
        <f>Model!AA2478</f>
        <v>3102.081929</v>
      </c>
      <c r="AC21" s="98">
        <f>Model!AB2478</f>
        <v>3102.081929</v>
      </c>
      <c r="AD21" s="98">
        <f>Model!AC2478</f>
        <v>3104.081929</v>
      </c>
      <c r="AE21" s="98">
        <f>Model!AD2478</f>
        <v>3102.081929</v>
      </c>
      <c r="AF21" s="98">
        <f>Model!AE2478</f>
        <v>3102.081929</v>
      </c>
      <c r="AG21" s="98">
        <f>Model!AF2478</f>
        <v>3103.081929</v>
      </c>
      <c r="AH21" s="98">
        <f>Model!AG2478</f>
        <v>3104.681929</v>
      </c>
      <c r="AI21" s="98">
        <f>Model!AH2478</f>
        <v>3122.081929</v>
      </c>
      <c r="AJ21" s="98">
        <f>Model!AI2478</f>
        <v>3173.181929</v>
      </c>
      <c r="AK21" s="98">
        <f>Model!AJ2478</f>
        <v>3141.881929</v>
      </c>
      <c r="AL21" s="98">
        <f>Model!AK2478</f>
        <v>3103.581929</v>
      </c>
      <c r="AM21" s="98">
        <f>Model!AL2478</f>
        <v>3136.281929</v>
      </c>
      <c r="AN21" s="98">
        <f>Model!AM2478</f>
        <v>3102.081929</v>
      </c>
      <c r="AO21" s="98">
        <f>Model!AN2478</f>
        <v>3102.081929</v>
      </c>
      <c r="AP21" s="98">
        <f>Model!AO2478</f>
        <v>6204.163858</v>
      </c>
      <c r="AQ21" s="98">
        <f>Model!AP2478</f>
        <v>6204.163858</v>
      </c>
      <c r="AR21" s="98">
        <f>Model!AQ2478</f>
        <v>6204.163858</v>
      </c>
      <c r="AS21" s="98">
        <f>Model!AR2478</f>
        <v>6204.163858</v>
      </c>
      <c r="AT21" s="98">
        <f>Model!AS2478</f>
        <v>6204.163858</v>
      </c>
      <c r="AU21" s="98">
        <f>Model!AT2478</f>
        <v>6206.163858</v>
      </c>
      <c r="AV21" s="98">
        <f>Model!AU2478</f>
        <v>6204.163858</v>
      </c>
      <c r="AW21" s="98">
        <f>Model!AV2478</f>
        <v>6204.163858</v>
      </c>
      <c r="AX21" s="98">
        <f>Model!AW2478</f>
        <v>6205.163858</v>
      </c>
      <c r="AY21" s="98">
        <f>Model!AX2478</f>
        <v>6206.763858</v>
      </c>
      <c r="AZ21" s="98">
        <f>Model!AY2478</f>
        <v>6224.163858</v>
      </c>
      <c r="BA21" s="98">
        <f>Model!AZ2478</f>
        <v>6275.263858</v>
      </c>
      <c r="BB21" s="98">
        <f>Model!BA2478</f>
        <v>6243.963858</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8.628277174</v>
      </c>
      <c r="E22" s="96">
        <f>sum(Model!D20,Model!D441,Model!D679,Model!D904,Model!D1131,Model!D1356,Model!D1581,0*Model!D1806,Model!D2032,Model!D2255,Model!D2480,Model!D3541)*'Inflation GDP Population'!$S$11/'Inflation GDP Population'!C$11</f>
        <v>6.959797998</v>
      </c>
      <c r="F22" s="96">
        <f>sum(Model!E20,Model!E441,Model!E679,Model!E904,Model!E1131,Model!E1356,Model!E1581,0*Model!E1806,Model!E2032,Model!E2255,Model!E2480,Model!E3541)*'Inflation GDP Population'!$S$11/'Inflation GDP Population'!D$11</f>
        <v>5.167105384</v>
      </c>
      <c r="G22" s="96">
        <f>sum(Model!F20,Model!F441,Model!F679,Model!F904,Model!F1131,Model!F1356,Model!F1581,0*Model!F1806,Model!F2032,Model!F2255,Model!F2480,Model!F3541)*'Inflation GDP Population'!$S$11/'Inflation GDP Population'!E$11</f>
        <v>5.099548643</v>
      </c>
      <c r="H22" s="96">
        <f>sum(Model!G20,Model!G441,Model!G679,Model!G904,Model!G1131,Model!G1356,Model!G1581,0*Model!G1806,Model!G2032,Model!G2255,Model!G2480,Model!G3541)*'Inflation GDP Population'!$S$11/'Inflation GDP Population'!F$11</f>
        <v>4.921883957</v>
      </c>
      <c r="I22" s="96">
        <f>sum(Model!H20,Model!H441,Model!H679,Model!H904,Model!H1131,Model!H1356,Model!H1581,0*Model!H1806,Model!H2032,Model!H2255,Model!H2480,Model!H3541)*'Inflation GDP Population'!$S$11/'Inflation GDP Population'!G$11</f>
        <v>6.015127653</v>
      </c>
      <c r="J22" s="96">
        <f>sum(Model!I20,Model!I441,Model!I679,Model!I904,Model!I1131,Model!I1356,Model!I1581,0*Model!I1806,Model!I2032,Model!I2255,Model!I2480,Model!I3541)*'Inflation GDP Population'!$S$11/'Inflation GDP Population'!H$11</f>
        <v>9.643838695</v>
      </c>
      <c r="K22" s="96">
        <f>sum(Model!J20,Model!J441,Model!J679,Model!J904,Model!J1131,Model!J1356,Model!J1581,0*Model!J1806,Model!J2032,Model!J2255,Model!J2480,Model!J3541)*'Inflation GDP Population'!$S$11/'Inflation GDP Population'!I$11</f>
        <v>11.58353946</v>
      </c>
      <c r="L22" s="96">
        <f>sum(Model!K20,Model!K441,Model!K679,Model!K904,Model!K1131,Model!K1356,Model!K1581,0*Model!K1806,Model!K2032,Model!K2255,Model!K2480,Model!K3541)*'Inflation GDP Population'!$S$11/'Inflation GDP Population'!J$11</f>
        <v>9.527965932</v>
      </c>
      <c r="M22" s="96">
        <f>sum(Model!L20,Model!L441,Model!L679,Model!L904,Model!L1131,Model!L1356,Model!L1581,0*Model!L1806,Model!L2032,Model!L2255,Model!L2480,Model!L3541)*'Inflation GDP Population'!$S$11/'Inflation GDP Population'!K$11</f>
        <v>8.520364499</v>
      </c>
      <c r="N22" s="96">
        <f>sum(Model!M20,Model!M441,Model!M679,Model!M904,Model!M1131,Model!M1356,Model!M1581,0*Model!M1806,Model!M2032,Model!M2255,Model!M2480,Model!M3541)*'Inflation GDP Population'!$S$11/'Inflation GDP Population'!L$11</f>
        <v>8.949696717</v>
      </c>
      <c r="O22" s="96">
        <f>sum(Model!N20,Model!N441,Model!N679,Model!N904,Model!N1131,Model!N1356,Model!N1581,0*Model!N1806,Model!N2032,Model!N2255,Model!N2480,Model!N3541)*'Inflation GDP Population'!$S$11/'Inflation GDP Population'!M$11</f>
        <v>5.55632206</v>
      </c>
      <c r="P22" s="96">
        <f>sum(Model!O20,Model!O441,Model!O679,Model!O904,Model!O1131,Model!O1356,Model!O1581,0*Model!O1806,Model!O2032,Model!O2255,Model!O2480,Model!O3541)*'Inflation GDP Population'!$S$11/'Inflation GDP Population'!N$11</f>
        <v>2.781133266</v>
      </c>
      <c r="Q22" s="96">
        <f>sum(Model!P20,Model!P441,Model!P679,Model!P904,Model!P1131,Model!P1356,Model!P1581,0*Model!P1806,Model!P2032,Model!P2255,Model!P2480,Model!P3541)*'Inflation GDP Population'!$S$11/'Inflation GDP Population'!O$11</f>
        <v>3.069034889</v>
      </c>
      <c r="R22" s="96">
        <f>sum(Model!Q20,Model!Q441,Model!Q679,Model!Q904,Model!Q1131,Model!Q1356,Model!Q1581,0*Model!Q1806,Model!Q2032,Model!Q2255,Model!Q2480,Model!Q3541)*'Inflation GDP Population'!$S$11/'Inflation GDP Population'!P$11</f>
        <v>3.567699107</v>
      </c>
      <c r="S22" s="96">
        <f>sum(Model!R20,Model!R441,Model!R679,Model!R904,Model!R1131,Model!R1356,Model!R1581,0*Model!R1806,Model!R2032,Model!R2255,Model!R2480,Model!R3541)*'Inflation GDP Population'!$S$11/'Inflation GDP Population'!Q$11</f>
        <v>15.33544396</v>
      </c>
      <c r="T22" s="96">
        <f>sum(Model!S20,Model!S441,Model!S679,Model!S904,Model!S1131,Model!S1356,Model!S1581,0*Model!S1806,Model!S2032,Model!S2255,Model!S2480,Model!S3541)*'Inflation GDP Population'!$S$11/'Inflation GDP Population'!R$11</f>
        <v>16.26286813</v>
      </c>
      <c r="U22" s="96">
        <f>sum(Model!T20,Model!T441,Model!T679,Model!T904,Model!T1131,Model!T1356,Model!T1581,0*Model!T1806,Model!T2032,Model!T2255,Model!T2480,Model!T3541)*'Inflation GDP Population'!$S$11/'Inflation GDP Population'!S$11</f>
        <v>14.14027552</v>
      </c>
      <c r="V22" s="96">
        <f>sum(Model!U20,Model!U441,Model!U679,Model!U904,Model!U1131,Model!U1356,Model!U1581,0*Model!U1806,Model!U2032,Model!U2255,Model!U2480,Model!U3541)*'Inflation GDP Population'!$S$11/'Inflation GDP Population'!T$11</f>
        <v>14.06484493</v>
      </c>
      <c r="W22" s="97">
        <f>sum(Model!V20,Model!V441,Model!V679,Model!V904,Model!V1131,Model!V1356,Model!V1581,0*Model!V1806,Model!V2032,Model!V2255,Model!V2480,Model!V3541)*'Inflation GDP Population'!$S$18/'Inflation GDP Population'!U$18</f>
        <v>17.64519453</v>
      </c>
      <c r="X22" s="97">
        <f>sum(Model!W20,Model!W441,Model!W679,Model!W904,Model!W1131,Model!W1356,Model!W1581,0*Model!W1806,Model!W2032,Model!W2255,Model!W2480,Model!W3541)*'Inflation GDP Population'!$S$18/'Inflation GDP Population'!V$18</f>
        <v>603.0331601</v>
      </c>
      <c r="Y22" s="97">
        <f>sum(Model!X20,Model!X441,Model!X679,Model!X904,Model!X1131,Model!X1356,Model!X1581,0*Model!X1806,Model!X2032,Model!X2255,Model!X2480,Model!X3541)*'Inflation GDP Population'!$S$18/'Inflation GDP Population'!W$18</f>
        <v>551.9921885</v>
      </c>
      <c r="Z22" s="97">
        <f>sum(Model!Y20,Model!Y441,Model!Y679,Model!Y904,Model!Y1131,Model!Y1356,Model!Y1581,0*Model!Y1806,Model!Y2032,Model!Y2255,Model!Y2480,Model!Y3541)*'Inflation GDP Population'!$S$18/'Inflation GDP Population'!X$18</f>
        <v>519.1093076</v>
      </c>
      <c r="AA22" s="97">
        <f>sum(Model!Z20,Model!Z441,Model!Z679,Model!Z904,Model!Z1131,Model!Z1356,Model!Z1581,0*Model!Z1806,Model!Z2032,Model!Z2255,Model!Z2480,Model!Z3541)*'Inflation GDP Population'!$S$18/'Inflation GDP Population'!Y$18</f>
        <v>483.6095728</v>
      </c>
      <c r="AB22" s="97">
        <f>sum(Model!AA20,Model!AA441,Model!AA679,Model!AA904,Model!AA1131,Model!AA1356,Model!AA1581,0*Model!AA1806,Model!AA2032,Model!AA2255,Model!AA2480,Model!AA3541)*'Inflation GDP Population'!$S$18/'Inflation GDP Population'!Z$18</f>
        <v>448.9167009</v>
      </c>
      <c r="AC22" s="97">
        <f>sum(Model!AB20,Model!AB441,Model!AB679,Model!AB904,Model!AB1131,Model!AB1356,Model!AB1581,0*Model!AB1806,Model!AB2032,Model!AB2255,Model!AB2480,Model!AB3541)*'Inflation GDP Population'!$S$18/'Inflation GDP Population'!AA$18</f>
        <v>411.1900034</v>
      </c>
      <c r="AD22" s="97">
        <f>sum(Model!AC20,Model!AC441,Model!AC679,Model!AC904,Model!AC1131,Model!AC1356,Model!AC1581,0*Model!AC1806,Model!AC2032,Model!AC2255,Model!AC2480,Model!AC3541)*'Inflation GDP Population'!$S$18/'Inflation GDP Population'!AB$18</f>
        <v>397.0212805</v>
      </c>
      <c r="AE22" s="97">
        <f>sum(Model!AD20,Model!AD441,Model!AD679,Model!AD904,Model!AD1131,Model!AD1356,Model!AD1581,0*Model!AD1806,Model!AD2032,Model!AD2255,Model!AD2480,Model!AD3541)*'Inflation GDP Population'!$S$18/'Inflation GDP Population'!AC$18</f>
        <v>384.5017033</v>
      </c>
      <c r="AF22" s="97">
        <f>sum(Model!AE20,Model!AE441,Model!AE679,Model!AE904,Model!AE1131,Model!AE1356,Model!AE1581,0*Model!AE1806,Model!AE2032,Model!AE2255,Model!AE2480,Model!AE3541)*'Inflation GDP Population'!$S$18/'Inflation GDP Population'!AD$18</f>
        <v>371.9558983</v>
      </c>
      <c r="AG22" s="97">
        <f>sum(Model!AF20,Model!AF441,Model!AF679,Model!AF904,Model!AF1131,Model!AF1356,Model!AF1581,0*Model!AF1806,Model!AF2032,Model!AF2255,Model!AF2480,Model!AF3541)*'Inflation GDP Population'!$S$18/'Inflation GDP Population'!AE$18</f>
        <v>355.0403683</v>
      </c>
      <c r="AH22" s="97">
        <f>sum(Model!AG20,Model!AG441,Model!AG679,Model!AG904,Model!AG1131,Model!AG1356,Model!AG1581,0*Model!AG1806,Model!AG2032,Model!AG2255,Model!AG2480,Model!AG3541)*'Inflation GDP Population'!$S$18/'Inflation GDP Population'!AF$18</f>
        <v>342.2519121</v>
      </c>
      <c r="AI22" s="97">
        <f>sum(Model!AH20,Model!AH441,Model!AH679,Model!AH904,Model!AH1131,Model!AH1356,Model!AH1581,0*Model!AH1806,Model!AH2032,Model!AH2255,Model!AH2480,Model!AH3541)*'Inflation GDP Population'!$S$18/'Inflation GDP Population'!AG$18</f>
        <v>339.8422431</v>
      </c>
      <c r="AJ22" s="97">
        <f>sum(Model!AI20,Model!AI441,Model!AI679,Model!AI904,Model!AI1131,Model!AI1356,Model!AI1581,0*Model!AI1806,Model!AI2032,Model!AI2255,Model!AI2480,Model!AI3541)*'Inflation GDP Population'!$S$18/'Inflation GDP Population'!AH$18</f>
        <v>334.113369</v>
      </c>
      <c r="AK22" s="97">
        <f>sum(Model!AJ20,Model!AJ441,Model!AJ679,Model!AJ904,Model!AJ1131,Model!AJ1356,Model!AJ1581,0*Model!AJ1806,Model!AJ2032,Model!AJ2255,Model!AJ2480,Model!AJ3541)*'Inflation GDP Population'!$S$18/'Inflation GDP Population'!AI$18</f>
        <v>326.7186848</v>
      </c>
      <c r="AL22" s="97">
        <f>sum(Model!AK20,Model!AK441,Model!AK679,Model!AK904,Model!AK1131,Model!AK1356,Model!AK1581,0*Model!AK1806,Model!AK2032,Model!AK2255,Model!AK2480,Model!AK3541)*'Inflation GDP Population'!$S$18/'Inflation GDP Population'!AJ$18</f>
        <v>322.4440838</v>
      </c>
      <c r="AM22" s="97">
        <f>sum(Model!AL20,Model!AL441,Model!AL679,Model!AL904,Model!AL1131,Model!AL1356,Model!AL1581,0*Model!AL1806,Model!AL2032,Model!AL2255,Model!AL2480,Model!AL3541)*'Inflation GDP Population'!$S$18/'Inflation GDP Population'!AK$18</f>
        <v>320.9756489</v>
      </c>
      <c r="AN22" s="97">
        <f>sum(Model!AM20,Model!AM441,Model!AM679,Model!AM904,Model!AM1131,Model!AM1356,Model!AM1581,0*Model!AM1806,Model!AM2032,Model!AM2255,Model!AM2480,Model!AM3541)*'Inflation GDP Population'!$S$18/'Inflation GDP Population'!AL$18</f>
        <v>315.013398</v>
      </c>
      <c r="AO22" s="97">
        <f>sum(Model!AN20,Model!AN441,Model!AN679,Model!AN904,Model!AN1131,Model!AN1356,Model!AN1581,0*Model!AN1806,Model!AN2032,Model!AN2255,Model!AN2480,Model!AN3541)*'Inflation GDP Population'!$S$18/'Inflation GDP Population'!AM$18</f>
        <v>603.0844778</v>
      </c>
      <c r="AP22" s="97">
        <f>sum(Model!AO20,Model!AO441,Model!AO679,Model!AO904,Model!AO1131,Model!AO1356,Model!AO1581,0*Model!AO1806,Model!AO2032,Model!AO2255,Model!AO2480,Model!AO3541)*'Inflation GDP Population'!$S$18/'Inflation GDP Population'!AN$18</f>
        <v>594.8614516</v>
      </c>
      <c r="AQ22" s="97">
        <f>sum(Model!AP20,Model!AP441,Model!AP679,Model!AP904,Model!AP1131,Model!AP1356,Model!AP1581,0*Model!AP1806,Model!AP2032,Model!AP2255,Model!AP2480,Model!AP3541)*'Inflation GDP Population'!$S$18/'Inflation GDP Population'!AO$18</f>
        <v>585.8652264</v>
      </c>
      <c r="AR22" s="97">
        <f>sum(Model!AQ20,Model!AQ441,Model!AQ679,Model!AQ904,Model!AQ1131,Model!AQ1356,Model!AQ1581,0*Model!AQ1806,Model!AQ2032,Model!AQ2255,Model!AQ2480,Model!AQ3541)*'Inflation GDP Population'!$S$18/'Inflation GDP Population'!AP$18</f>
        <v>578.4676932</v>
      </c>
      <c r="AS22" s="97">
        <f>sum(Model!AR20,Model!AR441,Model!AR679,Model!AR904,Model!AR1131,Model!AR1356,Model!AR1581,0*Model!AR1806,Model!AR2032,Model!AR2255,Model!AR2480,Model!AR3541)*'Inflation GDP Population'!$S$18/'Inflation GDP Population'!AQ$18</f>
        <v>572.6414351</v>
      </c>
      <c r="AT22" s="97">
        <f>sum(Model!AS20,Model!AS441,Model!AS679,Model!AS904,Model!AS1131,Model!AS1356,Model!AS1581,0*Model!AS1806,Model!AS2032,Model!AS2255,Model!AS2480,Model!AS3541)*'Inflation GDP Population'!$S$18/'Inflation GDP Population'!AR$18</f>
        <v>565.0712983</v>
      </c>
      <c r="AU22" s="97">
        <f>sum(Model!AT20,Model!AT441,Model!AT679,Model!AT904,Model!AT1131,Model!AT1356,Model!AT1581,0*Model!AT1806,Model!AT2032,Model!AT2255,Model!AT2480,Model!AT3541)*'Inflation GDP Population'!$S$18/'Inflation GDP Population'!AS$18</f>
        <v>559.6652664</v>
      </c>
      <c r="AV22" s="97">
        <f>sum(Model!AU20,Model!AU441,Model!AU679,Model!AU904,Model!AU1131,Model!AU1356,Model!AU1581,0*Model!AU1806,Model!AU2032,Model!AU2255,Model!AU2480,Model!AU3541)*'Inflation GDP Population'!$S$18/'Inflation GDP Population'!AT$18</f>
        <v>551.1337031</v>
      </c>
      <c r="AW22" s="97">
        <f>sum(Model!AV20,Model!AV441,Model!AV679,Model!AV904,Model!AV1131,Model!AV1356,Model!AV1581,0*Model!AV1806,Model!AV2032,Model!AV2255,Model!AV2480,Model!AV3541)*'Inflation GDP Population'!$S$18/'Inflation GDP Population'!AU$18</f>
        <v>541.8648965</v>
      </c>
      <c r="AX22" s="97">
        <f>sum(Model!AW20,Model!AW441,Model!AW679,Model!AW904,Model!AW1131,Model!AW1356,Model!AW1581,0*Model!AW1806,Model!AW2032,Model!AW2255,Model!AW2480,Model!AW3541)*'Inflation GDP Population'!$S$18/'Inflation GDP Population'!AV$18</f>
        <v>531.6157333</v>
      </c>
      <c r="AY22" s="97">
        <f>sum(Model!AX20,Model!AX441,Model!AX679,Model!AX904,Model!AX1131,Model!AX1356,Model!AX1581,0*Model!AX1806,Model!AX2032,Model!AX2255,Model!AX2480,Model!AX3541)*'Inflation GDP Population'!$S$18/'Inflation GDP Population'!AW$18</f>
        <v>524.3922332</v>
      </c>
      <c r="AZ22" s="97">
        <f>sum(Model!AY20,Model!AY441,Model!AY679,Model!AY904,Model!AY1131,Model!AY1356,Model!AY1581,0*Model!AY1806,Model!AY2032,Model!AY2255,Model!AY2480,Model!AY3541)*'Inflation GDP Population'!$S$18/'Inflation GDP Population'!AX$18</f>
        <v>516.4571028</v>
      </c>
      <c r="BA22" s="97">
        <f>sum(Model!AZ20,Model!AZ441,Model!AZ679,Model!AZ904,Model!AZ1131,Model!AZ1356,Model!AZ1581,0*Model!AZ1806,Model!AZ2032,Model!AZ2255,Model!AZ2480,Model!AZ3541)*'Inflation GDP Population'!$S$18/'Inflation GDP Population'!AY$18</f>
        <v>501.3979893</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24.53443252</v>
      </c>
      <c r="E24" s="82">
        <f t="shared" si="1"/>
        <v>24.62080427</v>
      </c>
      <c r="F24" s="82">
        <f t="shared" si="1"/>
        <v>24.97543074</v>
      </c>
      <c r="G24" s="82">
        <f t="shared" si="1"/>
        <v>25.68180771</v>
      </c>
      <c r="H24" s="82">
        <f t="shared" si="1"/>
        <v>25.87049912</v>
      </c>
      <c r="I24" s="82">
        <f t="shared" si="1"/>
        <v>27.09593404</v>
      </c>
      <c r="J24" s="82">
        <f t="shared" si="1"/>
        <v>24.37354725</v>
      </c>
      <c r="K24" s="82">
        <f t="shared" si="1"/>
        <v>25.31537552</v>
      </c>
      <c r="L24" s="82">
        <f t="shared" si="1"/>
        <v>26.19385486</v>
      </c>
      <c r="M24" s="82">
        <f t="shared" si="1"/>
        <v>23.49353006</v>
      </c>
      <c r="N24" s="82">
        <f t="shared" si="1"/>
        <v>25.00785694</v>
      </c>
      <c r="O24" s="82">
        <f t="shared" si="1"/>
        <v>25.25030136</v>
      </c>
      <c r="P24" s="82">
        <f t="shared" si="1"/>
        <v>23.9175901</v>
      </c>
      <c r="Q24" s="82">
        <f t="shared" si="1"/>
        <v>23.89110645</v>
      </c>
      <c r="R24" s="82">
        <f t="shared" si="1"/>
        <v>23.61498461</v>
      </c>
      <c r="S24" s="82">
        <f t="shared" si="1"/>
        <v>21.19139533</v>
      </c>
      <c r="T24" s="82">
        <f t="shared" si="1"/>
        <v>20.07956732</v>
      </c>
      <c r="U24" s="82">
        <f t="shared" si="1"/>
        <v>19.55116828</v>
      </c>
      <c r="V24" s="82">
        <f t="shared" si="1"/>
        <v>20.66398469</v>
      </c>
      <c r="W24" s="82">
        <f t="shared" si="1"/>
        <v>19.87173323</v>
      </c>
      <c r="X24" s="82">
        <f t="shared" si="1"/>
        <v>20.72903597</v>
      </c>
      <c r="Y24" s="82">
        <f t="shared" si="1"/>
        <v>33.93730846</v>
      </c>
      <c r="Z24" s="82">
        <f t="shared" si="1"/>
        <v>47.99299528</v>
      </c>
      <c r="AA24" s="82">
        <f t="shared" si="1"/>
        <v>57.00433421</v>
      </c>
      <c r="AB24" s="82">
        <f t="shared" si="1"/>
        <v>65.23910797</v>
      </c>
      <c r="AC24" s="82">
        <f t="shared" si="1"/>
        <v>71.48104072</v>
      </c>
      <c r="AD24" s="82">
        <f t="shared" si="1"/>
        <v>78.83556952</v>
      </c>
      <c r="AE24" s="82">
        <f t="shared" si="1"/>
        <v>85.60544643</v>
      </c>
      <c r="AF24" s="82">
        <f t="shared" si="1"/>
        <v>91.52967225</v>
      </c>
      <c r="AG24" s="82">
        <f t="shared" si="1"/>
        <v>96.59527988</v>
      </c>
      <c r="AH24" s="82">
        <f t="shared" si="1"/>
        <v>101.4262103</v>
      </c>
      <c r="AI24" s="82">
        <f t="shared" si="1"/>
        <v>108.1551318</v>
      </c>
      <c r="AJ24" s="82">
        <f t="shared" si="1"/>
        <v>114.7794836</v>
      </c>
      <c r="AK24" s="82">
        <f t="shared" si="1"/>
        <v>120.5708593</v>
      </c>
      <c r="AL24" s="82">
        <f t="shared" si="1"/>
        <v>126.7358432</v>
      </c>
      <c r="AM24" s="82">
        <f t="shared" si="1"/>
        <v>132.659894</v>
      </c>
      <c r="AN24" s="82">
        <f t="shared" si="1"/>
        <v>138.4627338</v>
      </c>
      <c r="AO24" s="82">
        <f t="shared" si="1"/>
        <v>144.0240533</v>
      </c>
      <c r="AP24" s="82">
        <f t="shared" si="1"/>
        <v>149.382939</v>
      </c>
      <c r="AQ24" s="82">
        <f t="shared" si="1"/>
        <v>154.5059181</v>
      </c>
      <c r="AR24" s="82">
        <f t="shared" si="1"/>
        <v>159.5029569</v>
      </c>
      <c r="AS24" s="82">
        <f t="shared" si="1"/>
        <v>164.2567503</v>
      </c>
      <c r="AT24" s="82">
        <f t="shared" si="1"/>
        <v>168.7819373</v>
      </c>
      <c r="AU24" s="82">
        <f t="shared" si="1"/>
        <v>173.1803884</v>
      </c>
      <c r="AV24" s="82">
        <f t="shared" si="1"/>
        <v>176.2425881</v>
      </c>
      <c r="AW24" s="82">
        <f t="shared" si="1"/>
        <v>180.2004678</v>
      </c>
      <c r="AX24" s="82">
        <f t="shared" si="1"/>
        <v>183.8756878</v>
      </c>
      <c r="AY24" s="82">
        <f t="shared" si="1"/>
        <v>187.440738</v>
      </c>
      <c r="AZ24" s="82">
        <f t="shared" si="1"/>
        <v>190.8363076</v>
      </c>
      <c r="BA24" s="82">
        <f t="shared" si="1"/>
        <v>193.9335357</v>
      </c>
      <c r="BB24" s="82">
        <f t="shared" si="1"/>
        <v>196.9003331</v>
      </c>
      <c r="BC24" s="103"/>
    </row>
    <row r="25" ht="15.75" customHeight="1">
      <c r="A25" s="79" t="s">
        <v>238</v>
      </c>
      <c r="B25" s="93" t="s">
        <v>227</v>
      </c>
      <c r="C25" s="93" t="s">
        <v>223</v>
      </c>
      <c r="D25" s="82">
        <f t="shared" ref="D25:BB25" si="2">SUM(D19,D22)</f>
        <v>9.723962585</v>
      </c>
      <c r="E25" s="82">
        <f t="shared" si="2"/>
        <v>8.110291484</v>
      </c>
      <c r="F25" s="82">
        <f t="shared" si="2"/>
        <v>6.36554128</v>
      </c>
      <c r="G25" s="82">
        <f t="shared" si="2"/>
        <v>6.305116227</v>
      </c>
      <c r="H25" s="82">
        <f t="shared" si="2"/>
        <v>6.08713508</v>
      </c>
      <c r="I25" s="82">
        <f t="shared" si="2"/>
        <v>7.156059708</v>
      </c>
      <c r="J25" s="82">
        <f t="shared" si="2"/>
        <v>10.75409983</v>
      </c>
      <c r="K25" s="82">
        <f t="shared" si="2"/>
        <v>12.73926561</v>
      </c>
      <c r="L25" s="82">
        <f t="shared" si="2"/>
        <v>10.65153054</v>
      </c>
      <c r="M25" s="82">
        <f t="shared" si="2"/>
        <v>9.599795629</v>
      </c>
      <c r="N25" s="82">
        <f t="shared" si="2"/>
        <v>10.08529401</v>
      </c>
      <c r="O25" s="82">
        <f t="shared" si="2"/>
        <v>6.690359405</v>
      </c>
      <c r="P25" s="82">
        <f t="shared" si="2"/>
        <v>3.921040012</v>
      </c>
      <c r="Q25" s="82">
        <f t="shared" si="2"/>
        <v>4.17921864</v>
      </c>
      <c r="R25" s="82">
        <f t="shared" si="2"/>
        <v>4.668053924</v>
      </c>
      <c r="S25" s="82">
        <f t="shared" si="2"/>
        <v>16.4527979</v>
      </c>
      <c r="T25" s="82">
        <f t="shared" si="2"/>
        <v>17.43852767</v>
      </c>
      <c r="U25" s="82">
        <f t="shared" si="2"/>
        <v>15.24678703</v>
      </c>
      <c r="V25" s="82">
        <f t="shared" si="2"/>
        <v>15.21554174</v>
      </c>
      <c r="W25" s="82">
        <f t="shared" si="2"/>
        <v>18.72728865</v>
      </c>
      <c r="X25" s="82">
        <f t="shared" si="2"/>
        <v>604.0702357</v>
      </c>
      <c r="Y25" s="82">
        <f t="shared" si="2"/>
        <v>553.0007638</v>
      </c>
      <c r="Z25" s="82">
        <f t="shared" si="2"/>
        <v>520.089959</v>
      </c>
      <c r="AA25" s="82">
        <f t="shared" si="2"/>
        <v>484.562878</v>
      </c>
      <c r="AB25" s="82">
        <f t="shared" si="2"/>
        <v>449.843238</v>
      </c>
      <c r="AC25" s="82">
        <f t="shared" si="2"/>
        <v>412.0903497</v>
      </c>
      <c r="AD25" s="82">
        <f t="shared" si="2"/>
        <v>397.8960115</v>
      </c>
      <c r="AE25" s="82">
        <f t="shared" si="2"/>
        <v>385.3694799</v>
      </c>
      <c r="AF25" s="82">
        <f t="shared" si="2"/>
        <v>372.8166222</v>
      </c>
      <c r="AG25" s="82">
        <f t="shared" si="2"/>
        <v>355.8939486</v>
      </c>
      <c r="AH25" s="82">
        <f t="shared" si="2"/>
        <v>343.0982646</v>
      </c>
      <c r="AI25" s="82">
        <f t="shared" si="2"/>
        <v>340.6812907</v>
      </c>
      <c r="AJ25" s="82">
        <f t="shared" si="2"/>
        <v>334.9450411</v>
      </c>
      <c r="AK25" s="82">
        <f t="shared" si="2"/>
        <v>327.5429169</v>
      </c>
      <c r="AL25" s="82">
        <f t="shared" si="2"/>
        <v>323.2608176</v>
      </c>
      <c r="AM25" s="82">
        <f t="shared" si="2"/>
        <v>321.7848318</v>
      </c>
      <c r="AN25" s="82">
        <f t="shared" si="2"/>
        <v>315.8149831</v>
      </c>
      <c r="AO25" s="82">
        <f t="shared" si="2"/>
        <v>603.8784236</v>
      </c>
      <c r="AP25" s="82">
        <f t="shared" si="2"/>
        <v>595.6477216</v>
      </c>
      <c r="AQ25" s="82">
        <f t="shared" si="2"/>
        <v>586.6437893</v>
      </c>
      <c r="AR25" s="82">
        <f t="shared" si="2"/>
        <v>579.2385224</v>
      </c>
      <c r="AS25" s="82">
        <f t="shared" si="2"/>
        <v>573.4045084</v>
      </c>
      <c r="AT25" s="82">
        <f t="shared" si="2"/>
        <v>565.8265983</v>
      </c>
      <c r="AU25" s="82">
        <f t="shared" si="2"/>
        <v>560.4127796</v>
      </c>
      <c r="AV25" s="82">
        <f t="shared" si="2"/>
        <v>551.8734202</v>
      </c>
      <c r="AW25" s="82">
        <f t="shared" si="2"/>
        <v>542.5968121</v>
      </c>
      <c r="AX25" s="82">
        <f t="shared" si="2"/>
        <v>532.3398457</v>
      </c>
      <c r="AY25" s="82">
        <f t="shared" si="2"/>
        <v>525.1085443</v>
      </c>
      <c r="AZ25" s="82">
        <f t="shared" si="2"/>
        <v>517.1656179</v>
      </c>
      <c r="BA25" s="82">
        <f t="shared" si="2"/>
        <v>502.098717</v>
      </c>
      <c r="BB25" s="82">
        <f t="shared" si="2"/>
        <v>0.6929519538</v>
      </c>
      <c r="BC25" s="103"/>
    </row>
    <row r="26" ht="15.75" customHeight="1">
      <c r="A26" s="87" t="s">
        <v>239</v>
      </c>
      <c r="B26" s="91" t="s">
        <v>240</v>
      </c>
      <c r="C26" s="91" t="s">
        <v>241</v>
      </c>
      <c r="D26" s="89">
        <f>SUM(Model!C2695,Model!C2862,Model!C3029)*'Inflation GDP Population'!$S$11/'Inflation GDP Population'!B$11</f>
        <v>10.32795069</v>
      </c>
      <c r="E26" s="89">
        <f>SUM(Model!D2695,Model!D2862,Model!D3029)*'Inflation GDP Population'!$S$11/'Inflation GDP Population'!C$11</f>
        <v>10.43214523</v>
      </c>
      <c r="F26" s="89">
        <f>SUM(Model!E2695,Model!E2862,Model!E3029)*'Inflation GDP Population'!$S$11/'Inflation GDP Population'!D$11</f>
        <v>9.711643547</v>
      </c>
      <c r="G26" s="89">
        <f>SUM(Model!F2695,Model!F2862,Model!F3029)*'Inflation GDP Population'!$S$11/'Inflation GDP Population'!E$11</f>
        <v>10.2918354</v>
      </c>
      <c r="H26" s="89">
        <f>SUM(Model!G2695,Model!G2862,Model!G3029)*'Inflation GDP Population'!$S$11/'Inflation GDP Population'!F$11</f>
        <v>10.10617705</v>
      </c>
      <c r="I26" s="89">
        <f>SUM(Model!H2695,Model!H2862,Model!H3029)*'Inflation GDP Population'!$S$11/'Inflation GDP Population'!G$11</f>
        <v>10.9439845</v>
      </c>
      <c r="J26" s="89">
        <f>SUM(Model!I2695,Model!I2862,Model!I3029)*'Inflation GDP Population'!$S$11/'Inflation GDP Population'!H$11</f>
        <v>12.32590164</v>
      </c>
      <c r="K26" s="89">
        <f>SUM(Model!J2695,Model!J2862,Model!J3029)*'Inflation GDP Population'!$S$11/'Inflation GDP Population'!I$11</f>
        <v>11.65316683</v>
      </c>
      <c r="L26" s="89">
        <f>SUM(Model!K2695,Model!K2862,Model!K3029)*'Inflation GDP Population'!$S$11/'Inflation GDP Population'!J$11</f>
        <v>12.21940725</v>
      </c>
      <c r="M26" s="89">
        <f>SUM(Model!L2695,Model!L2862,Model!L3029)*'Inflation GDP Population'!$S$11/'Inflation GDP Population'!K$11</f>
        <v>12.51295937</v>
      </c>
      <c r="N26" s="89">
        <f>SUM(Model!M2695,Model!M2862,Model!M3029)*'Inflation GDP Population'!$S$11/'Inflation GDP Population'!L$11</f>
        <v>12.7812001</v>
      </c>
      <c r="O26" s="89">
        <f>SUM(Model!N2695,Model!N2862,Model!N3029)*'Inflation GDP Population'!$S$11/'Inflation GDP Population'!M$11</f>
        <v>12.98989864</v>
      </c>
      <c r="P26" s="89">
        <f>SUM(Model!O2695,Model!O2862,Model!O3029)*'Inflation GDP Population'!$S$11/'Inflation GDP Population'!N$11</f>
        <v>12.93967576</v>
      </c>
      <c r="Q26" s="89">
        <f>SUM(Model!P2695,Model!P2862,Model!P3029)*'Inflation GDP Population'!$S$11/'Inflation GDP Population'!O$11</f>
        <v>13.11379641</v>
      </c>
      <c r="R26" s="89">
        <f>SUM(Model!Q2695,Model!Q2862,Model!Q3029)*'Inflation GDP Population'!$S$11/'Inflation GDP Population'!P$11</f>
        <v>13.33730954</v>
      </c>
      <c r="S26" s="89">
        <f>SUM(Model!R2695,Model!R2862,Model!R3029)*'Inflation GDP Population'!$S$11/'Inflation GDP Population'!Q$11</f>
        <v>13.59378803</v>
      </c>
      <c r="T26" s="89">
        <f>SUM(Model!S2695,Model!S2862,Model!S3029)*'Inflation GDP Population'!$S$11/'Inflation GDP Population'!R$11</f>
        <v>13.90184569</v>
      </c>
      <c r="U26" s="89">
        <f>SUM(Model!T2695,Model!T2862,Model!T3029)*'Inflation GDP Population'!$S$11/'Inflation GDP Population'!S$11</f>
        <v>12.99239826</v>
      </c>
      <c r="V26" s="89">
        <f>SUM(Model!U2695,Model!U2862,Model!U3029)*'Inflation GDP Population'!$S$11/'Inflation GDP Population'!T$11</f>
        <v>13.05350776</v>
      </c>
      <c r="W26" s="104">
        <f>SUM(Model!V2695,Model!V2862,Model!V3029)*'Inflation GDP Population'!$S$18/'Inflation GDP Population'!U$18</f>
        <v>13.76235228</v>
      </c>
      <c r="X26" s="104">
        <f>SUM(Model!W2695,Model!W2862,Model!W3029)*'Inflation GDP Population'!$S$18/'Inflation GDP Population'!V$18</f>
        <v>13.78545622</v>
      </c>
      <c r="Y26" s="104">
        <f>SUM(Model!X2695,Model!X2862,Model!X3029)*'Inflation GDP Population'!$S$18/'Inflation GDP Population'!W$18</f>
        <v>13.78868784</v>
      </c>
      <c r="Z26" s="104">
        <f>SUM(Model!Y2695,Model!Y2862,Model!Y3029)*'Inflation GDP Population'!$S$18/'Inflation GDP Population'!X$18</f>
        <v>13.87759031</v>
      </c>
      <c r="AA26" s="104">
        <f>SUM(Model!Z2695,Model!Z2862,Model!Z3029)*'Inflation GDP Population'!$S$18/'Inflation GDP Population'!Y$18</f>
        <v>13.9665337</v>
      </c>
      <c r="AB26" s="104">
        <f>SUM(Model!AA2695,Model!AA2862,Model!AA3029)*'Inflation GDP Population'!$S$18/'Inflation GDP Population'!Z$18</f>
        <v>14.05551803</v>
      </c>
      <c r="AC26" s="104">
        <f>SUM(Model!AB2695,Model!AB2862,Model!AB3029)*'Inflation GDP Population'!$S$18/'Inflation GDP Population'!AA$18</f>
        <v>14.14454331</v>
      </c>
      <c r="AD26" s="104">
        <f>SUM(Model!AC2695,Model!AC2862,Model!AC3029)*'Inflation GDP Population'!$S$18/'Inflation GDP Population'!AB$18</f>
        <v>14.23360956</v>
      </c>
      <c r="AE26" s="104">
        <f>SUM(Model!AD2695,Model!AD2862,Model!AD3029)*'Inflation GDP Population'!$S$18/'Inflation GDP Population'!AC$18</f>
        <v>14.32271679</v>
      </c>
      <c r="AF26" s="104">
        <f>SUM(Model!AE2695,Model!AE2862,Model!AE3029)*'Inflation GDP Population'!$S$18/'Inflation GDP Population'!AD$18</f>
        <v>14.41186501</v>
      </c>
      <c r="AG26" s="104">
        <f>SUM(Model!AF2695,Model!AF2862,Model!AF3029)*'Inflation GDP Population'!$S$18/'Inflation GDP Population'!AE$18</f>
        <v>14.50105424</v>
      </c>
      <c r="AH26" s="104">
        <f>SUM(Model!AG2695,Model!AG2862,Model!AG3029)*'Inflation GDP Population'!$S$18/'Inflation GDP Population'!AF$18</f>
        <v>14.5902845</v>
      </c>
      <c r="AI26" s="104">
        <f>SUM(Model!AH2695,Model!AH2862,Model!AH3029)*'Inflation GDP Population'!$S$18/'Inflation GDP Population'!AG$18</f>
        <v>14.6795558</v>
      </c>
      <c r="AJ26" s="104">
        <f>SUM(Model!AI2695,Model!AI2862,Model!AI3029)*'Inflation GDP Population'!$S$18/'Inflation GDP Population'!AH$18</f>
        <v>14.76886815</v>
      </c>
      <c r="AK26" s="104">
        <f>SUM(Model!AJ2695,Model!AJ2862,Model!AJ3029)*'Inflation GDP Population'!$S$18/'Inflation GDP Population'!AI$18</f>
        <v>14.85822156</v>
      </c>
      <c r="AL26" s="104">
        <f>SUM(Model!AK2695,Model!AK2862,Model!AK3029)*'Inflation GDP Population'!$S$18/'Inflation GDP Population'!AJ$18</f>
        <v>14.94761606</v>
      </c>
      <c r="AM26" s="104">
        <f>SUM(Model!AL2695,Model!AL2862,Model!AL3029)*'Inflation GDP Population'!$S$18/'Inflation GDP Population'!AK$18</f>
        <v>15.03705165</v>
      </c>
      <c r="AN26" s="104">
        <f>SUM(Model!AM2695,Model!AM2862,Model!AM3029)*'Inflation GDP Population'!$S$18/'Inflation GDP Population'!AL$18</f>
        <v>15.12652835</v>
      </c>
      <c r="AO26" s="104">
        <f>SUM(Model!AN2695,Model!AN2862,Model!AN3029)*'Inflation GDP Population'!$S$18/'Inflation GDP Population'!AM$18</f>
        <v>15.21604618</v>
      </c>
      <c r="AP26" s="104">
        <f>SUM(Model!AO2695,Model!AO2862,Model!AO3029)*'Inflation GDP Population'!$S$18/'Inflation GDP Population'!AN$18</f>
        <v>15.30560515</v>
      </c>
      <c r="AQ26" s="104">
        <f>SUM(Model!AP2695,Model!AP2862,Model!AP3029)*'Inflation GDP Population'!$S$18/'Inflation GDP Population'!AO$18</f>
        <v>15.39520526</v>
      </c>
      <c r="AR26" s="104">
        <f>SUM(Model!AQ2695,Model!AQ2862,Model!AQ3029)*'Inflation GDP Population'!$S$18/'Inflation GDP Population'!AP$18</f>
        <v>15.48484655</v>
      </c>
      <c r="AS26" s="104">
        <f>SUM(Model!AR2695,Model!AR2862,Model!AR3029)*'Inflation GDP Population'!$S$18/'Inflation GDP Population'!AQ$18</f>
        <v>15.57452902</v>
      </c>
      <c r="AT26" s="104">
        <f>SUM(Model!AS2695,Model!AS2862,Model!AS3029)*'Inflation GDP Population'!$S$18/'Inflation GDP Population'!AR$18</f>
        <v>15.66425268</v>
      </c>
      <c r="AU26" s="104">
        <f>SUM(Model!AT2695,Model!AT2862,Model!AT3029)*'Inflation GDP Population'!$S$18/'Inflation GDP Population'!AS$18</f>
        <v>15.75401755</v>
      </c>
      <c r="AV26" s="104">
        <f>SUM(Model!AU2695,Model!AU2862,Model!AU3029)*'Inflation GDP Population'!$S$18/'Inflation GDP Population'!AT$18</f>
        <v>15.84382365</v>
      </c>
      <c r="AW26" s="104">
        <f>SUM(Model!AV2695,Model!AV2862,Model!AV3029)*'Inflation GDP Population'!$S$18/'Inflation GDP Population'!AU$18</f>
        <v>15.93367099</v>
      </c>
      <c r="AX26" s="104">
        <f>SUM(Model!AW2695,Model!AW2862,Model!AW3029)*'Inflation GDP Population'!$S$18/'Inflation GDP Population'!AV$18</f>
        <v>16.02355958</v>
      </c>
      <c r="AY26" s="104">
        <f>SUM(Model!AX2695,Model!AX2862,Model!AX3029)*'Inflation GDP Population'!$S$18/'Inflation GDP Population'!AW$18</f>
        <v>16.11348945</v>
      </c>
      <c r="AZ26" s="104">
        <f>SUM(Model!AY2695,Model!AY2862,Model!AY3029)*'Inflation GDP Population'!$S$18/'Inflation GDP Population'!AX$18</f>
        <v>16.20346059</v>
      </c>
      <c r="BA26" s="104">
        <f>SUM(Model!AZ2695,Model!AZ2862,Model!AZ3029)*'Inflation GDP Population'!$S$18/'Inflation GDP Population'!AY$18</f>
        <v>16.29347303</v>
      </c>
      <c r="BB26" s="104">
        <f>SUM(Model!BA2695,Model!BA2862,Model!BA3029)*'Inflation GDP Population'!$S$18/'Inflation GDP Population'!AZ$18</f>
        <v>16.38352678</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6.166877648</v>
      </c>
      <c r="E27" s="89">
        <f>SUM(Model!D2698,Model!D2865,0*Model!D3032)*'Inflation GDP Population'!$S$11/'Inflation GDP Population'!C$11</f>
        <v>5.400363075</v>
      </c>
      <c r="F27" s="89">
        <f>SUM(Model!E2698,Model!E2865,0*Model!E3032)*'Inflation GDP Population'!$S$11/'Inflation GDP Population'!D$11</f>
        <v>5.215244431</v>
      </c>
      <c r="G27" s="89">
        <f>SUM(Model!F2698,Model!F2865,0*Model!F3032)*'Inflation GDP Population'!$S$11/'Inflation GDP Population'!E$11</f>
        <v>4.932782933</v>
      </c>
      <c r="H27" s="89">
        <f>SUM(Model!G2698,Model!G2865,0*Model!G3032)*'Inflation GDP Population'!$S$11/'Inflation GDP Population'!F$11</f>
        <v>5.221597439</v>
      </c>
      <c r="I27" s="89">
        <f>SUM(Model!H2698,Model!H2865,0*Model!H3032)*'Inflation GDP Population'!$S$11/'Inflation GDP Population'!G$11</f>
        <v>5.081777149</v>
      </c>
      <c r="J27" s="89">
        <f>SUM(Model!I2698,Model!I2865,0*Model!I3032)*'Inflation GDP Population'!$S$11/'Inflation GDP Population'!H$11</f>
        <v>5.652723554</v>
      </c>
      <c r="K27" s="89">
        <f>SUM(Model!J2698,Model!J2865,0*Model!J3032)*'Inflation GDP Population'!$S$11/'Inflation GDP Population'!I$11</f>
        <v>5.745986867</v>
      </c>
      <c r="L27" s="89">
        <f>SUM(Model!K2698,Model!K2865,0*Model!K3032)*'Inflation GDP Population'!$S$11/'Inflation GDP Population'!J$11</f>
        <v>6.921792553</v>
      </c>
      <c r="M27" s="89">
        <f>SUM(Model!L2698,Model!L2865,0*Model!L3032)*'Inflation GDP Population'!$S$11/'Inflation GDP Population'!K$11</f>
        <v>6.350901631</v>
      </c>
      <c r="N27" s="89">
        <f>SUM(Model!M2698,Model!M2865,0*Model!M3032)*'Inflation GDP Population'!$S$11/'Inflation GDP Population'!L$11</f>
        <v>5.949078597</v>
      </c>
      <c r="O27" s="89">
        <f>SUM(Model!N2698,Model!N2865,0*Model!N3032)*'Inflation GDP Population'!$S$11/'Inflation GDP Population'!M$11</f>
        <v>6.306090536</v>
      </c>
      <c r="P27" s="89">
        <f>SUM(Model!O2698,Model!O2865,0*Model!O3032)*'Inflation GDP Population'!$S$11/'Inflation GDP Population'!N$11</f>
        <v>6.564798761</v>
      </c>
      <c r="Q27" s="89">
        <f>SUM(Model!P2698,Model!P2865,0*Model!P3032)*'Inflation GDP Population'!$S$11/'Inflation GDP Population'!O$11</f>
        <v>7.693799082</v>
      </c>
      <c r="R27" s="89">
        <f>SUM(Model!Q2698,Model!Q2865,0*Model!Q3032)*'Inflation GDP Population'!$S$11/'Inflation GDP Population'!P$11</f>
        <v>10.23270411</v>
      </c>
      <c r="S27" s="89">
        <f>SUM(Model!R2698,Model!R2865,0*Model!R3032)*'Inflation GDP Population'!$S$11/'Inflation GDP Population'!Q$11</f>
        <v>10.71665916</v>
      </c>
      <c r="T27" s="89">
        <f>SUM(Model!S2698,Model!S2865,0*Model!S3032)*'Inflation GDP Population'!$S$11/'Inflation GDP Population'!R$11</f>
        <v>12.10585299</v>
      </c>
      <c r="U27" s="89">
        <f>SUM(Model!T2698,Model!T2865,0*Model!T3032)*'Inflation GDP Population'!$S$11/'Inflation GDP Population'!S$11</f>
        <v>9.487068684</v>
      </c>
      <c r="V27" s="89">
        <f>SUM(Model!U2698,Model!U2865,0*Model!U3032)*'Inflation GDP Population'!$S$11/'Inflation GDP Population'!T$11</f>
        <v>9.487068684</v>
      </c>
      <c r="W27" s="104">
        <f>SUM(Model!V2698,Model!V2865,0*Model!V3032)*'Inflation GDP Population'!$S$18/'Inflation GDP Population'!U$18</f>
        <v>9.534811584</v>
      </c>
      <c r="X27" s="104">
        <f>SUM(Model!W2698,Model!W2865,0*Model!W3032)*'Inflation GDP Population'!$S$18/'Inflation GDP Population'!V$18</f>
        <v>10.09471106</v>
      </c>
      <c r="Y27" s="104">
        <f>SUM(Model!X2698,Model!X2865,0*Model!X3032)*'Inflation GDP Population'!$S$18/'Inflation GDP Population'!W$18</f>
        <v>11.34019005</v>
      </c>
      <c r="Z27" s="104">
        <f>SUM(Model!Y2698,Model!Y2865,0*Model!Y3032)*'Inflation GDP Population'!$S$18/'Inflation GDP Population'!X$18</f>
        <v>11.71902233</v>
      </c>
      <c r="AA27" s="104">
        <f>SUM(Model!Z2698,Model!Z2865,0*Model!Z3032)*'Inflation GDP Population'!$S$18/'Inflation GDP Population'!Y$18</f>
        <v>12.0980316</v>
      </c>
      <c r="AB27" s="104">
        <f>SUM(Model!AA2698,Model!AA2865,0*Model!AA3032)*'Inflation GDP Population'!$S$18/'Inflation GDP Population'!Z$18</f>
        <v>12.47721792</v>
      </c>
      <c r="AC27" s="104">
        <f>SUM(Model!AB2698,Model!AB2865,0*Model!AB3032)*'Inflation GDP Population'!$S$18/'Inflation GDP Population'!AA$18</f>
        <v>12.85658136</v>
      </c>
      <c r="AD27" s="104">
        <f>SUM(Model!AC2698,Model!AC2865,0*Model!AC3032)*'Inflation GDP Population'!$S$18/'Inflation GDP Population'!AB$18</f>
        <v>13.26243074</v>
      </c>
      <c r="AE27" s="104">
        <f>SUM(Model!AD2698,Model!AD2865,0*Model!AD3032)*'Inflation GDP Population'!$S$18/'Inflation GDP Population'!AC$18</f>
        <v>13.70948721</v>
      </c>
      <c r="AF27" s="104">
        <f>SUM(Model!AE2698,Model!AE2865,0*Model!AE3032)*'Inflation GDP Population'!$S$18/'Inflation GDP Population'!AD$18</f>
        <v>13.99720799</v>
      </c>
      <c r="AG27" s="104">
        <f>SUM(Model!AF2698,Model!AF2865,0*Model!AF3032)*'Inflation GDP Population'!$S$18/'Inflation GDP Population'!AE$18</f>
        <v>14.40360813</v>
      </c>
      <c r="AH27" s="104">
        <f>SUM(Model!AG2698,Model!AG2865,0*Model!AG3032)*'Inflation GDP Population'!$S$18/'Inflation GDP Population'!AF$18</f>
        <v>14.79649982</v>
      </c>
      <c r="AI27" s="104">
        <f>SUM(Model!AH2698,Model!AH2865,0*Model!AH3032)*'Inflation GDP Population'!$S$18/'Inflation GDP Population'!AG$18</f>
        <v>15.2138847</v>
      </c>
      <c r="AJ27" s="104">
        <f>SUM(Model!AI2698,Model!AI2865,0*Model!AI3032)*'Inflation GDP Population'!$S$18/'Inflation GDP Population'!AH$18</f>
        <v>15.5650682</v>
      </c>
      <c r="AK27" s="104">
        <f>SUM(Model!AJ2698,Model!AJ2865,0*Model!AJ3032)*'Inflation GDP Population'!$S$18/'Inflation GDP Population'!AI$18</f>
        <v>15.97675913</v>
      </c>
      <c r="AL27" s="104">
        <f>SUM(Model!AK2698,Model!AK2865,0*Model!AK3032)*'Inflation GDP Population'!$S$18/'Inflation GDP Population'!AJ$18</f>
        <v>16.3380781</v>
      </c>
      <c r="AM27" s="104">
        <f>SUM(Model!AL2698,Model!AL2865,0*Model!AL3032)*'Inflation GDP Population'!$S$18/'Inflation GDP Population'!AK$18</f>
        <v>16.97585895</v>
      </c>
      <c r="AN27" s="104">
        <f>SUM(Model!AM2698,Model!AM2865,0*Model!AM3032)*'Inflation GDP Population'!$S$18/'Inflation GDP Population'!AL$18</f>
        <v>17.72087157</v>
      </c>
      <c r="AO27" s="104">
        <f>SUM(Model!AN2698,Model!AN2865,0*Model!AN3032)*'Inflation GDP Population'!$S$18/'Inflation GDP Population'!AM$18</f>
        <v>18.14455787</v>
      </c>
      <c r="AP27" s="104">
        <f>SUM(Model!AO2698,Model!AO2865,0*Model!AO3032)*'Inflation GDP Population'!$S$18/'Inflation GDP Population'!AN$18</f>
        <v>18.13205935</v>
      </c>
      <c r="AQ27" s="104">
        <f>SUM(Model!AP2698,Model!AP2865,0*Model!AP3032)*'Inflation GDP Population'!$S$18/'Inflation GDP Population'!AO$18</f>
        <v>18.75686195</v>
      </c>
      <c r="AR27" s="104">
        <f>SUM(Model!AQ2698,Model!AQ2865,0*Model!AQ3032)*'Inflation GDP Population'!$S$18/'Inflation GDP Population'!AP$18</f>
        <v>19.19832789</v>
      </c>
      <c r="AS27" s="104">
        <f>SUM(Model!AR2698,Model!AR2865,0*Model!AR3032)*'Inflation GDP Population'!$S$18/'Inflation GDP Population'!AQ$18</f>
        <v>19.00374937</v>
      </c>
      <c r="AT27" s="104">
        <f>SUM(Model!AS2698,Model!AS2865,0*Model!AS3032)*'Inflation GDP Population'!$S$18/'Inflation GDP Population'!AR$18</f>
        <v>19.60702496</v>
      </c>
      <c r="AU27" s="104">
        <f>SUM(Model!AT2698,Model!AT2865,0*Model!AT3032)*'Inflation GDP Population'!$S$18/'Inflation GDP Population'!AS$18</f>
        <v>19.98291463</v>
      </c>
      <c r="AV27" s="104">
        <f>SUM(Model!AU2698,Model!AU2865,0*Model!AU3032)*'Inflation GDP Population'!$S$18/'Inflation GDP Population'!AT$18</f>
        <v>20.46487765</v>
      </c>
      <c r="AW27" s="104">
        <f>SUM(Model!AV2698,Model!AV2865,0*Model!AV3032)*'Inflation GDP Population'!$S$18/'Inflation GDP Population'!AU$18</f>
        <v>20.85551934</v>
      </c>
      <c r="AX27" s="104">
        <f>SUM(Model!AW2698,Model!AW2865,0*Model!AW3032)*'Inflation GDP Population'!$S$18/'Inflation GDP Population'!AV$18</f>
        <v>21.3265375</v>
      </c>
      <c r="AY27" s="104">
        <f>SUM(Model!AX2698,Model!AX2865,0*Model!AX3032)*'Inflation GDP Population'!$S$18/'Inflation GDP Population'!AW$18</f>
        <v>21.24751304</v>
      </c>
      <c r="AZ27" s="104">
        <f>SUM(Model!AY2698,Model!AY2865,0*Model!AY3032)*'Inflation GDP Population'!$S$18/'Inflation GDP Population'!AX$18</f>
        <v>21.63096732</v>
      </c>
      <c r="BA27" s="104">
        <f>SUM(Model!AZ2698,Model!AZ2865,0*Model!AZ3032)*'Inflation GDP Population'!$S$18/'Inflation GDP Population'!AY$18</f>
        <v>22.508774</v>
      </c>
      <c r="BB27" s="104">
        <f>SUM(Model!BA2698,Model!BA2865,0*Model!BA3032)*'Inflation GDP Population'!$S$18/'Inflation GDP Population'!AZ$18</f>
        <v>21.95245102</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2.264007</v>
      </c>
      <c r="E34" s="101">
        <f>Model!D657</f>
        <v>2.117349</v>
      </c>
      <c r="F34" s="101">
        <f>Model!E657</f>
        <v>2.231596</v>
      </c>
      <c r="G34" s="101">
        <f>Model!F657</f>
        <v>2.324618</v>
      </c>
      <c r="H34" s="101">
        <f>Model!G657</f>
        <v>2.182195</v>
      </c>
      <c r="I34" s="101">
        <f>Model!H657</f>
        <v>2.150143</v>
      </c>
      <c r="J34" s="101">
        <f>Model!I657</f>
        <v>1.96289</v>
      </c>
      <c r="K34" s="101">
        <f>Model!J657</f>
        <v>2.098658</v>
      </c>
      <c r="L34" s="101">
        <f>Model!K657</f>
        <v>2.263429</v>
      </c>
      <c r="M34" s="101">
        <f>Model!L657</f>
        <v>2.155156</v>
      </c>
      <c r="N34" s="101">
        <f>Model!M657</f>
        <v>2.013599</v>
      </c>
      <c r="O34" s="101">
        <f>Model!N657</f>
        <v>2.066869</v>
      </c>
      <c r="P34" s="101">
        <f>Model!O657</f>
        <v>1.796997</v>
      </c>
      <c r="Q34" s="101">
        <f>Model!P657</f>
        <v>2.2478</v>
      </c>
      <c r="R34" s="101">
        <f>Model!Q657</f>
        <v>2.408872</v>
      </c>
      <c r="S34" s="101">
        <f>Model!R657</f>
        <v>2.068365</v>
      </c>
      <c r="T34" s="101">
        <f>Model!S657</f>
        <v>2.002887</v>
      </c>
      <c r="U34" s="101">
        <f>Model!T657</f>
        <v>1.999341616</v>
      </c>
      <c r="V34" s="101">
        <f>Model!U657</f>
        <v>1.978931967</v>
      </c>
      <c r="W34" s="101">
        <f>Model!V657</f>
        <v>1.958522317</v>
      </c>
      <c r="X34" s="101">
        <f>Model!W657</f>
        <v>1.938112668</v>
      </c>
      <c r="Y34" s="101">
        <f>Model!X657</f>
        <v>1.917703019</v>
      </c>
      <c r="Z34" s="101">
        <f>Model!Y657</f>
        <v>1.89729337</v>
      </c>
      <c r="AA34" s="101">
        <f>Model!Z657</f>
        <v>1.87688372</v>
      </c>
      <c r="AB34" s="101">
        <f>Model!AA657</f>
        <v>1.856474071</v>
      </c>
      <c r="AC34" s="101">
        <f>Model!AB657</f>
        <v>1.836064422</v>
      </c>
      <c r="AD34" s="101">
        <f>Model!AC657</f>
        <v>1.815654773</v>
      </c>
      <c r="AE34" s="101">
        <f>Model!AD657</f>
        <v>1.795245123</v>
      </c>
      <c r="AF34" s="101">
        <f>Model!AE657</f>
        <v>1.774835474</v>
      </c>
      <c r="AG34" s="101">
        <f>Model!AF657</f>
        <v>1.754425825</v>
      </c>
      <c r="AH34" s="101">
        <f>Model!AG657</f>
        <v>1.734016176</v>
      </c>
      <c r="AI34" s="101">
        <f>Model!AH657</f>
        <v>1.713606526</v>
      </c>
      <c r="AJ34" s="101">
        <f>Model!AI657</f>
        <v>1.693196877</v>
      </c>
      <c r="AK34" s="101">
        <f>Model!AJ657</f>
        <v>1.672787228</v>
      </c>
      <c r="AL34" s="101">
        <f>Model!AK657</f>
        <v>1.652377579</v>
      </c>
      <c r="AM34" s="101">
        <f>Model!AL657</f>
        <v>1.631967929</v>
      </c>
      <c r="AN34" s="101">
        <f>Model!AM657</f>
        <v>1.61155828</v>
      </c>
      <c r="AO34" s="101">
        <f>Model!AN657</f>
        <v>1.591148631</v>
      </c>
      <c r="AP34" s="101">
        <f>Model!AO657</f>
        <v>1.570738982</v>
      </c>
      <c r="AQ34" s="101">
        <f>Model!AP657</f>
        <v>1.550329332</v>
      </c>
      <c r="AR34" s="101">
        <f>Model!AQ657</f>
        <v>1.529919683</v>
      </c>
      <c r="AS34" s="101">
        <f>Model!AR657</f>
        <v>1.509510034</v>
      </c>
      <c r="AT34" s="101">
        <f>Model!AS657</f>
        <v>1.489100385</v>
      </c>
      <c r="AU34" s="101">
        <f>Model!AT657</f>
        <v>1.468690736</v>
      </c>
      <c r="AV34" s="101">
        <f>Model!AU657</f>
        <v>1.448281086</v>
      </c>
      <c r="AW34" s="101">
        <f>Model!AV657</f>
        <v>1.427871437</v>
      </c>
      <c r="AX34" s="101">
        <f>Model!AW657</f>
        <v>1.407461788</v>
      </c>
      <c r="AY34" s="101">
        <f>Model!AX657</f>
        <v>1.387052139</v>
      </c>
      <c r="AZ34" s="101">
        <f>Model!AY657</f>
        <v>1.366642489</v>
      </c>
      <c r="BA34" s="101">
        <f>Model!AZ657</f>
        <v>1.34623284</v>
      </c>
      <c r="BB34" s="101">
        <f>Model!BA657</f>
        <v>1.325823191</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0.2499669354</v>
      </c>
      <c r="E35" s="101">
        <f>Model!D434</f>
        <v>0.2452268539</v>
      </c>
      <c r="F35" s="101">
        <f>Model!E434</f>
        <v>0.2912137973</v>
      </c>
      <c r="G35" s="101">
        <f>Model!F434</f>
        <v>0.204244348</v>
      </c>
      <c r="H35" s="101">
        <f>Model!G434</f>
        <v>0.2229651465</v>
      </c>
      <c r="I35" s="101">
        <f>Model!H434</f>
        <v>0.3187757493</v>
      </c>
      <c r="J35" s="101">
        <f>Model!I434</f>
        <v>0.2667716058</v>
      </c>
      <c r="K35" s="101">
        <f>Model!J434</f>
        <v>0.3440123832</v>
      </c>
      <c r="L35" s="101">
        <f>Model!K434</f>
        <v>0.2649028148</v>
      </c>
      <c r="M35" s="101">
        <f>Model!L434</f>
        <v>0.2374148375</v>
      </c>
      <c r="N35" s="101">
        <f>Model!M434</f>
        <v>0.322950264</v>
      </c>
      <c r="O35" s="101">
        <f>Model!N434</f>
        <v>0.3530650979</v>
      </c>
      <c r="P35" s="101">
        <f>Model!O434</f>
        <v>0.5934240981</v>
      </c>
      <c r="Q35" s="101">
        <f>Model!P434</f>
        <v>0.3892874342</v>
      </c>
      <c r="R35" s="101">
        <f>Model!Q434</f>
        <v>0.3605514406</v>
      </c>
      <c r="S35" s="101">
        <f>Model!R434</f>
        <v>0.6011120343</v>
      </c>
      <c r="T35" s="101">
        <f>Model!S434</f>
        <v>0.8021722166</v>
      </c>
      <c r="U35" s="101">
        <f>Model!T434</f>
        <v>0.7144720166</v>
      </c>
      <c r="V35" s="101">
        <f>Model!U434</f>
        <v>0.9008114831</v>
      </c>
      <c r="W35" s="101">
        <f>Model!V434</f>
        <v>0.8827953682</v>
      </c>
      <c r="X35" s="101">
        <f>Model!W434</f>
        <v>0.8647792533</v>
      </c>
      <c r="Y35" s="101">
        <f>Model!X434</f>
        <v>0.8383390963</v>
      </c>
      <c r="Z35" s="101">
        <f>Model!Y434</f>
        <v>0.8122839041</v>
      </c>
      <c r="AA35" s="101">
        <f>Model!Z434</f>
        <v>0.7866136766</v>
      </c>
      <c r="AB35" s="101">
        <f>Model!AA434</f>
        <v>0.7613284139</v>
      </c>
      <c r="AC35" s="101">
        <f>Model!AB434</f>
        <v>0.736428116</v>
      </c>
      <c r="AD35" s="101">
        <f>Model!AC434</f>
        <v>0.7119127828</v>
      </c>
      <c r="AE35" s="101">
        <f>Model!AD434</f>
        <v>0.6877824145</v>
      </c>
      <c r="AF35" s="101">
        <f>Model!AE434</f>
        <v>0.6805132666</v>
      </c>
      <c r="AG35" s="101">
        <f>Model!AF434</f>
        <v>0.6732441188</v>
      </c>
      <c r="AH35" s="101">
        <f>Model!AG434</f>
        <v>0.665974971</v>
      </c>
      <c r="AI35" s="101">
        <f>Model!AH434</f>
        <v>0.6587058231</v>
      </c>
      <c r="AJ35" s="101">
        <f>Model!AI434</f>
        <v>0.6514366753</v>
      </c>
      <c r="AK35" s="101">
        <f>Model!AJ434</f>
        <v>0.6441675275</v>
      </c>
      <c r="AL35" s="101">
        <f>Model!AK434</f>
        <v>0.6368983797</v>
      </c>
      <c r="AM35" s="101">
        <f>Model!AL434</f>
        <v>0.6296292318</v>
      </c>
      <c r="AN35" s="101">
        <f>Model!AM434</f>
        <v>0.622360084</v>
      </c>
      <c r="AO35" s="101">
        <f>Model!AN434</f>
        <v>0.6150909362</v>
      </c>
      <c r="AP35" s="101">
        <f>Model!AO434</f>
        <v>0.6078217884</v>
      </c>
      <c r="AQ35" s="101">
        <f>Model!AP434</f>
        <v>0.6005526405</v>
      </c>
      <c r="AR35" s="101">
        <f>Model!AQ434</f>
        <v>0.5932834927</v>
      </c>
      <c r="AS35" s="101">
        <f>Model!AR434</f>
        <v>0.5860143449</v>
      </c>
      <c r="AT35" s="101">
        <f>Model!AS434</f>
        <v>0.5787451971</v>
      </c>
      <c r="AU35" s="101">
        <f>Model!AT434</f>
        <v>0.5714760492</v>
      </c>
      <c r="AV35" s="101">
        <f>Model!AU434</f>
        <v>0.5642069014</v>
      </c>
      <c r="AW35" s="101">
        <f>Model!AV434</f>
        <v>0.5569377536</v>
      </c>
      <c r="AX35" s="101">
        <f>Model!AW434</f>
        <v>0.5496686058</v>
      </c>
      <c r="AY35" s="101">
        <f>Model!AX434</f>
        <v>0.5423994579</v>
      </c>
      <c r="AZ35" s="101">
        <f>Model!AY434</f>
        <v>0.5351303101</v>
      </c>
      <c r="BA35" s="101">
        <f>Model!AZ434</f>
        <v>0.5278611623</v>
      </c>
      <c r="BB35" s="101">
        <f>Model!BA434</f>
        <v>0.5205920144</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1.300984</v>
      </c>
      <c r="E36" s="101">
        <f>'Assumptions (NG non-electricity'!C7</f>
        <v>1.16906</v>
      </c>
      <c r="F36" s="101">
        <f>'Assumptions (NG non-electricity'!D7</f>
        <v>1.205516</v>
      </c>
      <c r="G36" s="101">
        <f>'Assumptions (NG non-electricity'!E7</f>
        <v>1.165576</v>
      </c>
      <c r="H36" s="101">
        <f>'Assumptions (NG non-electricity'!F7</f>
        <v>1.156449</v>
      </c>
      <c r="I36" s="101">
        <f>'Assumptions (NG non-electricity'!G7</f>
        <v>1.151493</v>
      </c>
      <c r="J36" s="101">
        <f>'Assumptions (NG non-electricity'!H7</f>
        <v>1.113898</v>
      </c>
      <c r="K36" s="101">
        <f>'Assumptions (NG non-electricity'!I7</f>
        <v>1.147211</v>
      </c>
      <c r="L36" s="101">
        <f>'Assumptions (NG non-electricity'!J7</f>
        <v>1.203954</v>
      </c>
      <c r="M36" s="101">
        <f>'Assumptions (NG non-electricity'!K7</f>
        <v>1.110114</v>
      </c>
      <c r="N36" s="101">
        <f>'Assumptions (NG non-electricity'!L7</f>
        <v>1.252498</v>
      </c>
      <c r="O36" s="101">
        <f>'Assumptions (NG non-electricity'!M7</f>
        <v>1.298272</v>
      </c>
      <c r="P36" s="101">
        <f>'Assumptions (NG non-electricity'!N7</f>
        <v>1.323497</v>
      </c>
      <c r="Q36" s="101">
        <f>'Assumptions (NG non-electricity'!O7</f>
        <v>1.390712</v>
      </c>
      <c r="R36" s="101">
        <f>'Assumptions (NG non-electricity'!P7</f>
        <v>1.44866</v>
      </c>
      <c r="S36" s="101">
        <f>'Assumptions (NG non-electricity'!Q7</f>
        <v>1.401453</v>
      </c>
      <c r="T36" s="101">
        <f>'Assumptions (NG non-electricity'!R7</f>
        <v>1.419665</v>
      </c>
      <c r="U36" s="101">
        <f>'Assumptions (NG non-electricity'!S7</f>
        <v>1.496784</v>
      </c>
      <c r="V36" s="101">
        <f>'Assumptions (NG non-electricity'!T7</f>
        <v>1.505112403</v>
      </c>
      <c r="W36" s="101">
        <f>'Assumptions (NG non-electricity'!U7</f>
        <v>1.513440807</v>
      </c>
      <c r="X36" s="101">
        <f>'Assumptions (NG non-electricity'!V7</f>
        <v>1.52176921</v>
      </c>
      <c r="Y36" s="101">
        <f>'Assumptions (NG non-electricity'!W7</f>
        <v>1.530097613</v>
      </c>
      <c r="Z36" s="101">
        <f>'Assumptions (NG non-electricity'!X7</f>
        <v>1.538426017</v>
      </c>
      <c r="AA36" s="101">
        <f>'Assumptions (NG non-electricity'!Y7</f>
        <v>1.54675442</v>
      </c>
      <c r="AB36" s="101">
        <f>'Assumptions (NG non-electricity'!Z7</f>
        <v>1.555082824</v>
      </c>
      <c r="AC36" s="101">
        <f>'Assumptions (NG non-electricity'!AA7</f>
        <v>1.563411227</v>
      </c>
      <c r="AD36" s="101">
        <f>'Assumptions (NG non-electricity'!AB7</f>
        <v>1.57173963</v>
      </c>
      <c r="AE36" s="101">
        <f>'Assumptions (NG non-electricity'!AC7</f>
        <v>1.580068034</v>
      </c>
      <c r="AF36" s="101">
        <f>'Assumptions (NG non-electricity'!AD7</f>
        <v>1.588396437</v>
      </c>
      <c r="AG36" s="101">
        <f>'Assumptions (NG non-electricity'!AE7</f>
        <v>1.59672484</v>
      </c>
      <c r="AH36" s="101">
        <f>'Assumptions (NG non-electricity'!AF7</f>
        <v>1.605053244</v>
      </c>
      <c r="AI36" s="101">
        <f>'Assumptions (NG non-electricity'!AG7</f>
        <v>1.613381647</v>
      </c>
      <c r="AJ36" s="101">
        <f>'Assumptions (NG non-electricity'!AH7</f>
        <v>1.62171005</v>
      </c>
      <c r="AK36" s="101">
        <f>'Assumptions (NG non-electricity'!AI7</f>
        <v>1.630038454</v>
      </c>
      <c r="AL36" s="101">
        <f>'Assumptions (NG non-electricity'!AJ7</f>
        <v>1.638366857</v>
      </c>
      <c r="AM36" s="101">
        <f>'Assumptions (NG non-electricity'!AK7</f>
        <v>1.64669526</v>
      </c>
      <c r="AN36" s="101">
        <f>'Assumptions (NG non-electricity'!AL7</f>
        <v>1.655023664</v>
      </c>
      <c r="AO36" s="101">
        <f>'Assumptions (NG non-electricity'!AM7</f>
        <v>1.663352067</v>
      </c>
      <c r="AP36" s="101">
        <f>'Assumptions (NG non-electricity'!AN7</f>
        <v>1.671680471</v>
      </c>
      <c r="AQ36" s="101">
        <f>'Assumptions (NG non-electricity'!AO7</f>
        <v>1.680008874</v>
      </c>
      <c r="AR36" s="101">
        <f>'Assumptions (NG non-electricity'!AP7</f>
        <v>1.688337277</v>
      </c>
      <c r="AS36" s="101">
        <f>'Assumptions (NG non-electricity'!AQ7</f>
        <v>1.696665681</v>
      </c>
      <c r="AT36" s="101">
        <f>'Assumptions (NG non-electricity'!AR7</f>
        <v>1.704994084</v>
      </c>
      <c r="AU36" s="101">
        <f>'Assumptions (NG non-electricity'!AS7</f>
        <v>1.713322487</v>
      </c>
      <c r="AV36" s="101">
        <f>'Assumptions (NG non-electricity'!AT7</f>
        <v>1.721650891</v>
      </c>
      <c r="AW36" s="101">
        <f>'Assumptions (NG non-electricity'!AU7</f>
        <v>1.729979294</v>
      </c>
      <c r="AX36" s="101">
        <f>'Assumptions (NG non-electricity'!AV7</f>
        <v>1.738307697</v>
      </c>
      <c r="AY36" s="101">
        <f>'Assumptions (NG non-electricity'!AW7</f>
        <v>1.746636101</v>
      </c>
      <c r="AZ36" s="101">
        <f>'Assumptions (NG non-electricity'!AX7</f>
        <v>1.754964504</v>
      </c>
      <c r="BA36" s="101">
        <f>'Assumptions (NG non-electricity'!AY7</f>
        <v>1.763292907</v>
      </c>
      <c r="BB36" s="101">
        <f>'Assumptions (NG non-electricity'!AZ7</f>
        <v>1.771621311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0.08925</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-14.85810106</v>
      </c>
      <c r="E38" s="116">
        <f t="shared" si="3"/>
        <v>-13.90586815</v>
      </c>
      <c r="F38" s="116">
        <f t="shared" si="3"/>
        <v>-12.9908622</v>
      </c>
      <c r="G38" s="116">
        <f t="shared" si="3"/>
        <v>-13.23388965</v>
      </c>
      <c r="H38" s="116">
        <f t="shared" si="3"/>
        <v>-12.92633485</v>
      </c>
      <c r="I38" s="116">
        <f t="shared" si="3"/>
        <v>-12.27531825</v>
      </c>
      <c r="J38" s="116">
        <f t="shared" si="3"/>
        <v>-13.01376939</v>
      </c>
      <c r="K38" s="116">
        <f t="shared" si="3"/>
        <v>-13.42124062</v>
      </c>
      <c r="L38" s="116">
        <f t="shared" si="3"/>
        <v>-14.18455219</v>
      </c>
      <c r="M38" s="116">
        <f t="shared" si="3"/>
        <v>-14.80160416</v>
      </c>
      <c r="N38" s="116">
        <f t="shared" si="3"/>
        <v>-15.41331774</v>
      </c>
      <c r="O38" s="116">
        <f t="shared" si="3"/>
        <v>-16.8386299</v>
      </c>
      <c r="P38" s="116">
        <f t="shared" si="3"/>
        <v>-17.8624949</v>
      </c>
      <c r="Q38" s="116">
        <f t="shared" si="3"/>
        <v>-17.54407457</v>
      </c>
      <c r="R38" s="116">
        <f t="shared" si="3"/>
        <v>-19.13235256</v>
      </c>
      <c r="S38" s="116">
        <f t="shared" si="3"/>
        <v>-20.41379997</v>
      </c>
      <c r="T38" s="116">
        <f t="shared" si="3"/>
        <v>-19.82009678</v>
      </c>
      <c r="U38" s="116">
        <f t="shared" si="3"/>
        <v>-20.46955537</v>
      </c>
      <c r="V38" s="116">
        <f t="shared" si="3"/>
        <v>-23.139845</v>
      </c>
      <c r="W38" s="116">
        <f t="shared" si="3"/>
        <v>-25.08439251</v>
      </c>
      <c r="X38" s="116">
        <f t="shared" si="3"/>
        <v>-26.25986387</v>
      </c>
      <c r="Y38" s="116">
        <f t="shared" si="3"/>
        <v>-26.76100627</v>
      </c>
      <c r="Z38" s="116">
        <f t="shared" si="3"/>
        <v>-27.28271171</v>
      </c>
      <c r="AA38" s="116">
        <f t="shared" si="3"/>
        <v>-27.90747718</v>
      </c>
      <c r="AB38" s="116">
        <f t="shared" si="3"/>
        <v>-28.47468669</v>
      </c>
      <c r="AC38" s="116">
        <f t="shared" si="3"/>
        <v>-29.15952324</v>
      </c>
      <c r="AD38" s="116">
        <f t="shared" si="3"/>
        <v>-29.83370681</v>
      </c>
      <c r="AE38" s="116">
        <f t="shared" si="3"/>
        <v>-30.27280243</v>
      </c>
      <c r="AF38" s="116">
        <f t="shared" si="3"/>
        <v>-30.67368082</v>
      </c>
      <c r="AG38" s="116">
        <f t="shared" si="3"/>
        <v>-30.79934322</v>
      </c>
      <c r="AH38" s="116">
        <f t="shared" si="3"/>
        <v>-30.87200061</v>
      </c>
      <c r="AI38" s="116">
        <f t="shared" si="3"/>
        <v>-31.118589</v>
      </c>
      <c r="AJ38" s="116">
        <f t="shared" si="3"/>
        <v>-31.4263414</v>
      </c>
      <c r="AK38" s="116">
        <f t="shared" si="3"/>
        <v>-31.50847679</v>
      </c>
      <c r="AL38" s="116">
        <f t="shared" si="3"/>
        <v>-31.72999318</v>
      </c>
      <c r="AM38" s="116">
        <f t="shared" si="3"/>
        <v>-31.90133358</v>
      </c>
      <c r="AN38" s="116">
        <f t="shared" si="3"/>
        <v>-32.12092397</v>
      </c>
      <c r="AO38" s="116">
        <f t="shared" si="3"/>
        <v>-32.34528737</v>
      </c>
      <c r="AP38" s="116">
        <f t="shared" si="3"/>
        <v>-32.54156976</v>
      </c>
      <c r="AQ38" s="116">
        <f t="shared" si="3"/>
        <v>-32.68905915</v>
      </c>
      <c r="AR38" s="116">
        <f t="shared" si="3"/>
        <v>-32.94262755</v>
      </c>
      <c r="AS38" s="116">
        <f t="shared" si="3"/>
        <v>-33.16263994</v>
      </c>
      <c r="AT38" s="116">
        <f t="shared" si="3"/>
        <v>-33.42515133</v>
      </c>
      <c r="AU38" s="116">
        <f t="shared" si="3"/>
        <v>-33.60592173</v>
      </c>
      <c r="AV38" s="116">
        <f t="shared" si="3"/>
        <v>-33.99042912</v>
      </c>
      <c r="AW38" s="116">
        <f t="shared" si="3"/>
        <v>-34.31180652</v>
      </c>
      <c r="AX38" s="116">
        <f t="shared" si="3"/>
        <v>-34.55192991</v>
      </c>
      <c r="AY38" s="116">
        <f t="shared" si="3"/>
        <v>-34.7785823</v>
      </c>
      <c r="AZ38" s="116">
        <f t="shared" si="3"/>
        <v>-35.1253027</v>
      </c>
      <c r="BA38" s="116">
        <f t="shared" si="3"/>
        <v>-35.31356609</v>
      </c>
      <c r="BB38" s="116">
        <f t="shared" si="3"/>
        <v>-35.61191748</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34.8623832</v>
      </c>
      <c r="E42" s="121">
        <f t="shared" si="4"/>
        <v>35.05294949</v>
      </c>
      <c r="F42" s="121">
        <f t="shared" si="4"/>
        <v>34.68707428</v>
      </c>
      <c r="G42" s="121">
        <f t="shared" si="4"/>
        <v>35.97364311</v>
      </c>
      <c r="H42" s="121">
        <f t="shared" si="4"/>
        <v>35.97667617</v>
      </c>
      <c r="I42" s="121">
        <f t="shared" si="4"/>
        <v>38.03991854</v>
      </c>
      <c r="J42" s="121">
        <f t="shared" si="4"/>
        <v>36.69944889</v>
      </c>
      <c r="K42" s="121">
        <f t="shared" si="4"/>
        <v>36.96854235</v>
      </c>
      <c r="L42" s="121">
        <f t="shared" si="4"/>
        <v>38.41326211</v>
      </c>
      <c r="M42" s="121">
        <f t="shared" si="4"/>
        <v>36.00648943</v>
      </c>
      <c r="N42" s="121">
        <f t="shared" si="4"/>
        <v>37.78905704</v>
      </c>
      <c r="O42" s="121">
        <f t="shared" si="4"/>
        <v>38.2402</v>
      </c>
      <c r="P42" s="121">
        <f t="shared" si="4"/>
        <v>36.85726586</v>
      </c>
      <c r="Q42" s="121">
        <f t="shared" si="4"/>
        <v>37.00490286</v>
      </c>
      <c r="R42" s="121">
        <f t="shared" si="4"/>
        <v>36.95229414</v>
      </c>
      <c r="S42" s="121">
        <f t="shared" si="4"/>
        <v>34.78518336</v>
      </c>
      <c r="T42" s="121">
        <f t="shared" si="4"/>
        <v>33.981413</v>
      </c>
      <c r="U42" s="121">
        <f t="shared" si="4"/>
        <v>32.54356653</v>
      </c>
      <c r="V42" s="121">
        <f t="shared" si="4"/>
        <v>33.71749245</v>
      </c>
      <c r="W42" s="121">
        <f t="shared" si="4"/>
        <v>33.6340855</v>
      </c>
      <c r="X42" s="121">
        <f t="shared" si="4"/>
        <v>34.5144922</v>
      </c>
      <c r="Y42" s="121">
        <f t="shared" si="4"/>
        <v>47.7259963</v>
      </c>
      <c r="Z42" s="121">
        <f t="shared" si="4"/>
        <v>61.87058558</v>
      </c>
      <c r="AA42" s="121">
        <f t="shared" si="4"/>
        <v>70.97086791</v>
      </c>
      <c r="AB42" s="121">
        <f t="shared" si="4"/>
        <v>79.294626</v>
      </c>
      <c r="AC42" s="121">
        <f t="shared" si="4"/>
        <v>85.62558403</v>
      </c>
      <c r="AD42" s="121">
        <f t="shared" si="4"/>
        <v>93.06917908</v>
      </c>
      <c r="AE42" s="121">
        <f t="shared" si="4"/>
        <v>99.92816322</v>
      </c>
      <c r="AF42" s="121">
        <f t="shared" si="4"/>
        <v>105.9415373</v>
      </c>
      <c r="AG42" s="121">
        <f t="shared" si="4"/>
        <v>111.0963341</v>
      </c>
      <c r="AH42" s="121">
        <f t="shared" si="4"/>
        <v>116.0164948</v>
      </c>
      <c r="AI42" s="121">
        <f t="shared" si="4"/>
        <v>122.8346876</v>
      </c>
      <c r="AJ42" s="121">
        <f t="shared" si="4"/>
        <v>129.5483518</v>
      </c>
      <c r="AK42" s="121">
        <f t="shared" si="4"/>
        <v>135.4290808</v>
      </c>
      <c r="AL42" s="121">
        <f t="shared" si="4"/>
        <v>141.6834593</v>
      </c>
      <c r="AM42" s="121">
        <f t="shared" si="4"/>
        <v>147.6969457</v>
      </c>
      <c r="AN42" s="121">
        <f t="shared" si="4"/>
        <v>153.5892622</v>
      </c>
      <c r="AO42" s="121">
        <f t="shared" si="4"/>
        <v>159.2400995</v>
      </c>
      <c r="AP42" s="121">
        <f t="shared" si="4"/>
        <v>164.6885442</v>
      </c>
      <c r="AQ42" s="121">
        <f t="shared" si="4"/>
        <v>169.9011234</v>
      </c>
      <c r="AR42" s="121">
        <f t="shared" si="4"/>
        <v>174.9878035</v>
      </c>
      <c r="AS42" s="121">
        <f t="shared" si="4"/>
        <v>179.8312793</v>
      </c>
      <c r="AT42" s="121">
        <f t="shared" si="4"/>
        <v>184.44619</v>
      </c>
      <c r="AU42" s="121">
        <f t="shared" si="4"/>
        <v>188.9344059</v>
      </c>
      <c r="AV42" s="121">
        <f t="shared" si="4"/>
        <v>192.0864118</v>
      </c>
      <c r="AW42" s="121">
        <f t="shared" si="4"/>
        <v>196.1341388</v>
      </c>
      <c r="AX42" s="121">
        <f t="shared" si="4"/>
        <v>199.8992474</v>
      </c>
      <c r="AY42" s="121">
        <f t="shared" si="4"/>
        <v>203.5542274</v>
      </c>
      <c r="AZ42" s="121">
        <f t="shared" si="4"/>
        <v>207.0397682</v>
      </c>
      <c r="BA42" s="121">
        <f t="shared" si="4"/>
        <v>210.2270088</v>
      </c>
      <c r="BB42" s="121">
        <f t="shared" si="4"/>
        <v>213.2838599</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15.89084023</v>
      </c>
      <c r="E43" s="121">
        <f t="shared" si="5"/>
        <v>13.51065456</v>
      </c>
      <c r="F43" s="121">
        <f t="shared" si="5"/>
        <v>11.58078571</v>
      </c>
      <c r="G43" s="121">
        <f t="shared" si="5"/>
        <v>11.23789916</v>
      </c>
      <c r="H43" s="121">
        <f t="shared" si="5"/>
        <v>11.30873252</v>
      </c>
      <c r="I43" s="121">
        <f t="shared" si="5"/>
        <v>12.23783686</v>
      </c>
      <c r="J43" s="121">
        <f t="shared" si="5"/>
        <v>16.40682338</v>
      </c>
      <c r="K43" s="121">
        <f t="shared" si="5"/>
        <v>18.48525248</v>
      </c>
      <c r="L43" s="121">
        <f t="shared" si="5"/>
        <v>17.5733231</v>
      </c>
      <c r="M43" s="121">
        <f t="shared" si="5"/>
        <v>15.95069726</v>
      </c>
      <c r="N43" s="121">
        <f t="shared" si="5"/>
        <v>16.03437261</v>
      </c>
      <c r="O43" s="121">
        <f t="shared" si="5"/>
        <v>12.99644994</v>
      </c>
      <c r="P43" s="121">
        <f t="shared" si="5"/>
        <v>10.48583877</v>
      </c>
      <c r="Q43" s="121">
        <f t="shared" si="5"/>
        <v>11.87301772</v>
      </c>
      <c r="R43" s="121">
        <f t="shared" si="5"/>
        <v>14.90075803</v>
      </c>
      <c r="S43" s="121">
        <f t="shared" si="5"/>
        <v>27.16945706</v>
      </c>
      <c r="T43" s="121">
        <f t="shared" si="5"/>
        <v>29.54438067</v>
      </c>
      <c r="U43" s="121">
        <f t="shared" si="5"/>
        <v>24.73385572</v>
      </c>
      <c r="V43" s="121">
        <f t="shared" si="5"/>
        <v>24.70261042</v>
      </c>
      <c r="W43" s="121">
        <f t="shared" si="5"/>
        <v>28.26210023</v>
      </c>
      <c r="X43" s="121">
        <f t="shared" si="5"/>
        <v>614.1649468</v>
      </c>
      <c r="Y43" s="121">
        <f t="shared" si="5"/>
        <v>564.3409539</v>
      </c>
      <c r="Z43" s="121">
        <f t="shared" si="5"/>
        <v>531.8089813</v>
      </c>
      <c r="AA43" s="121">
        <f t="shared" si="5"/>
        <v>496.6609096</v>
      </c>
      <c r="AB43" s="121">
        <f t="shared" si="5"/>
        <v>462.3204559</v>
      </c>
      <c r="AC43" s="121">
        <f t="shared" si="5"/>
        <v>424.946931</v>
      </c>
      <c r="AD43" s="121">
        <f t="shared" si="5"/>
        <v>411.1584422</v>
      </c>
      <c r="AE43" s="121">
        <f t="shared" si="5"/>
        <v>399.0789671</v>
      </c>
      <c r="AF43" s="121">
        <f t="shared" si="5"/>
        <v>386.8138302</v>
      </c>
      <c r="AG43" s="121">
        <f t="shared" si="5"/>
        <v>370.2975567</v>
      </c>
      <c r="AH43" s="121">
        <f t="shared" si="5"/>
        <v>357.8947644</v>
      </c>
      <c r="AI43" s="121">
        <f t="shared" si="5"/>
        <v>355.8951754</v>
      </c>
      <c r="AJ43" s="121">
        <f t="shared" si="5"/>
        <v>350.5101093</v>
      </c>
      <c r="AK43" s="121">
        <f t="shared" si="5"/>
        <v>343.519676</v>
      </c>
      <c r="AL43" s="121">
        <f t="shared" si="5"/>
        <v>339.5988957</v>
      </c>
      <c r="AM43" s="121">
        <f t="shared" si="5"/>
        <v>338.7606908</v>
      </c>
      <c r="AN43" s="121">
        <f t="shared" si="5"/>
        <v>333.5358546</v>
      </c>
      <c r="AO43" s="121">
        <f t="shared" si="5"/>
        <v>622.0229814</v>
      </c>
      <c r="AP43" s="121">
        <f t="shared" si="5"/>
        <v>613.779781</v>
      </c>
      <c r="AQ43" s="121">
        <f t="shared" si="5"/>
        <v>605.4006513</v>
      </c>
      <c r="AR43" s="121">
        <f t="shared" si="5"/>
        <v>598.4368503</v>
      </c>
      <c r="AS43" s="121">
        <f t="shared" si="5"/>
        <v>592.4082578</v>
      </c>
      <c r="AT43" s="121">
        <f t="shared" si="5"/>
        <v>585.4336233</v>
      </c>
      <c r="AU43" s="121">
        <f t="shared" si="5"/>
        <v>580.3956943</v>
      </c>
      <c r="AV43" s="121">
        <f t="shared" si="5"/>
        <v>572.3382978</v>
      </c>
      <c r="AW43" s="121">
        <f t="shared" si="5"/>
        <v>563.4523314</v>
      </c>
      <c r="AX43" s="121">
        <f t="shared" si="5"/>
        <v>553.6663832</v>
      </c>
      <c r="AY43" s="121">
        <f t="shared" si="5"/>
        <v>546.3560573</v>
      </c>
      <c r="AZ43" s="121">
        <f t="shared" si="5"/>
        <v>538.7965852</v>
      </c>
      <c r="BA43" s="121">
        <f t="shared" si="5"/>
        <v>524.607491</v>
      </c>
      <c r="BB43" s="121">
        <f t="shared" si="5"/>
        <v>22.64540298</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736.6975216</v>
      </c>
      <c r="E44" s="121">
        <f>E42*1000/'Inflation GDP Population'!C28</f>
        <v>736.8694449</v>
      </c>
      <c r="F44" s="121">
        <f>F42*1000/'Inflation GDP Population'!D28</f>
        <v>726.1208252</v>
      </c>
      <c r="G44" s="121">
        <f>G42*1000/'Inflation GDP Population'!E28</f>
        <v>749.794976</v>
      </c>
      <c r="H44" s="121">
        <f>H42*1000/'Inflation GDP Population'!F28</f>
        <v>746.695157</v>
      </c>
      <c r="I44" s="121">
        <f>I42*1000/'Inflation GDP Population'!G28</f>
        <v>786.5959816</v>
      </c>
      <c r="J44" s="121">
        <f>J42*1000/'Inflation GDP Population'!H28</f>
        <v>755.4550362</v>
      </c>
      <c r="K44" s="121">
        <f>K42*1000/'Inflation GDP Population'!I28</f>
        <v>757.8386007</v>
      </c>
      <c r="L44" s="121">
        <f>L42*1000/'Inflation GDP Population'!J28</f>
        <v>784.7866171</v>
      </c>
      <c r="M44" s="121">
        <f>M42*1000/'Inflation GDP Population'!K28</f>
        <v>733.2980768</v>
      </c>
      <c r="N44" s="121">
        <f>N42*1000/'Inflation GDP Population'!L28</f>
        <v>767.1486575</v>
      </c>
      <c r="O44" s="121">
        <f>O42*1000/'Inflation GDP Population'!M28</f>
        <v>861.6819543</v>
      </c>
      <c r="P44" s="121">
        <f>P42*1000/'Inflation GDP Population'!N28</f>
        <v>828.3472618</v>
      </c>
      <c r="Q44" s="121">
        <f>Q42*1000/'Inflation GDP Population'!O28</f>
        <v>829.0135397</v>
      </c>
      <c r="R44" s="121">
        <f>R42*1000/'Inflation GDP Population'!P28</f>
        <v>825.7869578</v>
      </c>
      <c r="S44" s="121">
        <f>S42*1000/'Inflation GDP Population'!Q28</f>
        <v>776.436216</v>
      </c>
      <c r="T44" s="121">
        <f>T42*1000/'Inflation GDP Population'!R28</f>
        <v>757.1423091</v>
      </c>
      <c r="U44" s="121">
        <f>U42*1000/'Inflation GDP Population'!S28</f>
        <v>723.5174295</v>
      </c>
      <c r="V44" s="121">
        <f>V42*1000/'Inflation GDP Population'!T28</f>
        <v>748.0795192</v>
      </c>
      <c r="W44" s="121">
        <f>W42*1000/'Inflation GDP Population'!U28</f>
        <v>704.6760617</v>
      </c>
      <c r="X44" s="121">
        <f>X42*1000/'Inflation GDP Population'!V28</f>
        <v>684.9793647</v>
      </c>
      <c r="Y44" s="121">
        <f>Y42*1000/'Inflation GDP Population'!W28</f>
        <v>945.212338</v>
      </c>
      <c r="Z44" s="121">
        <f>Z42*1000/'Inflation GDP Population'!X28</f>
        <v>1222.809633</v>
      </c>
      <c r="AA44" s="121">
        <f>AA42*1000/'Inflation GDP Population'!Y28</f>
        <v>1399.770536</v>
      </c>
      <c r="AB44" s="121">
        <f>AB42*1000/'Inflation GDP Population'!Z28</f>
        <v>1560.718023</v>
      </c>
      <c r="AC44" s="121">
        <f>AC42*1000/'Inflation GDP Population'!AA28</f>
        <v>1681.860772</v>
      </c>
      <c r="AD44" s="121">
        <f>AD42*1000/'Inflation GDP Population'!AB28</f>
        <v>1824.315797</v>
      </c>
      <c r="AE44" s="121">
        <f>AE42*1000/'Inflation GDP Population'!AC28</f>
        <v>1954.751304</v>
      </c>
      <c r="AF44" s="121">
        <f>AF42*1000/'Inflation GDP Population'!AD28</f>
        <v>2068.145887</v>
      </c>
      <c r="AG44" s="121">
        <f>AG42*1000/'Inflation GDP Population'!AE28</f>
        <v>2164.351219</v>
      </c>
      <c r="AH44" s="121">
        <f>AH42*1000/'Inflation GDP Population'!AF28</f>
        <v>2255.603003</v>
      </c>
      <c r="AI44" s="121">
        <f>AI42*1000/'Inflation GDP Population'!AG28</f>
        <v>2387.547149</v>
      </c>
      <c r="AJ44" s="121">
        <f>AJ42*1000/'Inflation GDP Population'!AH28</f>
        <v>2517.392064</v>
      </c>
      <c r="AK44" s="121">
        <f>AK42*1000/'Inflation GDP Population'!AI28</f>
        <v>2630.988577</v>
      </c>
      <c r="AL44" s="121">
        <f>AL42*1000/'Inflation GDP Population'!AJ28</f>
        <v>2751.783594</v>
      </c>
      <c r="AM44" s="121">
        <f>AM42*1000/'Inflation GDP Population'!AK28</f>
        <v>2867.838969</v>
      </c>
      <c r="AN44" s="121">
        <f>AN42*1000/'Inflation GDP Population'!AL28</f>
        <v>2981.482419</v>
      </c>
      <c r="AO44" s="121">
        <f>AO42*1000/'Inflation GDP Population'!AM28</f>
        <v>3090.380955</v>
      </c>
      <c r="AP44" s="121">
        <f>AP42*1000/'Inflation GDP Population'!AN28</f>
        <v>3195.296604</v>
      </c>
      <c r="AQ44" s="121">
        <f>AQ42*1000/'Inflation GDP Population'!AO28</f>
        <v>3295.583163</v>
      </c>
      <c r="AR44" s="121">
        <f>AR42*1000/'Inflation GDP Population'!AP28</f>
        <v>3393.37668</v>
      </c>
      <c r="AS44" s="121">
        <f>AS42*1000/'Inflation GDP Population'!AQ28</f>
        <v>3486.221209</v>
      </c>
      <c r="AT44" s="121">
        <f>AT42*1000/'Inflation GDP Population'!AR28</f>
        <v>3574.578614</v>
      </c>
      <c r="AU44" s="121">
        <f>AU42*1000/'Inflation GDP Population'!AS28</f>
        <v>3660.426706</v>
      </c>
      <c r="AV44" s="121">
        <f>AV42*1000/'Inflation GDP Population'!AT28</f>
        <v>3720.341847</v>
      </c>
      <c r="AW44" s="121">
        <f>AW42*1000/'Inflation GDP Population'!AU28</f>
        <v>3797.562921</v>
      </c>
      <c r="AX44" s="121">
        <f>AX42*1000/'Inflation GDP Population'!AV28</f>
        <v>3869.265833</v>
      </c>
      <c r="AY44" s="121">
        <f>AY42*1000/'Inflation GDP Population'!AW28</f>
        <v>3938.793395</v>
      </c>
      <c r="AZ44" s="121">
        <f>AZ42*1000/'Inflation GDP Population'!AX28</f>
        <v>4005.000313</v>
      </c>
      <c r="BA44" s="121">
        <f>BA42*1000/'Inflation GDP Population'!AY28</f>
        <v>4065.397734</v>
      </c>
      <c r="BB44" s="121">
        <f>BB42*1000/'Inflation GDP Population'!AZ28</f>
        <v>4123.237124</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335.7986902</v>
      </c>
      <c r="E45" s="121">
        <f>E43*1000/'Inflation GDP Population'!C28</f>
        <v>284.0157153</v>
      </c>
      <c r="F45" s="121">
        <f>F43*1000/'Inflation GDP Population'!D28</f>
        <v>242.426029</v>
      </c>
      <c r="G45" s="121">
        <f>G43*1000/'Inflation GDP Population'!E28</f>
        <v>234.2303865</v>
      </c>
      <c r="H45" s="121">
        <f>H43*1000/'Inflation GDP Population'!F28</f>
        <v>234.7125055</v>
      </c>
      <c r="I45" s="121">
        <f>I43*1000/'Inflation GDP Population'!G28</f>
        <v>253.0560965</v>
      </c>
      <c r="J45" s="121">
        <f>J43*1000/'Inflation GDP Population'!H28</f>
        <v>337.7330649</v>
      </c>
      <c r="K45" s="121">
        <f>K43*1000/'Inflation GDP Population'!I28</f>
        <v>378.9394167</v>
      </c>
      <c r="L45" s="121">
        <f>L43*1000/'Inflation GDP Population'!J28</f>
        <v>359.0246709</v>
      </c>
      <c r="M45" s="121">
        <f>M43*1000/'Inflation GDP Population'!K28</f>
        <v>324.8474319</v>
      </c>
      <c r="N45" s="121">
        <f>N43*1000/'Inflation GDP Population'!L28</f>
        <v>325.5108327</v>
      </c>
      <c r="O45" s="121">
        <f>O43*1000/'Inflation GDP Population'!M28</f>
        <v>292.8542838</v>
      </c>
      <c r="P45" s="121">
        <f>P43*1000/'Inflation GDP Population'!N28</f>
        <v>235.6635967</v>
      </c>
      <c r="Q45" s="121">
        <f>Q43*1000/'Inflation GDP Population'!O28</f>
        <v>265.9888741</v>
      </c>
      <c r="R45" s="121">
        <f>R43*1000/'Inflation GDP Population'!P28</f>
        <v>332.9929016</v>
      </c>
      <c r="S45" s="121">
        <f>S43*1000/'Inflation GDP Population'!Q28</f>
        <v>606.4464347</v>
      </c>
      <c r="T45" s="121">
        <f>T43*1000/'Inflation GDP Population'!R28</f>
        <v>658.2804722</v>
      </c>
      <c r="U45" s="121">
        <f>U43*1000/'Inflation GDP Population'!S28</f>
        <v>549.8898128</v>
      </c>
      <c r="V45" s="121">
        <f>V43*1000/'Inflation GDP Population'!T28</f>
        <v>548.0691351</v>
      </c>
      <c r="W45" s="121">
        <f>W43*1000/'Inflation GDP Population'!U28</f>
        <v>592.1262667</v>
      </c>
      <c r="X45" s="121">
        <f>X43*1000/'Inflation GDP Population'!V28</f>
        <v>12188.8021</v>
      </c>
      <c r="Y45" s="121">
        <f>Y43*1000/'Inflation GDP Population'!W28</f>
        <v>11176.76054</v>
      </c>
      <c r="Z45" s="121">
        <f>Z43*1000/'Inflation GDP Population'!X28</f>
        <v>10510.66737</v>
      </c>
      <c r="AA45" s="121">
        <f>AA43*1000/'Inflation GDP Population'!Y28</f>
        <v>9795.727854</v>
      </c>
      <c r="AB45" s="121">
        <f>AB43*1000/'Inflation GDP Population'!Z28</f>
        <v>9099.631389</v>
      </c>
      <c r="AC45" s="121">
        <f>AC43*1000/'Inflation GDP Population'!AA28</f>
        <v>8346.822758</v>
      </c>
      <c r="AD45" s="121">
        <f>AD43*1000/'Inflation GDP Population'!AB28</f>
        <v>8059.411814</v>
      </c>
      <c r="AE45" s="121">
        <f>AE43*1000/'Inflation GDP Population'!AC28</f>
        <v>7806.609329</v>
      </c>
      <c r="AF45" s="121">
        <f>AF43*1000/'Inflation GDP Population'!AD28</f>
        <v>7551.216006</v>
      </c>
      <c r="AG45" s="121">
        <f>AG43*1000/'Inflation GDP Population'!AE28</f>
        <v>7214.045129</v>
      </c>
      <c r="AH45" s="121">
        <f>AH43*1000/'Inflation GDP Population'!AF28</f>
        <v>6958.221818</v>
      </c>
      <c r="AI45" s="121">
        <f>AI43*1000/'Inflation GDP Population'!AG28</f>
        <v>6917.561545</v>
      </c>
      <c r="AJ45" s="121">
        <f>AJ43*1000/'Inflation GDP Population'!AH28</f>
        <v>6811.135421</v>
      </c>
      <c r="AK45" s="121">
        <f>AK43*1000/'Inflation GDP Population'!AI28</f>
        <v>6673.57659</v>
      </c>
      <c r="AL45" s="121">
        <f>AL43*1000/'Inflation GDP Population'!AJ28</f>
        <v>6595.707602</v>
      </c>
      <c r="AM45" s="121">
        <f>AM43*1000/'Inflation GDP Population'!AK28</f>
        <v>6577.733249</v>
      </c>
      <c r="AN45" s="121">
        <f>AN43*1000/'Inflation GDP Population'!AL28</f>
        <v>6474.614648</v>
      </c>
      <c r="AO45" s="121">
        <f>AO43*1000/'Inflation GDP Population'!AM28</f>
        <v>12071.6326</v>
      </c>
      <c r="AP45" s="121">
        <f>AP43*1000/'Inflation GDP Population'!AN28</f>
        <v>11908.59061</v>
      </c>
      <c r="AQ45" s="121">
        <f>AQ43*1000/'Inflation GDP Population'!AO28</f>
        <v>11742.99589</v>
      </c>
      <c r="AR45" s="121">
        <f>AR43*1000/'Inflation GDP Population'!AP28</f>
        <v>11604.93253</v>
      </c>
      <c r="AS45" s="121">
        <f>AS43*1000/'Inflation GDP Population'!AQ28</f>
        <v>11484.46611</v>
      </c>
      <c r="AT45" s="121">
        <f>AT43*1000/'Inflation GDP Population'!AR28</f>
        <v>11345.73997</v>
      </c>
      <c r="AU45" s="121">
        <f>AU43*1000/'Inflation GDP Population'!AS28</f>
        <v>11244.62159</v>
      </c>
      <c r="AV45" s="121">
        <f>AV43*1000/'Inflation GDP Population'!AT28</f>
        <v>11085.08458</v>
      </c>
      <c r="AW45" s="121">
        <f>AW43*1000/'Inflation GDP Population'!AU28</f>
        <v>10909.60347</v>
      </c>
      <c r="AX45" s="121">
        <f>AX43*1000/'Inflation GDP Population'!AV28</f>
        <v>10716.81083</v>
      </c>
      <c r="AY45" s="121">
        <f>AY43*1000/'Inflation GDP Population'!AW28</f>
        <v>10572.04096</v>
      </c>
      <c r="AZ45" s="121">
        <f>AZ43*1000/'Inflation GDP Population'!AX28</f>
        <v>10422.54109</v>
      </c>
      <c r="BA45" s="121">
        <f>BA43*1000/'Inflation GDP Population'!AY28</f>
        <v>10144.92913</v>
      </c>
      <c r="BB45" s="121">
        <f>BB43*1000/'Inflation GDP Population'!AZ28</f>
        <v>437.784492</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1.491821276</v>
      </c>
      <c r="E46" s="126">
        <f>E42*1000/'Inflation GDP Population'!C23*100</f>
        <v>1.505082282</v>
      </c>
      <c r="F46" s="126">
        <f>F42*1000/'Inflation GDP Population'!D23*100</f>
        <v>1.463692781</v>
      </c>
      <c r="G46" s="126">
        <f>G42*1000/'Inflation GDP Population'!E23*100</f>
        <v>1.485927961</v>
      </c>
      <c r="H46" s="126">
        <f>H42*1000/'Inflation GDP Population'!F23*100</f>
        <v>1.448678924</v>
      </c>
      <c r="I46" s="126">
        <f>I42*1000/'Inflation GDP Population'!G23*100</f>
        <v>1.513055377</v>
      </c>
      <c r="J46" s="126">
        <f>J42*1000/'Inflation GDP Population'!H23*100</f>
        <v>1.448827012</v>
      </c>
      <c r="K46" s="126">
        <f>K42*1000/'Inflation GDP Population'!I23*100</f>
        <v>1.441501092</v>
      </c>
      <c r="L46" s="126">
        <f>L42*1000/'Inflation GDP Population'!J23*100</f>
        <v>1.525951635</v>
      </c>
      <c r="M46" s="126">
        <f>M42*1000/'Inflation GDP Population'!K23*100</f>
        <v>1.465744701</v>
      </c>
      <c r="N46" s="126">
        <f>N42*1000/'Inflation GDP Population'!L23*100</f>
        <v>1.493768704</v>
      </c>
      <c r="O46" s="126">
        <f>O42*1000/'Inflation GDP Population'!M23*100</f>
        <v>1.491874232</v>
      </c>
      <c r="P46" s="126">
        <f>P42*1000/'Inflation GDP Population'!N23*100</f>
        <v>1.406069963</v>
      </c>
      <c r="Q46" s="126">
        <f>Q42*1000/'Inflation GDP Population'!O23*100</f>
        <v>1.392970373</v>
      </c>
      <c r="R46" s="126">
        <f>R42*1000/'Inflation GDP Population'!P23*100</f>
        <v>1.361548473</v>
      </c>
      <c r="S46" s="126">
        <f>S42*1000/'Inflation GDP Population'!Q23*100</f>
        <v>1.248830674</v>
      </c>
      <c r="T46" s="126">
        <f>T42*1000/'Inflation GDP Population'!R23*100</f>
        <v>1.205836494</v>
      </c>
      <c r="U46" s="126">
        <f>U42*1000/'Inflation GDP Population'!S23*100</f>
        <v>1.144416679</v>
      </c>
      <c r="V46" s="126">
        <f>V42*1000/'Inflation GDP Population'!T23*100</f>
        <v>1.161759712</v>
      </c>
      <c r="W46" s="126">
        <f>W42*1000/'Inflation GDP Population'!U23*100</f>
        <v>1.143852708</v>
      </c>
      <c r="X46" s="126">
        <f>X42*1000/'Inflation GDP Population'!V23*100</f>
        <v>1.151063067</v>
      </c>
      <c r="Y46" s="126">
        <f>Y42*1000/'Inflation GDP Population'!W23*100</f>
        <v>1.560845026</v>
      </c>
      <c r="Z46" s="126">
        <f>Z42*1000/'Inflation GDP Population'!X23*100</f>
        <v>1.984248947</v>
      </c>
      <c r="AA46" s="126">
        <f>AA42*1000/'Inflation GDP Population'!Y23*100</f>
        <v>2.23202574</v>
      </c>
      <c r="AB46" s="126">
        <f>AB42*1000/'Inflation GDP Population'!Z23*100</f>
        <v>2.445513068</v>
      </c>
      <c r="AC46" s="126">
        <f>AC42*1000/'Inflation GDP Population'!AA23*100</f>
        <v>2.589625304</v>
      </c>
      <c r="AD46" s="126">
        <f>AD42*1000/'Inflation GDP Population'!AB23*100</f>
        <v>2.760237278</v>
      </c>
      <c r="AE46" s="126">
        <f>AE42*1000/'Inflation GDP Population'!AC23*100</f>
        <v>2.906267523</v>
      </c>
      <c r="AF46" s="126">
        <f>AF42*1000/'Inflation GDP Population'!AD23*100</f>
        <v>3.021489608</v>
      </c>
      <c r="AG46" s="126">
        <f>AG42*1000/'Inflation GDP Population'!AE23*100</f>
        <v>3.107146379</v>
      </c>
      <c r="AH46" s="126">
        <f>AH42*1000/'Inflation GDP Population'!AF23*100</f>
        <v>3.181917209</v>
      </c>
      <c r="AI46" s="126">
        <f>AI42*1000/'Inflation GDP Population'!AG23*100</f>
        <v>3.303674959</v>
      </c>
      <c r="AJ46" s="126">
        <f>AJ42*1000/'Inflation GDP Population'!AH23*100</f>
        <v>3.416766719</v>
      </c>
      <c r="AK46" s="126">
        <f>AK42*1000/'Inflation GDP Population'!AI23*100</f>
        <v>3.502696573</v>
      </c>
      <c r="AL46" s="126">
        <f>AL42*1000/'Inflation GDP Population'!AJ23*100</f>
        <v>3.593493709</v>
      </c>
      <c r="AM46" s="126">
        <f>AM42*1000/'Inflation GDP Population'!AK23*100</f>
        <v>3.67346919</v>
      </c>
      <c r="AN46" s="126">
        <f>AN42*1000/'Inflation GDP Population'!AL23*100</f>
        <v>3.746044153</v>
      </c>
      <c r="AO46" s="126">
        <f>AO42*1000/'Inflation GDP Population'!AM23*100</f>
        <v>3.808654945</v>
      </c>
      <c r="AP46" s="126">
        <f>AP42*1000/'Inflation GDP Population'!AN23*100</f>
        <v>3.862688878</v>
      </c>
      <c r="AQ46" s="126">
        <f>AQ42*1000/'Inflation GDP Population'!AO23*100</f>
        <v>3.907776704</v>
      </c>
      <c r="AR46" s="126">
        <f>AR42*1000/'Inflation GDP Population'!AP23*100</f>
        <v>3.946829987</v>
      </c>
      <c r="AS46" s="126">
        <f>AS42*1000/'Inflation GDP Population'!AQ23*100</f>
        <v>3.977525969</v>
      </c>
      <c r="AT46" s="126">
        <f>AT42*1000/'Inflation GDP Population'!AR23*100</f>
        <v>4.00059538</v>
      </c>
      <c r="AU46" s="126">
        <f>AU42*1000/'Inflation GDP Population'!AS23*100</f>
        <v>4.018584854</v>
      </c>
      <c r="AV46" s="126">
        <f>AV42*1000/'Inflation GDP Population'!AT23*100</f>
        <v>4.006506807</v>
      </c>
      <c r="AW46" s="126">
        <f>AW42*1000/'Inflation GDP Population'!AU23*100</f>
        <v>4.011710493</v>
      </c>
      <c r="AX46" s="126">
        <f>AX42*1000/'Inflation GDP Population'!AV23*100</f>
        <v>4.00954139</v>
      </c>
      <c r="AY46" s="126">
        <f>AY42*1000/'Inflation GDP Population'!AW23*100</f>
        <v>4.00378565</v>
      </c>
      <c r="AZ46" s="126">
        <f>AZ42*1000/'Inflation GDP Population'!AX23*100</f>
        <v>3.993480937</v>
      </c>
      <c r="BA46" s="126">
        <f>BA42*1000/'Inflation GDP Population'!AY23*100</f>
        <v>3.976431488</v>
      </c>
      <c r="BB46" s="126">
        <f>BB42*1000/'Inflation GDP Population'!AZ23*100</f>
        <v>3.956126184</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0.6799963564</v>
      </c>
      <c r="E47" s="126">
        <f>E43*1000/'Inflation GDP Population'!C23*100</f>
        <v>0.5801122898</v>
      </c>
      <c r="F47" s="126">
        <f>F43*1000/'Inflation GDP Population'!D23*100</f>
        <v>0.4886751849</v>
      </c>
      <c r="G47" s="126">
        <f>G43*1000/'Inflation GDP Population'!E23*100</f>
        <v>0.4641928685</v>
      </c>
      <c r="H47" s="126">
        <f>H43*1000/'Inflation GDP Population'!F23*100</f>
        <v>0.4553706514</v>
      </c>
      <c r="I47" s="126">
        <f>I43*1000/'Inflation GDP Population'!G23*100</f>
        <v>0.4867656287</v>
      </c>
      <c r="J47" s="126">
        <f>J43*1000/'Inflation GDP Population'!H23*100</f>
        <v>0.6477113312</v>
      </c>
      <c r="K47" s="126">
        <f>K43*1000/'Inflation GDP Population'!I23*100</f>
        <v>0.7207888095</v>
      </c>
      <c r="L47" s="126">
        <f>L43*1000/'Inflation GDP Population'!J23*100</f>
        <v>0.6980933052</v>
      </c>
      <c r="M47" s="126">
        <f>M43*1000/'Inflation GDP Population'!K23*100</f>
        <v>0.6493176743</v>
      </c>
      <c r="N47" s="126">
        <f>N43*1000/'Inflation GDP Population'!L23*100</f>
        <v>0.6338248656</v>
      </c>
      <c r="O47" s="126">
        <f>O43*1000/'Inflation GDP Population'!M23*100</f>
        <v>0.5070336654</v>
      </c>
      <c r="P47" s="126">
        <f>P43*1000/'Inflation GDP Population'!N23*100</f>
        <v>0.4000248687</v>
      </c>
      <c r="Q47" s="126">
        <f>Q43*1000/'Inflation GDP Population'!O23*100</f>
        <v>0.4469343422</v>
      </c>
      <c r="R47" s="126">
        <f>R43*1000/'Inflation GDP Population'!P23*100</f>
        <v>0.5490350417</v>
      </c>
      <c r="S47" s="126">
        <f>S43*1000/'Inflation GDP Population'!Q23*100</f>
        <v>0.9754167752</v>
      </c>
      <c r="T47" s="126">
        <f>T43*1000/'Inflation GDP Population'!R23*100</f>
        <v>1.048387612</v>
      </c>
      <c r="U47" s="126">
        <f>U43*1000/'Inflation GDP Population'!S23*100</f>
        <v>0.86978288</v>
      </c>
      <c r="V47" s="126">
        <f>V43*1000/'Inflation GDP Population'!T23*100</f>
        <v>0.8511456657</v>
      </c>
      <c r="W47" s="126">
        <f>W43*1000/'Inflation GDP Population'!U23*100</f>
        <v>0.9611582833</v>
      </c>
      <c r="X47" s="126">
        <f>X43*1000/'Inflation GDP Population'!V23*100</f>
        <v>20.48248554</v>
      </c>
      <c r="Y47" s="126">
        <f>Y43*1000/'Inflation GDP Population'!W23*100</f>
        <v>18.45637261</v>
      </c>
      <c r="Z47" s="126">
        <f>Z43*1000/'Inflation GDP Population'!X23*100</f>
        <v>17.05562346</v>
      </c>
      <c r="AA47" s="126">
        <f>AA43*1000/'Inflation GDP Population'!Y23*100</f>
        <v>15.61992924</v>
      </c>
      <c r="AB47" s="126">
        <f>AB43*1000/'Inflation GDP Population'!Z23*100</f>
        <v>14.25835235</v>
      </c>
      <c r="AC47" s="126">
        <f>AC43*1000/'Inflation GDP Population'!AA23*100</f>
        <v>12.85192198</v>
      </c>
      <c r="AD47" s="126">
        <f>AD43*1000/'Inflation GDP Population'!AB23*100</f>
        <v>12.19409982</v>
      </c>
      <c r="AE47" s="126">
        <f>AE43*1000/'Inflation GDP Population'!AC23*100</f>
        <v>11.60664025</v>
      </c>
      <c r="AF47" s="126">
        <f>AF43*1000/'Inflation GDP Population'!AD23*100</f>
        <v>11.03206541</v>
      </c>
      <c r="AG47" s="126">
        <f>AG43*1000/'Inflation GDP Population'!AE23*100</f>
        <v>10.35649575</v>
      </c>
      <c r="AH47" s="126">
        <f>AH43*1000/'Inflation GDP Population'!AF23*100</f>
        <v>9.815772419</v>
      </c>
      <c r="AI47" s="126">
        <f>AI43*1000/'Inflation GDP Population'!AG23*100</f>
        <v>9.57190515</v>
      </c>
      <c r="AJ47" s="126">
        <f>AJ43*1000/'Inflation GDP Population'!AH23*100</f>
        <v>9.244511871</v>
      </c>
      <c r="AK47" s="126">
        <f>AK43*1000/'Inflation GDP Population'!AI23*100</f>
        <v>8.884688462</v>
      </c>
      <c r="AL47" s="126">
        <f>AL43*1000/'Inflation GDP Population'!AJ23*100</f>
        <v>8.61318958</v>
      </c>
      <c r="AM47" s="126">
        <f>AM43*1000/'Inflation GDP Population'!AK23*100</f>
        <v>8.425542958</v>
      </c>
      <c r="AN47" s="126">
        <f>AN43*1000/'Inflation GDP Population'!AL23*100</f>
        <v>8.134943944</v>
      </c>
      <c r="AO47" s="126">
        <f>AO43*1000/'Inflation GDP Population'!AM23*100</f>
        <v>14.87735132</v>
      </c>
      <c r="AP47" s="126">
        <f>AP43*1000/'Inflation GDP Population'!AN23*100</f>
        <v>14.39590316</v>
      </c>
      <c r="AQ47" s="126">
        <f>AQ43*1000/'Inflation GDP Population'!AO23*100</f>
        <v>13.92439623</v>
      </c>
      <c r="AR47" s="126">
        <f>AR43*1000/'Inflation GDP Population'!AP23*100</f>
        <v>13.49767503</v>
      </c>
      <c r="AS47" s="126">
        <f>AS43*1000/'Inflation GDP Population'!AQ23*100</f>
        <v>13.10294426</v>
      </c>
      <c r="AT47" s="126">
        <f>AT43*1000/'Inflation GDP Population'!AR23*100</f>
        <v>12.69792045</v>
      </c>
      <c r="AU47" s="126">
        <f>AU43*1000/'Inflation GDP Population'!AS23*100</f>
        <v>12.34486294</v>
      </c>
      <c r="AV47" s="126">
        <f>AV43*1000/'Inflation GDP Population'!AT23*100</f>
        <v>11.93773815</v>
      </c>
      <c r="AW47" s="126">
        <f>AW43*1000/'Inflation GDP Population'!AU23*100</f>
        <v>11.52480463</v>
      </c>
      <c r="AX47" s="126">
        <f>AX43*1000/'Inflation GDP Population'!AV23*100</f>
        <v>11.10533586</v>
      </c>
      <c r="AY47" s="126">
        <f>AY43*1000/'Inflation GDP Population'!AW23*100</f>
        <v>10.74648544</v>
      </c>
      <c r="AZ47" s="126">
        <f>AZ43*1000/'Inflation GDP Population'!AX23*100</f>
        <v>10.39256327</v>
      </c>
      <c r="BA47" s="126">
        <f>BA43*1000/'Inflation GDP Population'!AY23*100</f>
        <v>9.922919792</v>
      </c>
      <c r="BB47" s="126">
        <f>BB43*1000/'Inflation GDP Population'!AZ23*100</f>
        <v>0.4200414965</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518.2012869</v>
      </c>
      <c r="E48" s="128">
        <f>sum('Transportation and Industrial G'!C21,Model!D246)</f>
        <v>507.1032813</v>
      </c>
      <c r="F48" s="128">
        <f>sum('Transportation and Industrial G'!D21,Model!E246)</f>
        <v>513.651293</v>
      </c>
      <c r="G48" s="128">
        <f>sum('Transportation and Industrial G'!E21,Model!F246)</f>
        <v>526.7446278</v>
      </c>
      <c r="H48" s="128">
        <f>sum('Transportation and Industrial G'!F21,Model!G246)</f>
        <v>537.4990805</v>
      </c>
      <c r="I48" s="128">
        <f>sum('Transportation and Industrial G'!G21,Model!H246)</f>
        <v>535.4595625</v>
      </c>
      <c r="J48" s="128">
        <f>sum('Transportation and Industrial G'!H21,Model!I246)</f>
        <v>530.4362832</v>
      </c>
      <c r="K48" s="128">
        <f>sum('Transportation and Industrial G'!I21,Model!J246)</f>
        <v>536.2396129</v>
      </c>
      <c r="L48" s="128">
        <f>sum('Transportation and Industrial G'!J21,Model!K246)</f>
        <v>536.1370208</v>
      </c>
      <c r="M48" s="128">
        <f>sum('Transportation and Industrial G'!K21,Model!L246)</f>
        <v>489.0337019</v>
      </c>
      <c r="N48" s="128">
        <f>sum('Transportation and Industrial G'!L21,Model!M246)</f>
        <v>513.7968137</v>
      </c>
      <c r="O48" s="128">
        <f>sum('Transportation and Industrial G'!M21,Model!N246)</f>
        <v>493.1813634</v>
      </c>
      <c r="P48" s="128">
        <f>sum('Transportation and Industrial G'!N21,Model!O246)</f>
        <v>442.0180854</v>
      </c>
      <c r="Q48" s="128">
        <f>sum('Transportation and Industrial G'!O21,Model!P246)</f>
        <v>462.9607384</v>
      </c>
      <c r="R48" s="128">
        <f>sum('Transportation and Industrial G'!P21,Model!Q246)</f>
        <v>458.1044734</v>
      </c>
      <c r="S48" s="128">
        <f>sum('Transportation and Industrial G'!Q21,Model!R246)</f>
        <v>404.5677473</v>
      </c>
      <c r="T48" s="128">
        <f>sum('Transportation and Industrial G'!R21,Model!S246)</f>
        <v>352.4476167</v>
      </c>
      <c r="U48" s="128">
        <f>sum('Transportation and Industrial G'!S21,Model!T246)</f>
        <v>362.9783428</v>
      </c>
      <c r="V48" s="128">
        <f>sum('Transportation and Industrial G'!T21,Model!U246)</f>
        <v>365.8267911</v>
      </c>
      <c r="W48" s="128">
        <f>sum('Transportation and Industrial G'!U21,Model!V246)</f>
        <v>365.6886861</v>
      </c>
      <c r="X48" s="128">
        <f>sum('Transportation and Industrial G'!V21,Model!W246)</f>
        <v>365.5505811</v>
      </c>
      <c r="Y48" s="128">
        <f>sum('Transportation and Industrial G'!W21,Model!X246)</f>
        <v>336.7141904</v>
      </c>
      <c r="Z48" s="128">
        <f>sum('Transportation and Industrial G'!X21,Model!Y246)</f>
        <v>325.6621664</v>
      </c>
      <c r="AA48" s="128">
        <f>sum('Transportation and Industrial G'!Y21,Model!Z246)</f>
        <v>314.688992</v>
      </c>
      <c r="AB48" s="128">
        <f>sum('Transportation and Industrial G'!Z21,Model!AA246)</f>
        <v>303.1676989</v>
      </c>
      <c r="AC48" s="128">
        <f>sum('Transportation and Industrial G'!AA21,Model!AB246)</f>
        <v>290.951672</v>
      </c>
      <c r="AD48" s="128">
        <f>sum('Transportation and Industrial G'!AB21,Model!AC246)</f>
        <v>280.0367625</v>
      </c>
      <c r="AE48" s="128">
        <f>sum('Transportation and Industrial G'!AC21,Model!AD246)</f>
        <v>268.8684405</v>
      </c>
      <c r="AF48" s="128">
        <f>sum('Transportation and Industrial G'!AD21,Model!AE246)</f>
        <v>257.2408473</v>
      </c>
      <c r="AG48" s="128">
        <f>sum('Transportation and Industrial G'!AE21,Model!AF246)</f>
        <v>245.4232467</v>
      </c>
      <c r="AH48" s="128">
        <f>sum('Transportation and Industrial G'!AF21,Model!AG246)</f>
        <v>234.1130646</v>
      </c>
      <c r="AI48" s="128">
        <f>sum('Transportation and Industrial G'!AG21,Model!AH246)</f>
        <v>223.0931881</v>
      </c>
      <c r="AJ48" s="128">
        <f>sum('Transportation and Industrial G'!AH21,Model!AI246)</f>
        <v>212.3576643</v>
      </c>
      <c r="AK48" s="128">
        <f>sum('Transportation and Industrial G'!AI21,Model!AJ246)</f>
        <v>201.649829</v>
      </c>
      <c r="AL48" s="128">
        <f>sum('Transportation and Industrial G'!AJ21,Model!AK246)</f>
        <v>190.9729786</v>
      </c>
      <c r="AM48" s="128">
        <f>sum('Transportation and Industrial G'!AK21,Model!AL246)</f>
        <v>180.3309548</v>
      </c>
      <c r="AN48" s="128">
        <f>sum('Transportation and Industrial G'!AL21,Model!AM246)</f>
        <v>169.7282614</v>
      </c>
      <c r="AO48" s="128">
        <f>sum('Transportation and Industrial G'!AM21,Model!AN246)</f>
        <v>159.1702142</v>
      </c>
      <c r="AP48" s="128">
        <f>sum('Transportation and Industrial G'!AN21,Model!AO246)</f>
        <v>148.6631316</v>
      </c>
      <c r="AQ48" s="128">
        <f>sum('Transportation and Industrial G'!AO21,Model!AP246)</f>
        <v>138.2145837</v>
      </c>
      <c r="AR48" s="128">
        <f>sum('Transportation and Industrial G'!AP21,Model!AQ246)</f>
        <v>127.8337179</v>
      </c>
      <c r="AS48" s="128">
        <f>sum('Transportation and Industrial G'!AQ21,Model!AR246)</f>
        <v>117.5316921</v>
      </c>
      <c r="AT48" s="128">
        <f>sum('Transportation and Industrial G'!AR21,Model!AS246)</f>
        <v>107.3222596</v>
      </c>
      <c r="AU48" s="128">
        <f>sum('Transportation and Industrial G'!AS21,Model!AT246)</f>
        <v>97.22257029</v>
      </c>
      <c r="AV48" s="128">
        <f>sum('Transportation and Industrial G'!AT21,Model!AU246)</f>
        <v>87.25428766</v>
      </c>
      <c r="AW48" s="128">
        <f>sum('Transportation and Industrial G'!AU21,Model!AV246)</f>
        <v>77.44517894</v>
      </c>
      <c r="AX48" s="128">
        <f>sum('Transportation and Industrial G'!AV21,Model!AW246)</f>
        <v>67.83142736</v>
      </c>
      <c r="AY48" s="128">
        <f>sum('Transportation and Industrial G'!AW21,Model!AX246)</f>
        <v>58.46108205</v>
      </c>
      <c r="AZ48" s="128">
        <f>sum('Transportation and Industrial G'!AX21,Model!AY246)</f>
        <v>49.39935667</v>
      </c>
      <c r="BA48" s="128">
        <f>sum('Transportation and Industrial G'!AY21,Model!AZ246)</f>
        <v>40.73704555</v>
      </c>
      <c r="BB48" s="128">
        <f>sum('Transportation and Industrial G'!AZ21,Model!BA246)</f>
        <v>32.60443027</v>
      </c>
    </row>
    <row r="49" ht="15.75" customHeight="1">
      <c r="A49" s="127" t="s">
        <v>280</v>
      </c>
      <c r="B49" s="32" t="s">
        <v>279</v>
      </c>
      <c r="C49" s="32" t="s">
        <v>281</v>
      </c>
      <c r="D49" s="128">
        <f>sum('Transportation and Industrial G'!B$14:B$17,Model!C654)</f>
        <v>205.9208489</v>
      </c>
      <c r="E49" s="128">
        <f>sum('Transportation and Industrial G'!C$14:C$17,Model!D654)</f>
        <v>190.2165357</v>
      </c>
      <c r="F49" s="128">
        <f>sum('Transportation and Industrial G'!D$14:D$17,Model!E654)</f>
        <v>201.2119864</v>
      </c>
      <c r="G49" s="128">
        <f>sum('Transportation and Industrial G'!E$14:E$17,Model!F654)</f>
        <v>199.4488005</v>
      </c>
      <c r="H49" s="128">
        <f>sum('Transportation and Industrial G'!F$14:F$17,Model!G654)</f>
        <v>192.4119095</v>
      </c>
      <c r="I49" s="128">
        <f>sum('Transportation and Industrial G'!G$14:G$17,Model!H654)</f>
        <v>195.432325</v>
      </c>
      <c r="J49" s="128">
        <f>sum('Transportation and Industrial G'!H$14:H$17,Model!I654)</f>
        <v>180.7768137</v>
      </c>
      <c r="K49" s="128">
        <f>sum('Transportation and Industrial G'!I$14:I$17,Model!J654)</f>
        <v>193.7187745</v>
      </c>
      <c r="L49" s="128">
        <f>sum('Transportation and Industrial G'!J$14:J$17,Model!K654)</f>
        <v>201.6170696</v>
      </c>
      <c r="M49" s="128">
        <f>sum('Transportation and Industrial G'!K$14:K$17,Model!L654)</f>
        <v>189.6234813</v>
      </c>
      <c r="N49" s="128">
        <f>sum('Transportation and Industrial G'!L$14:L$17,Model!M654)</f>
        <v>194.003965</v>
      </c>
      <c r="O49" s="128">
        <f>sum('Transportation and Industrial G'!M$14:M$17,Model!N654)</f>
        <v>200.9057299</v>
      </c>
      <c r="P49" s="128">
        <f>sum('Transportation and Industrial G'!N$14:N$17,Model!O654)</f>
        <v>199.6244747</v>
      </c>
      <c r="Q49" s="128">
        <f>sum('Transportation and Industrial G'!O$14:O$17,Model!P654)</f>
        <v>216.8961336</v>
      </c>
      <c r="R49" s="128">
        <f>sum('Transportation and Industrial G'!P$14:P$17,Model!Q654)</f>
        <v>227.6172733</v>
      </c>
      <c r="S49" s="128">
        <f>sum('Transportation and Industrial G'!Q$14:Q$17,Model!R654)</f>
        <v>218.7502385</v>
      </c>
      <c r="T49" s="128">
        <f>sum('Transportation and Industrial G'!R$14:R$17,Model!S654)</f>
        <v>226.1946078</v>
      </c>
      <c r="U49" s="128">
        <f>sum('Transportation and Industrial G'!S$14:S$17,Model!T654)</f>
        <v>227.2633743</v>
      </c>
      <c r="V49" s="128">
        <f>sum('Transportation and Industrial G'!T$14:T$17,Model!U654)</f>
        <v>234.8449631</v>
      </c>
      <c r="W49" s="128">
        <f>sum('Transportation and Industrial G'!U$14:U$17,Model!V654)</f>
        <v>233.3843377</v>
      </c>
      <c r="X49" s="128">
        <f>sum('Transportation and Industrial G'!V$14:V$17,Model!W654)</f>
        <v>231.9237122</v>
      </c>
      <c r="Y49" s="128">
        <f>sum('Transportation and Industrial G'!W$14:W$17,Model!X654)</f>
        <v>230.0360038</v>
      </c>
      <c r="Z49" s="128">
        <f>sum('Transportation and Industrial G'!X$14:X$17,Model!Y654)</f>
        <v>228.1678123</v>
      </c>
      <c r="AA49" s="128">
        <f>sum('Transportation and Industrial G'!Y$14:Y$17,Model!Z654)</f>
        <v>226.3191379</v>
      </c>
      <c r="AB49" s="128">
        <f>sum('Transportation and Industrial G'!Z$14:Z$17,Model!AA654)</f>
        <v>224.4899804</v>
      </c>
      <c r="AC49" s="128">
        <f>sum('Transportation and Industrial G'!AA$14:AA$17,Model!AB654)</f>
        <v>222.6803399</v>
      </c>
      <c r="AD49" s="128">
        <f>sum('Transportation and Industrial G'!AB$14:AB$17,Model!AC654)</f>
        <v>220.8902164</v>
      </c>
      <c r="AE49" s="128">
        <f>sum('Transportation and Industrial G'!AC$14:AC$17,Model!AD654)</f>
        <v>219.1196099</v>
      </c>
      <c r="AF49" s="128">
        <f>sum('Transportation and Industrial G'!AD$14:AD$17,Model!AE654)</f>
        <v>218.2038352</v>
      </c>
      <c r="AG49" s="128">
        <f>sum('Transportation and Industrial G'!AE$14:AE$17,Model!AF654)</f>
        <v>217.2880605</v>
      </c>
      <c r="AH49" s="128">
        <f>sum('Transportation and Industrial G'!AF$14:AF$17,Model!AG654)</f>
        <v>216.3722859</v>
      </c>
      <c r="AI49" s="128">
        <f>sum('Transportation and Industrial G'!AG$14:AG$17,Model!AH654)</f>
        <v>215.4565112</v>
      </c>
      <c r="AJ49" s="128">
        <f>sum('Transportation and Industrial G'!AH$14:AH$17,Model!AI654)</f>
        <v>214.5407366</v>
      </c>
      <c r="AK49" s="128">
        <f>sum('Transportation and Industrial G'!AI$14:AI$17,Model!AJ654)</f>
        <v>213.6249619</v>
      </c>
      <c r="AL49" s="128">
        <f>sum('Transportation and Industrial G'!AJ$14:AJ$17,Model!AK654)</f>
        <v>212.7091872</v>
      </c>
      <c r="AM49" s="128">
        <f>sum('Transportation and Industrial G'!AK$14:AK$17,Model!AL654)</f>
        <v>211.7934126</v>
      </c>
      <c r="AN49" s="128">
        <f>sum('Transportation and Industrial G'!AL$14:AL$17,Model!AM654)</f>
        <v>210.8776379</v>
      </c>
      <c r="AO49" s="128">
        <f>sum('Transportation and Industrial G'!AM$14:AM$17,Model!AN654)</f>
        <v>209.9618632</v>
      </c>
      <c r="AP49" s="128">
        <f>sum('Transportation and Industrial G'!AN$14:AN$17,Model!AO654)</f>
        <v>209.0460886</v>
      </c>
      <c r="AQ49" s="128">
        <f>sum('Transportation and Industrial G'!AO$14:AO$17,Model!AP654)</f>
        <v>208.1303139</v>
      </c>
      <c r="AR49" s="128">
        <f>sum('Transportation and Industrial G'!AP$14:AP$17,Model!AQ654)</f>
        <v>207.2145392</v>
      </c>
      <c r="AS49" s="128">
        <f>sum('Transportation and Industrial G'!AQ$14:AQ$17,Model!AR654)</f>
        <v>206.2987646</v>
      </c>
      <c r="AT49" s="128">
        <f>sum('Transportation and Industrial G'!AR$14:AR$17,Model!AS654)</f>
        <v>205.3829899</v>
      </c>
      <c r="AU49" s="128">
        <f>sum('Transportation and Industrial G'!AS$14:AS$17,Model!AT654)</f>
        <v>204.4672153</v>
      </c>
      <c r="AV49" s="128">
        <f>sum('Transportation and Industrial G'!AT$14:AT$17,Model!AU654)</f>
        <v>203.5514406</v>
      </c>
      <c r="AW49" s="128">
        <f>sum('Transportation and Industrial G'!AU$14:AU$17,Model!AV654)</f>
        <v>202.6356659</v>
      </c>
      <c r="AX49" s="128">
        <f>sum('Transportation and Industrial G'!AV$14:AV$17,Model!AW654)</f>
        <v>201.7198913</v>
      </c>
      <c r="AY49" s="128">
        <f>sum('Transportation and Industrial G'!AW$14:AW$17,Model!AX654)</f>
        <v>200.8041166</v>
      </c>
      <c r="AZ49" s="128">
        <f>sum('Transportation and Industrial G'!AX$14:AX$17,Model!AY654)</f>
        <v>199.8883419</v>
      </c>
      <c r="BA49" s="128">
        <f>sum('Transportation and Industrial G'!AY$14:AY$17,Model!AZ654)</f>
        <v>198.9725673</v>
      </c>
      <c r="BB49" s="128">
        <f>sum('Transportation and Industrial G'!AZ$14:AZ$17,Model!BA654)</f>
        <v>198.0567926</v>
      </c>
    </row>
    <row r="50" ht="15.75" customHeight="1">
      <c r="A50" s="127" t="s">
        <v>282</v>
      </c>
      <c r="B50" s="32" t="s">
        <v>279</v>
      </c>
      <c r="C50" s="32" t="s">
        <v>215</v>
      </c>
      <c r="D50" s="128">
        <f>sum('Transportation and Industrial G'!B36:B39,Model!C2468)</f>
        <v>348.3865486</v>
      </c>
      <c r="E50" s="128">
        <f>sum('Transportation and Industrial G'!C36:C39,Model!D2468)</f>
        <v>345.4021091</v>
      </c>
      <c r="F50" s="128">
        <f>sum('Transportation and Industrial G'!D36:D39,Model!E2468)</f>
        <v>348.5019243</v>
      </c>
      <c r="G50" s="128">
        <f>sum('Transportation and Industrial G'!E36:E39,Model!F2468)</f>
        <v>351.4152269</v>
      </c>
      <c r="H50" s="128">
        <f>sum('Transportation and Industrial G'!F36:F39,Model!G2468)</f>
        <v>356.8167555</v>
      </c>
      <c r="I50" s="128">
        <f>sum('Transportation and Industrial G'!G36:G39,Model!H2468)</f>
        <v>365.4189974</v>
      </c>
      <c r="J50" s="128">
        <f>sum('Transportation and Industrial G'!H36:H39,Model!I2468)</f>
        <v>359.1494807</v>
      </c>
      <c r="K50" s="128">
        <f>sum('Transportation and Industrial G'!I36:I39,Model!J2468)</f>
        <v>357.8767163</v>
      </c>
      <c r="L50" s="128">
        <f>sum('Transportation and Industrial G'!J36:J39,Model!K2468)</f>
        <v>337.5668644</v>
      </c>
      <c r="M50" s="128">
        <f>sum('Transportation and Industrial G'!K36:K39,Model!L2468)</f>
        <v>320.7983228</v>
      </c>
      <c r="N50" s="128">
        <f>sum('Transportation and Industrial G'!L36:L39,Model!M2468)</f>
        <v>320.6389449</v>
      </c>
      <c r="O50" s="128">
        <f>sum('Transportation and Industrial G'!M36:M39,Model!N2468)</f>
        <v>317.018413</v>
      </c>
      <c r="P50" s="128">
        <f>sum('Transportation and Industrial G'!N36:N39,Model!O2468)</f>
        <v>307.9940545</v>
      </c>
      <c r="Q50" s="128">
        <f>sum('Transportation and Industrial G'!O36:O39,Model!P2468)</f>
        <v>318.948589</v>
      </c>
      <c r="R50" s="128">
        <f>sum('Transportation and Industrial G'!P36:P39,Model!Q2468)</f>
        <v>326.9155344</v>
      </c>
      <c r="S50" s="128">
        <f>sum('Transportation and Industrial G'!Q36:Q39,Model!R2468)</f>
        <v>330.3865504</v>
      </c>
      <c r="T50" s="128">
        <f>sum('Transportation and Industrial G'!R36:R39,Model!S2468)</f>
        <v>333.0248031</v>
      </c>
      <c r="U50" s="128">
        <f>sum('Transportation and Industrial G'!S36:S39,Model!T2468)</f>
        <v>328.736874</v>
      </c>
      <c r="V50" s="128">
        <f>sum('Transportation and Industrial G'!T36:T39,Model!U2468)</f>
        <v>324.3533417</v>
      </c>
      <c r="W50" s="128">
        <f>sum('Transportation and Industrial G'!U36:U39,Model!V2468)</f>
        <v>319.862524</v>
      </c>
      <c r="X50" s="128">
        <f>sum('Transportation and Industrial G'!V36:V39,Model!W2468)</f>
        <v>315.3717063</v>
      </c>
      <c r="Y50" s="128">
        <f>sum('Transportation and Industrial G'!W36:W39,Model!X2468)</f>
        <v>310.8235167</v>
      </c>
      <c r="Z50" s="128">
        <f>sum('Transportation and Industrial G'!X36:X39,Model!Y2468)</f>
        <v>306.275327</v>
      </c>
      <c r="AA50" s="128">
        <f>sum('Transportation and Industrial G'!Y36:Y39,Model!Z2468)</f>
        <v>301.7271373</v>
      </c>
      <c r="AB50" s="128">
        <f>sum('Transportation and Industrial G'!Z36:Z39,Model!AA2468)</f>
        <v>297.1789477</v>
      </c>
      <c r="AC50" s="128">
        <f>sum('Transportation and Industrial G'!AA36:AA39,Model!AB2468)</f>
        <v>292.630758</v>
      </c>
      <c r="AD50" s="128">
        <f>sum('Transportation and Industrial G'!AB36:AB39,Model!AC2468)</f>
        <v>288.0825683</v>
      </c>
      <c r="AE50" s="128">
        <f>sum('Transportation and Industrial G'!AC36:AC39,Model!AD2468)</f>
        <v>283.5343786</v>
      </c>
      <c r="AF50" s="128">
        <f>sum('Transportation and Industrial G'!AD36:AD39,Model!AE2468)</f>
        <v>278.986189</v>
      </c>
      <c r="AG50" s="128">
        <f>sum('Transportation and Industrial G'!AE36:AE39,Model!AF2468)</f>
        <v>274.4379993</v>
      </c>
      <c r="AH50" s="128">
        <f>sum('Transportation and Industrial G'!AF36:AF39,Model!AG2468)</f>
        <v>269.8898096</v>
      </c>
      <c r="AI50" s="128">
        <f>sum('Transportation and Industrial G'!AG36:AG39,Model!AH2468)</f>
        <v>265.3416199</v>
      </c>
      <c r="AJ50" s="128">
        <f>sum('Transportation and Industrial G'!AH36:AH39,Model!AI2468)</f>
        <v>260.7934303</v>
      </c>
      <c r="AK50" s="128">
        <f>sum('Transportation and Industrial G'!AI36:AI39,Model!AJ2468)</f>
        <v>256.2452406</v>
      </c>
      <c r="AL50" s="128">
        <f>sum('Transportation and Industrial G'!AJ36:AJ39,Model!AK2468)</f>
        <v>251.6970509</v>
      </c>
      <c r="AM50" s="128">
        <f>sum('Transportation and Industrial G'!AK36:AK39,Model!AL2468)</f>
        <v>247.1488613</v>
      </c>
      <c r="AN50" s="128">
        <f>sum('Transportation and Industrial G'!AL36:AL39,Model!AM2468)</f>
        <v>242.6006716</v>
      </c>
      <c r="AO50" s="128">
        <f>sum('Transportation and Industrial G'!AM36:AM39,Model!AN2468)</f>
        <v>238.0524819</v>
      </c>
      <c r="AP50" s="128">
        <f>sum('Transportation and Industrial G'!AN36:AN39,Model!AO2468)</f>
        <v>233.5042922</v>
      </c>
      <c r="AQ50" s="128">
        <f>sum('Transportation and Industrial G'!AO36:AO39,Model!AP2468)</f>
        <v>228.9561026</v>
      </c>
      <c r="AR50" s="128">
        <f>sum('Transportation and Industrial G'!AP36:AP39,Model!AQ2468)</f>
        <v>224.4079129</v>
      </c>
      <c r="AS50" s="128">
        <f>sum('Transportation and Industrial G'!AQ36:AQ39,Model!AR2468)</f>
        <v>219.8597232</v>
      </c>
      <c r="AT50" s="128">
        <f>sum('Transportation and Industrial G'!AR36:AR39,Model!AS2468)</f>
        <v>215.3115335</v>
      </c>
      <c r="AU50" s="128">
        <f>sum('Transportation and Industrial G'!AS36:AS39,Model!AT2468)</f>
        <v>210.7633439</v>
      </c>
      <c r="AV50" s="128">
        <f>sum('Transportation and Industrial G'!AT36:AT39,Model!AU2468)</f>
        <v>206.2151542</v>
      </c>
      <c r="AW50" s="128">
        <f>sum('Transportation and Industrial G'!AU36:AU39,Model!AV2468)</f>
        <v>201.6669645</v>
      </c>
      <c r="AX50" s="128">
        <f>sum('Transportation and Industrial G'!AV36:AV39,Model!AW2468)</f>
        <v>197.1187748</v>
      </c>
      <c r="AY50" s="128">
        <f>sum('Transportation and Industrial G'!AW36:AW39,Model!AX2468)</f>
        <v>192.5705852</v>
      </c>
      <c r="AZ50" s="128">
        <f>sum('Transportation and Industrial G'!AX36:AX39,Model!AY2468)</f>
        <v>188.0223955</v>
      </c>
      <c r="BA50" s="128">
        <f>sum('Transportation and Industrial G'!AY36:AY39,Model!AZ2468)</f>
        <v>183.4742058</v>
      </c>
      <c r="BB50" s="128">
        <f>sum('Transportation and Industrial G'!AZ36:AZ39,Model!BA2468)</f>
        <v>178.9260162</v>
      </c>
    </row>
    <row r="51" ht="15.75" customHeight="1">
      <c r="A51" s="127" t="s">
        <v>283</v>
      </c>
      <c r="B51" s="32" t="s">
        <v>279</v>
      </c>
      <c r="C51" s="32" t="s">
        <v>284</v>
      </c>
      <c r="D51" s="128">
        <f>sum(Model!C245,Model!C653,Model!C891,Model!C1116,Model!C1343,Model!C1568,Model!C1793,Model!C2244,Model!C2467,Model!C3760)</f>
        <v>0.14297996</v>
      </c>
      <c r="E51" s="128">
        <f>sum(Model!D245,Model!D653,Model!D891,Model!D1116,Model!D1343,Model!D1568,Model!D1793,Model!D2244,Model!D2467,Model!D3760)</f>
        <v>0.49183042</v>
      </c>
      <c r="F51" s="128">
        <f>sum(Model!E245,Model!E653,Model!E891,Model!E1116,Model!E1343,Model!E1568,Model!E1793,Model!E2244,Model!E2467,Model!E3760)</f>
        <v>0.93423296</v>
      </c>
      <c r="G51" s="128">
        <f>sum(Model!F245,Model!F653,Model!F891,Model!F1116,Model!F1343,Model!F1568,Model!F1793,Model!F2244,Model!F2467,Model!F3760)</f>
        <v>0.36277314</v>
      </c>
      <c r="H51" s="128">
        <f>sum(Model!G245,Model!G653,Model!G891,Model!G1116,Model!G1343,Model!G1568,Model!G1793,Model!G2244,Model!G2467,Model!G3760)</f>
        <v>0.76858066</v>
      </c>
      <c r="I51" s="128">
        <f>sum(Model!H245,Model!H653,Model!H891,Model!H1116,Model!H1343,Model!H1568,Model!H1793,Model!H2244,Model!H2467,Model!H3760)</f>
        <v>0.49259856</v>
      </c>
      <c r="J51" s="128">
        <f>sum(Model!I245,Model!I653,Model!I891,Model!I1116,Model!I1343,Model!I1568,Model!I1793,Model!I2244,Model!I2467,Model!I3760)</f>
        <v>0.28187656</v>
      </c>
      <c r="K51" s="128">
        <f>sum(Model!J245,Model!J653,Model!J891,Model!J1116,Model!J1343,Model!J1568,Model!J1793,Model!J2244,Model!J2467,Model!J3760)</f>
        <v>1.0934071</v>
      </c>
      <c r="L51" s="128">
        <f>sum(Model!K245,Model!K653,Model!K891,Model!K1116,Model!K1343,Model!K1568,Model!K1793,Model!K2244,Model!K2467,Model!K3760)</f>
        <v>2.09963644</v>
      </c>
      <c r="M51" s="128">
        <f>sum(Model!L245,Model!L653,Model!L891,Model!L1116,Model!L1343,Model!L1568,Model!L1793,Model!L2244,Model!L2467,Model!L3760)</f>
        <v>2.05188636</v>
      </c>
      <c r="N51" s="128">
        <f>sum(Model!M245,Model!M653,Model!M891,Model!M1116,Model!M1343,Model!M1568,Model!M1793,Model!M2244,Model!M2467,Model!M3760)</f>
        <v>1.28669444</v>
      </c>
      <c r="O51" s="128">
        <f>sum(Model!N245,Model!N653,Model!N891,Model!N1116,Model!N1343,Model!N1568,Model!N1793,Model!N2244,Model!N2467,Model!N3760)</f>
        <v>1.74857868</v>
      </c>
      <c r="P51" s="128">
        <f>sum(Model!O245,Model!O653,Model!O891,Model!O1116,Model!O1343,Model!O1568,Model!O1793,Model!O2244,Model!O2467,Model!O3760)</f>
        <v>2.1317226</v>
      </c>
      <c r="Q51" s="128">
        <f>sum(Model!P245,Model!P653,Model!P891,Model!P1116,Model!P1343,Model!P1568,Model!P1793,Model!P2244,Model!P2467,Model!P3760)</f>
        <v>0.46559136</v>
      </c>
      <c r="R51" s="128">
        <f>sum(Model!Q245,Model!Q653,Model!Q891,Model!Q1116,Model!Q1343,Model!Q1568,Model!Q1793,Model!Q2244,Model!Q2467,Model!Q3760)</f>
        <v>0.79644</v>
      </c>
      <c r="S51" s="128">
        <f>sum(Model!R245,Model!R653,Model!R891,Model!R1116,Model!R1343,Model!R1568,Model!R1793,Model!R2244,Model!R2467,Model!R3760)</f>
        <v>0.88546032</v>
      </c>
      <c r="T51" s="128">
        <f>sum(Model!S245,Model!S653,Model!S891,Model!S1116,Model!S1343,Model!S1568,Model!S1793,Model!S2244,Model!S2467,Model!S3760)</f>
        <v>1.45755154</v>
      </c>
      <c r="U51" s="128">
        <f>sum(Model!T245,Model!T653,Model!T891,Model!T1116,Model!T1343,Model!T1568,Model!T1793,Model!T2244,Model!T2467,Model!T3760)</f>
        <v>1.73458828</v>
      </c>
      <c r="V51" s="128">
        <f>sum(Model!U245,Model!U653,Model!U891,Model!U1116,Model!U1343,Model!U1568,Model!U1793,Model!U2244,Model!U2467,Model!U3760)</f>
        <v>1.88150608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12.1290285</v>
      </c>
      <c r="Z51" s="128">
        <f>sum(Model!Y245,Model!Y653,Model!Y891,Model!Y1116,Model!Y1343,Model!Y1568,Model!Y1793,Model!Y2244,Model!Y2467,Model!Y3760)</f>
        <v>8.135662</v>
      </c>
      <c r="AA51" s="128">
        <f>sum(Model!Z245,Model!Z653,Model!Z891,Model!Z1116,Model!Z1343,Model!Z1568,Model!Z1793,Model!Z2244,Model!Z2467,Model!Z3760)</f>
        <v>8.143315913</v>
      </c>
      <c r="AB51" s="128">
        <f>sum(Model!AA245,Model!AA653,Model!AA891,Model!AA1116,Model!AA1343,Model!AA1568,Model!AA1793,Model!AA2244,Model!AA2467,Model!AA3760)</f>
        <v>8.272245166</v>
      </c>
      <c r="AC51" s="128">
        <f>sum(Model!AB245,Model!AB653,Model!AB891,Model!AB1116,Model!AB1343,Model!AB1568,Model!AB1793,Model!AB2244,Model!AB2467,Model!AB3760)</f>
        <v>8.57727102</v>
      </c>
      <c r="AD51" s="128">
        <f>sum(Model!AC245,Model!AC653,Model!AC891,Model!AC1116,Model!AC1343,Model!AC1568,Model!AC1793,Model!AC2244,Model!AC2467,Model!AC3760)</f>
        <v>8.394552753</v>
      </c>
      <c r="AE51" s="128">
        <f>sum(Model!AD245,Model!AD653,Model!AD891,Model!AD1116,Model!AD1343,Model!AD1568,Model!AD1793,Model!AD2244,Model!AD2467,Model!AD3760)</f>
        <v>8.440621566</v>
      </c>
      <c r="AF51" s="128">
        <f>sum(Model!AE245,Model!AE653,Model!AE891,Model!AE1116,Model!AE1343,Model!AE1568,Model!AE1793,Model!AE2244,Model!AE2467,Model!AE3760)</f>
        <v>8.36430534</v>
      </c>
      <c r="AG51" s="128">
        <f>sum(Model!AF245,Model!AF653,Model!AF891,Model!AF1116,Model!AF1343,Model!AF1568,Model!AF1793,Model!AF2244,Model!AF2467,Model!AF3760)</f>
        <v>8.52853514</v>
      </c>
      <c r="AH51" s="128">
        <f>sum(Model!AG245,Model!AG653,Model!AG891,Model!AG1116,Model!AG1343,Model!AG1568,Model!AG1793,Model!AG2244,Model!AG2467,Model!AG3760)</f>
        <v>8.41283554</v>
      </c>
      <c r="AI51" s="128">
        <f>sum(Model!AH245,Model!AH653,Model!AH891,Model!AH1116,Model!AH1343,Model!AH1568,Model!AH1793,Model!AH2244,Model!AH2467,Model!AH3760)</f>
        <v>8.43147528</v>
      </c>
      <c r="AJ51" s="128">
        <f>sum(Model!AI245,Model!AI653,Model!AI891,Model!AI1116,Model!AI1343,Model!AI1568,Model!AI1793,Model!AI2244,Model!AI2467,Model!AI3760)</f>
        <v>8.812894213</v>
      </c>
      <c r="AK51" s="128">
        <f>sum(Model!AJ245,Model!AJ653,Model!AJ891,Model!AJ1116,Model!AJ1343,Model!AJ1568,Model!AJ1793,Model!AJ2244,Model!AJ2467,Model!AJ3760)</f>
        <v>9.055025813</v>
      </c>
      <c r="AL51" s="128">
        <f>sum(Model!AK245,Model!AK653,Model!AK891,Model!AK1116,Model!AK1343,Model!AK1568,Model!AK1793,Model!AK2244,Model!AK2467,Model!AK3760)</f>
        <v>9.501302153</v>
      </c>
      <c r="AM51" s="128">
        <f>sum(Model!AL245,Model!AL653,Model!AL891,Model!AL1116,Model!AL1343,Model!AL1568,Model!AL1793,Model!AL2244,Model!AL2467,Model!AL3760)</f>
        <v>8.977525673</v>
      </c>
      <c r="AN51" s="128">
        <f>sum(Model!AM245,Model!AM653,Model!AM891,Model!AM1116,Model!AM1343,Model!AM1568,Model!AM1793,Model!AM2244,Model!AM2467,Model!AM3760)</f>
        <v>10.30494859</v>
      </c>
      <c r="AO51" s="128">
        <f>sum(Model!AN245,Model!AN653,Model!AN891,Model!AN1116,Model!AN1343,Model!AN1568,Model!AN1793,Model!AN2244,Model!AN2467,Model!AN3760)</f>
        <v>10.93409465</v>
      </c>
      <c r="AP51" s="128">
        <f>sum(Model!AO245,Model!AO653,Model!AO891,Model!AO1116,Model!AO1343,Model!AO1568,Model!AO1793,Model!AO2244,Model!AO2467,Model!AO3760)</f>
        <v>9.751097773</v>
      </c>
      <c r="AQ51" s="128">
        <f>sum(Model!AP245,Model!AP653,Model!AP891,Model!AP1116,Model!AP1343,Model!AP1568,Model!AP1793,Model!AP2244,Model!AP2467,Model!AP3760)</f>
        <v>9.768799573</v>
      </c>
      <c r="AR51" s="128">
        <f>sum(Model!AQ245,Model!AQ653,Model!AQ891,Model!AQ1116,Model!AQ1343,Model!AQ1568,Model!AQ1793,Model!AQ2244,Model!AQ2467,Model!AQ3760)</f>
        <v>10.83628519</v>
      </c>
      <c r="AS51" s="128">
        <f>sum(Model!AR245,Model!AR653,Model!AR891,Model!AR1116,Model!AR1343,Model!AR1568,Model!AR1793,Model!AR2244,Model!AR2467,Model!AR3760)</f>
        <v>8.557405173</v>
      </c>
      <c r="AT51" s="128">
        <f>sum(Model!AS245,Model!AS653,Model!AS891,Model!AS1116,Model!AS1343,Model!AS1568,Model!AS1793,Model!AS2244,Model!AS2467,Model!AS3760)</f>
        <v>9.441760313</v>
      </c>
      <c r="AU51" s="128">
        <f>sum(Model!AT245,Model!AT653,Model!AT891,Model!AT1116,Model!AT1343,Model!AT1568,Model!AT1793,Model!AT2244,Model!AT2467,Model!AT3760)</f>
        <v>9.456055353</v>
      </c>
      <c r="AV51" s="128">
        <f>sum(Model!AU245,Model!AU653,Model!AU891,Model!AU1116,Model!AU1343,Model!AU1568,Model!AU1793,Model!AU2244,Model!AU2467,Model!AU3760)</f>
        <v>9.729001853</v>
      </c>
      <c r="AW51" s="128">
        <f>sum(Model!AV245,Model!AV653,Model!AV891,Model!AV1116,Model!AV1343,Model!AV1568,Model!AV1793,Model!AV2244,Model!AV2467,Model!AV3760)</f>
        <v>9.140079713</v>
      </c>
      <c r="AX51" s="128">
        <f>sum(Model!AW245,Model!AW653,Model!AW891,Model!AW1116,Model!AW1343,Model!AW1568,Model!AW1793,Model!AW2244,Model!AW2467,Model!AW3760)</f>
        <v>10.54441363</v>
      </c>
      <c r="AY51" s="128">
        <f>sum(Model!AX245,Model!AX653,Model!AX891,Model!AX1116,Model!AX1343,Model!AX1568,Model!AX1793,Model!AX2244,Model!AX2467,Model!AX3760)</f>
        <v>12.59719877</v>
      </c>
      <c r="AZ51" s="128">
        <f>sum(Model!AY245,Model!AY653,Model!AY891,Model!AY1116,Model!AY1343,Model!AY1568,Model!AY1793,Model!AY2244,Model!AY2467,Model!AY3760)</f>
        <v>12.16611125</v>
      </c>
      <c r="BA51" s="128">
        <f>sum(Model!AZ245,Model!AZ653,Model!AZ891,Model!AZ1116,Model!AZ1343,Model!AZ1568,Model!AZ1793,Model!AZ2244,Model!AZ2467,Model!AZ3760)</f>
        <v>14.28972117</v>
      </c>
      <c r="BB51" s="128">
        <f>sum(Model!BA245,Model!BA653,Model!BA891,Model!BA1116,Model!BA1343,Model!BA1568,Model!BA1793,Model!BA2244,Model!BA2467,Model!BA3760)</f>
        <v>14.74352649</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0.1674921476</v>
      </c>
      <c r="E52" s="105">
        <f>SUM(Model!D189,Model!D599,Model!D837,Model!D1062,Model!D1289,Model!D1514,Model!D1739,Model!D1964*0,Model!D2190,Model!D2413,Model!D2638,Model!D3704)-sum(Model!D136,Model!D547,Model!D785,Model!D1010,Model!D1237,Model!D1462,Model!D1687,Model!D1912*0,Model!D2138,Model!D2361,Model!D2586,Model!D3652)</f>
        <v>0.5594566851</v>
      </c>
      <c r="F52" s="105">
        <f>SUM(Model!E189,Model!E599,Model!E837,Model!E1062,Model!E1289,Model!E1514,Model!E1739,Model!E1964*0,Model!E2190,Model!E2413,Model!E2638,Model!E3704)-sum(Model!E136,Model!E547,Model!E785,Model!E1010,Model!E1237,Model!E1462,Model!E1687,Model!E1912*0,Model!E2138,Model!E2361,Model!E2586,Model!E3652)</f>
        <v>1.136916619</v>
      </c>
      <c r="G52" s="105">
        <f>SUM(Model!F189,Model!F599,Model!F837,Model!F1062,Model!F1289,Model!F1514,Model!F1739,Model!F1964*0,Model!F2190,Model!F2413,Model!F2638,Model!F3704)-sum(Model!F136,Model!F547,Model!F785,Model!F1010,Model!F1237,Model!F1462,Model!F1687,Model!F1912*0,Model!F2138,Model!F2361,Model!F2586,Model!F3652)</f>
        <v>1.393875673</v>
      </c>
      <c r="H52" s="105">
        <f>SUM(Model!G189,Model!G599,Model!G837,Model!G1062,Model!G1289,Model!G1514,Model!G1739,Model!G1964*0,Model!G2190,Model!G2413,Model!G2638,Model!G3704)-sum(Model!G136,Model!G547,Model!G785,Model!G1010,Model!G1237,Model!G1462,Model!G1687,Model!G1912*0,Model!G2138,Model!G2361,Model!G2586,Model!G3652)</f>
        <v>1.667484929</v>
      </c>
      <c r="I52" s="105">
        <f>SUM(Model!H189,Model!H599,Model!H837,Model!H1062,Model!H1289,Model!H1514,Model!H1739,Model!H1964*0,Model!H2190,Model!H2413,Model!H2638,Model!H3704)-sum(Model!H136,Model!H547,Model!H785,Model!H1010,Model!H1237,Model!H1462,Model!H1687,Model!H1912*0,Model!H2138,Model!H2361,Model!H2586,Model!H3652)</f>
        <v>1.882102084</v>
      </c>
      <c r="J52" s="105">
        <f>SUM(Model!I189,Model!I599,Model!I837,Model!I1062,Model!I1289,Model!I1514,Model!I1739,Model!I1964*0,Model!I2190,Model!I2413,Model!I2638,Model!I3704)-sum(Model!I136,Model!I547,Model!I785,Model!I1010,Model!I1237,Model!I1462,Model!I1687,Model!I1912*0,Model!I2138,Model!I2361,Model!I2586,Model!I3652)</f>
        <v>1.88785781</v>
      </c>
      <c r="K52" s="105">
        <f>SUM(Model!J189,Model!J599,Model!J837,Model!J1062,Model!J1289,Model!J1514,Model!J1739,Model!J1964*0,Model!J2190,Model!J2413,Model!J2638,Model!J3704)-sum(Model!J136,Model!J547,Model!J785,Model!J1010,Model!J1237,Model!J1462,Model!J1687,Model!J1912*0,Model!J2138,Model!J2361,Model!J2586,Model!J3652)</f>
        <v>2.337928624</v>
      </c>
      <c r="L52" s="105">
        <f>SUM(Model!K189,Model!K599,Model!K837,Model!K1062,Model!K1289,Model!K1514,Model!K1739,Model!K1964*0,Model!K2190,Model!K2413,Model!K2638,Model!K3704)-sum(Model!K136,Model!K547,Model!K785,Model!K1010,Model!K1237,Model!K1462,Model!K1687,Model!K1912*0,Model!K2138,Model!K2361,Model!K2586,Model!K3652)</f>
        <v>3.447065281</v>
      </c>
      <c r="M52" s="105">
        <f>SUM(Model!L189,Model!L599,Model!L837,Model!L1062,Model!L1289,Model!L1514,Model!L1739,Model!L1964*0,Model!L2190,Model!L2413,Model!L2638,Model!L3704)-sum(Model!L136,Model!L547,Model!L785,Model!L1010,Model!L1237,Model!L1462,Model!L1687,Model!L1912*0,Model!L2138,Model!L2361,Model!L2586,Model!L3652)</f>
        <v>5.351887488</v>
      </c>
      <c r="N52" s="105">
        <f>SUM(Model!M189,Model!M599,Model!M837,Model!M1062,Model!M1289,Model!M1514,Model!M1739,Model!M1964*0,Model!M2190,Model!M2413,Model!M2638,Model!M3704)-sum(Model!M136,Model!M547,Model!M785,Model!M1010,Model!M1237,Model!M1462,Model!M1687,Model!M1912*0,Model!M2138,Model!M2361,Model!M2586,Model!M3652)</f>
        <v>6.101280955</v>
      </c>
      <c r="O52" s="105">
        <f>SUM(Model!N189,Model!N599,Model!N837,Model!N1062,Model!N1289,Model!N1514,Model!N1739,Model!N1964*0,Model!N2190,Model!N2413,Model!N2638,Model!N3704)-sum(Model!N136,Model!N547,Model!N785,Model!N1010,Model!N1237,Model!N1462,Model!N1687,Model!N1912*0,Model!N2138,Model!N2361,Model!N2586,Model!N3652)</f>
        <v>6.757671673</v>
      </c>
      <c r="P52" s="105">
        <f>SUM(Model!O189,Model!O599,Model!O837,Model!O1062,Model!O1289,Model!O1514,Model!O1739,Model!O1964*0,Model!O2190,Model!O2413,Model!O2638,Model!O3704)-sum(Model!O136,Model!O547,Model!O785,Model!O1010,Model!O1237,Model!O1462,Model!O1687,Model!O1912*0,Model!O2138,Model!O2361,Model!O2586,Model!O3652)</f>
        <v>8.13327629</v>
      </c>
      <c r="Q52" s="105">
        <f>SUM(Model!P189,Model!P599,Model!P837,Model!P1062,Model!P1289,Model!P1514,Model!P1739,Model!P1964*0,Model!P2190,Model!P2413,Model!P2638,Model!P3704)-sum(Model!P136,Model!P547,Model!P785,Model!P1010,Model!P1237,Model!P1462,Model!P1687,Model!P1912*0,Model!P2138,Model!P2361,Model!P2586,Model!P3652)</f>
        <v>7.919229934</v>
      </c>
      <c r="R52" s="105">
        <f>SUM(Model!Q189,Model!Q599,Model!Q837,Model!Q1062,Model!Q1289,Model!Q1514,Model!Q1739,Model!Q1964*0,Model!Q2190,Model!Q2413,Model!Q2638,Model!Q3704)-sum(Model!Q136,Model!Q547,Model!Q785,Model!Q1010,Model!Q1237,Model!Q1462,Model!Q1687,Model!Q1912*0,Model!Q2138,Model!Q2361,Model!Q2586,Model!Q3652)</f>
        <v>6.749680764</v>
      </c>
      <c r="S52" s="105">
        <f>SUM(Model!R189,Model!R599,Model!R837,Model!R1062,Model!R1289,Model!R1514,Model!R1739,Model!R1964*0,Model!R2190,Model!R2413,Model!R2638,Model!R3704)-sum(Model!R136,Model!R547,Model!R785,Model!R1010,Model!R1237,Model!R1462,Model!R1687,Model!R1912*0,Model!R2138,Model!R2361,Model!R2586,Model!R3652)</f>
        <v>6.376815883</v>
      </c>
      <c r="T52" s="105">
        <f>SUM(Model!S189,Model!S599,Model!S837,Model!S1062,Model!S1289,Model!S1514,Model!S1739,Model!S1964*0,Model!S2190,Model!S2413,Model!S2638,Model!S3704)-sum(Model!S136,Model!S547,Model!S785,Model!S1010,Model!S1237,Model!S1462,Model!S1687,Model!S1912*0,Model!S2138,Model!S2361,Model!S2586,Model!S3652)</f>
        <v>6.454531508</v>
      </c>
      <c r="U52" s="105">
        <f>SUM(Model!T189,Model!T599,Model!T837,Model!T1062,Model!T1289,Model!T1514,Model!T1739,Model!T1964*0,Model!T2190,Model!T2413,Model!T2638,Model!T3704)-sum(Model!T136,Model!T547,Model!T785,Model!T1010,Model!T1237,Model!T1462,Model!T1687,Model!T1912*0,Model!T2138,Model!T2361,Model!T2586,Model!T3652)</f>
        <v>6.389106964</v>
      </c>
      <c r="V52" s="105">
        <f>SUM(Model!U189,Model!U599,Model!U837,Model!U1062,Model!U1289,Model!U1514,Model!U1739,Model!U1964*0,Model!U2190,Model!U2413,Model!U2638,Model!U3704)-sum(Model!U136,Model!U547,Model!U785,Model!U1010,Model!U1237,Model!U1462,Model!U1687,Model!U1912*0,Model!U2138,Model!U2361,Model!U2586,Model!U3652)</f>
        <v>6.584158308</v>
      </c>
      <c r="W52" s="105">
        <f>SUM(Model!V189,Model!V599,Model!V837,Model!V1062,Model!V1289,Model!V1514,Model!V1739,Model!V1964*0,Model!V2190,Model!V2413,Model!V2638,Model!V3704)-sum(Model!V136,Model!V547,Model!V785,Model!V1010,Model!V1237,Model!V1462,Model!V1687,Model!V1912*0,Model!V2138,Model!V2361,Model!V2586,Model!V3652)</f>
        <v>5.798097395</v>
      </c>
      <c r="X52" s="105">
        <f>SUM(Model!W189,Model!W599,Model!W837,Model!W1062,Model!W1289,Model!W1514,Model!W1739,Model!W1964*0,Model!W2190,Model!W2413,Model!W2638,Model!W3704)-sum(Model!W136,Model!W547,Model!W785,Model!W1010,Model!W1237,Model!W1462,Model!W1687,Model!W1912*0,Model!W2138,Model!W2361,Model!W2586,Model!W3652)</f>
        <v>4.334195307</v>
      </c>
      <c r="Y52" s="105">
        <f>SUM(Model!X189,Model!X599,Model!X837,Model!X1062,Model!X1289,Model!X1514,Model!X1739,Model!X1964*0,Model!X2190,Model!X2413,Model!X2638,Model!X3704)-sum(Model!X136,Model!X547,Model!X785,Model!X1010,Model!X1237,Model!X1462,Model!X1687,Model!X1912*0,Model!X2138,Model!X2361,Model!X2586,Model!X3652)</f>
        <v>103.0264143</v>
      </c>
      <c r="Z52" s="105">
        <f>SUM(Model!Y189,Model!Y599,Model!Y837,Model!Y1062,Model!Y1289,Model!Y1514,Model!Y1739,Model!Y1964*0,Model!Y2190,Model!Y2413,Model!Y2638,Model!Y3704)-sum(Model!Y136,Model!Y547,Model!Y785,Model!Y1010,Model!Y1237,Model!Y1462,Model!Y1687,Model!Y1912*0,Model!Y2138,Model!Y2361,Model!Y2586,Model!Y3652)</f>
        <v>255.8407045</v>
      </c>
      <c r="AA52" s="105">
        <f>SUM(Model!Z189,Model!Z599,Model!Z837,Model!Z1062,Model!Z1289,Model!Z1514,Model!Z1739,Model!Z1964*0,Model!Z2190,Model!Z2413,Model!Z2638,Model!Z3704)-sum(Model!Z136,Model!Z547,Model!Z785,Model!Z1010,Model!Z1237,Model!Z1462,Model!Z1687,Model!Z1912*0,Model!Z2138,Model!Z2361,Model!Z2586,Model!Z3652)</f>
        <v>356.0141059</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419.5345137</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457.4812907</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493.3901178</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530.5056504</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541.7790114</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527.3634575</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512.9323225</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500.9887118</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495.1601688</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493.1971605</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493.7622877</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494.7317325</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497.0007513</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570.9381475</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688.1581144</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773.8446657</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839.4495355</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886.2910624</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931.4227124</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978.3715291</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1004.691818</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1009.633734</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1016.622927</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1022.607609</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1025.636891</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1030.056768</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891.3297972</v>
      </c>
    </row>
    <row r="53" ht="15.75" customHeight="1">
      <c r="A53" s="87" t="s">
        <v>287</v>
      </c>
      <c r="B53" s="129" t="s">
        <v>286</v>
      </c>
      <c r="C53" s="91" t="s">
        <v>241</v>
      </c>
      <c r="D53" s="105">
        <f>sum(Model!C2805,Model!C2972)-sum(Model!C2753,Model!C2920)</f>
        <v>0.2163163655</v>
      </c>
      <c r="E53" s="105">
        <f>sum(Model!D2805,Model!D2972)-sum(Model!D2753,Model!D2920)</f>
        <v>0.4020347134</v>
      </c>
      <c r="F53" s="105">
        <f>sum(Model!E2805,Model!E2972)-sum(Model!E2753,Model!E2920)</f>
        <v>0.5778337228</v>
      </c>
      <c r="G53" s="105">
        <f>sum(Model!F2805,Model!F2972)-sum(Model!F2753,Model!F2920)</f>
        <v>0.7402475496</v>
      </c>
      <c r="H53" s="105">
        <f>sum(Model!G2805,Model!G2972)-sum(Model!G2753,Model!G2920)</f>
        <v>0.9139597358</v>
      </c>
      <c r="I53" s="105">
        <f>sum(Model!H2805,Model!H2972)-sum(Model!H2753,Model!H2920)</f>
        <v>1.086892677</v>
      </c>
      <c r="J53" s="105">
        <f>sum(Model!I2805,Model!I2972)-sum(Model!I2753,Model!I2920)</f>
        <v>1.29302477</v>
      </c>
      <c r="K53" s="105">
        <f>sum(Model!J2805,Model!J2972)-sum(Model!J2753,Model!J2920)</f>
        <v>1.505532099</v>
      </c>
      <c r="L53" s="105">
        <f>sum(Model!K2805,Model!K2972)-sum(Model!K2753,Model!K2920)</f>
        <v>1.776135435</v>
      </c>
      <c r="M53" s="105">
        <f>sum(Model!L2805,Model!L2972)-sum(Model!L2753,Model!L2920)</f>
        <v>2.021442742</v>
      </c>
      <c r="N53" s="105">
        <f>sum(Model!M2805,Model!M2972)-sum(Model!M2753,Model!M2920)</f>
        <v>2.248004824</v>
      </c>
      <c r="O53" s="105">
        <f>sum(Model!N2805,Model!N2972)-sum(Model!N2753,Model!N2920)</f>
        <v>2.491454907</v>
      </c>
      <c r="P53" s="105">
        <f>sum(Model!O2805,Model!O2972)-sum(Model!O2753,Model!O2920)</f>
        <v>2.742711346</v>
      </c>
      <c r="Q53" s="105">
        <f>sum(Model!P2805,Model!P2972)-sum(Model!P2753,Model!P2920)</f>
        <v>3.044433108</v>
      </c>
      <c r="R53" s="105">
        <f>sum(Model!Q2805,Model!Q2972)-sum(Model!Q2753,Model!Q2920)</f>
        <v>3.477386299</v>
      </c>
      <c r="S53" s="105">
        <f>sum(Model!R2805,Model!R2972)-sum(Model!R2753,Model!R2920)</f>
        <v>3.93111515</v>
      </c>
      <c r="T53" s="105">
        <f>sum(Model!S2805,Model!S2972)-sum(Model!S2753,Model!S2920)</f>
        <v>4.442491226</v>
      </c>
      <c r="U53" s="105">
        <f>sum(Model!T2805,Model!T2972)-sum(Model!T2753,Model!T2920)</f>
        <v>4.833225834</v>
      </c>
      <c r="V53" s="105">
        <f>sum(Model!U2805,Model!U2972)-sum(Model!U2753,Model!U2920)</f>
        <v>5.22300264</v>
      </c>
      <c r="W53" s="105">
        <f>sum(Model!V2805,Model!V2972)-sum(Model!V2753,Model!V2920)</f>
        <v>5.623105169</v>
      </c>
      <c r="X53" s="105">
        <f>sum(Model!W2805,Model!W2972)-sum(Model!W2753,Model!W2920)</f>
        <v>6.056341529</v>
      </c>
      <c r="Y53" s="105">
        <f>sum(Model!X2805,Model!X2972)-sum(Model!X2753,Model!X2920)</f>
        <v>6.562055761</v>
      </c>
      <c r="Z53" s="105">
        <f>sum(Model!Y2805,Model!Y2972)-sum(Model!Y2753,Model!Y2920)</f>
        <v>7.092506927</v>
      </c>
      <c r="AA53" s="105">
        <f>sum(Model!Z2805,Model!Z2972)-sum(Model!Z2753,Model!Z2920)</f>
        <v>7.648141577</v>
      </c>
      <c r="AB53" s="105">
        <f>sum(Model!AA2805,Model!AA2972)-sum(Model!AA2753,Model!AA2920)</f>
        <v>8.231180647</v>
      </c>
      <c r="AC53" s="105">
        <f>sum(Model!AB2805,Model!AB2972)-sum(Model!AB2753,Model!AB2920)</f>
        <v>8.84108466</v>
      </c>
      <c r="AD53" s="105">
        <f>sum(Model!AC2805,Model!AC2972)-sum(Model!AC2753,Model!AC2920)</f>
        <v>9.479115232</v>
      </c>
      <c r="AE53" s="105">
        <f>sum(Model!AD2805,Model!AD2972)-sum(Model!AD2753,Model!AD2920)</f>
        <v>10.14870731</v>
      </c>
      <c r="AF53" s="105">
        <f>sum(Model!AE2805,Model!AE2972)-sum(Model!AE2753,Model!AE2920)</f>
        <v>10.8400732</v>
      </c>
      <c r="AG53" s="105">
        <f>sum(Model!AF2805,Model!AF2972)-sum(Model!AF2753,Model!AF2920)</f>
        <v>11.56288105</v>
      </c>
      <c r="AH53" s="105">
        <f>sum(Model!AG2805,Model!AG2972)-sum(Model!AG2753,Model!AG2920)</f>
        <v>12.28838685</v>
      </c>
      <c r="AI53" s="105">
        <f>sum(Model!AH2805,Model!AH2972)-sum(Model!AH2753,Model!AH2920)</f>
        <v>13.07118587</v>
      </c>
      <c r="AJ53" s="105">
        <f>sum(Model!AI2805,Model!AI2972)-sum(Model!AI2753,Model!AI2920)</f>
        <v>13.89062608</v>
      </c>
      <c r="AK53" s="105">
        <f>sum(Model!AJ2805,Model!AJ2972)-sum(Model!AJ2753,Model!AJ2920)</f>
        <v>14.7458017</v>
      </c>
      <c r="AL53" s="105">
        <f>sum(Model!AK2805,Model!AK2972)-sum(Model!AK2753,Model!AK2920)</f>
        <v>15.63465673</v>
      </c>
      <c r="AM53" s="105">
        <f>sum(Model!AL2805,Model!AL2972)-sum(Model!AL2753,Model!AL2920)</f>
        <v>16.57358071</v>
      </c>
      <c r="AN53" s="105">
        <f>sum(Model!AM2805,Model!AM2972)-sum(Model!AM2753,Model!AM2920)</f>
        <v>17.56736275</v>
      </c>
      <c r="AO53" s="105">
        <f>sum(Model!AN2805,Model!AN2972)-sum(Model!AN2753,Model!AN2920)</f>
        <v>18.60838206</v>
      </c>
      <c r="AP53" s="105">
        <f>sum(Model!AO2805,Model!AO2972)-sum(Model!AO2753,Model!AO2920)</f>
        <v>19.64667223</v>
      </c>
      <c r="AQ53" s="105">
        <f>sum(Model!AP2805,Model!AP2972)-sum(Model!AP2753,Model!AP2920)</f>
        <v>20.75167493</v>
      </c>
      <c r="AR53" s="105">
        <f>sum(Model!AQ2805,Model!AQ2972)-sum(Model!AQ2753,Model!AQ2920)</f>
        <v>21.89721513</v>
      </c>
      <c r="AS53" s="105">
        <f>sum(Model!AR2805,Model!AR2972)-sum(Model!AR2753,Model!AR2920)</f>
        <v>23.03203101</v>
      </c>
      <c r="AT53" s="105">
        <f>sum(Model!AS2805,Model!AS2972)-sum(Model!AS2753,Model!AS2920)</f>
        <v>24.23739965</v>
      </c>
      <c r="AU53" s="105">
        <f>sum(Model!AT2805,Model!AT2972)-sum(Model!AT2753,Model!AT2920)</f>
        <v>25.46186471</v>
      </c>
      <c r="AV53" s="105">
        <f>sum(Model!AU2805,Model!AU2972)-sum(Model!AU2753,Model!AU2920)</f>
        <v>26.70403953</v>
      </c>
      <c r="AW53" s="105">
        <f>sum(Model!AV2805,Model!AV2972)-sum(Model!AV2753,Model!AV2920)</f>
        <v>27.99336701</v>
      </c>
      <c r="AX53" s="105">
        <f>sum(Model!AW2805,Model!AW2972)-sum(Model!AW2753,Model!AW2920)</f>
        <v>29.32123756</v>
      </c>
      <c r="AY53" s="105">
        <f>sum(Model!AX2805,Model!AX2972)-sum(Model!AX2753,Model!AX2920)</f>
        <v>30.69296451</v>
      </c>
      <c r="AZ53" s="105">
        <f>sum(Model!AY2805,Model!AY2972)-sum(Model!AY2753,Model!AY2920)</f>
        <v>32.11738966</v>
      </c>
      <c r="BA53" s="105">
        <f>sum(Model!AZ2805,Model!AZ2972)-sum(Model!AZ2753,Model!AZ2920)</f>
        <v>33.64206193</v>
      </c>
      <c r="BB53" s="105">
        <f>sum(Model!BA2805,Model!BA2972)-sum(Model!BA2753,Model!BA2920)</f>
        <v>35.10872833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7.378049066</v>
      </c>
      <c r="E55" s="132">
        <f>sum('Transportation and Industrial G'!C$35)*10^9*'Assumptions (O&amp;G Upstream)'!D$309/'Assumptions (O&amp;G Upstream)'!D$319/10^9*'Inflation GDP Population'!$S$18/'Inflation GDP Population'!C$18</f>
        <v>6.345691484</v>
      </c>
      <c r="F55" s="132">
        <f>sum('Transportation and Industrial G'!D$35)*10^9*'Assumptions (O&amp;G Upstream)'!E$309/'Assumptions (O&amp;G Upstream)'!E$319/10^9*'Inflation GDP Population'!$S$18/'Inflation GDP Population'!D$18</f>
        <v>6.332729207</v>
      </c>
      <c r="G55" s="132">
        <f>sum('Transportation and Industrial G'!E$35)*10^9*'Assumptions (O&amp;G Upstream)'!F$309/'Assumptions (O&amp;G Upstream)'!F$319/10^9*'Inflation GDP Population'!$S$18/'Inflation GDP Population'!E$18</f>
        <v>7.227307637</v>
      </c>
      <c r="H55" s="132">
        <f>sum('Transportation and Industrial G'!F$35)*10^9*'Assumptions (O&amp;G Upstream)'!G$309/'Assumptions (O&amp;G Upstream)'!G$319/10^9*'Inflation GDP Population'!$S$18/'Inflation GDP Population'!F$18</f>
        <v>10.33902641</v>
      </c>
      <c r="I55" s="132">
        <f>sum('Transportation and Industrial G'!G$35)*10^9*'Assumptions (O&amp;G Upstream)'!H$309/'Assumptions (O&amp;G Upstream)'!H$319/10^9*'Inflation GDP Population'!$S$18/'Inflation GDP Population'!G$18</f>
        <v>13.97836236</v>
      </c>
      <c r="J55" s="132">
        <f>sum('Transportation and Industrial G'!H$35)*10^9*'Assumptions (O&amp;G Upstream)'!I$309/'Assumptions (O&amp;G Upstream)'!I$319/10^9*'Inflation GDP Population'!$S$18/'Inflation GDP Population'!H$18</f>
        <v>15.15370958</v>
      </c>
      <c r="K55" s="132">
        <f>sum('Transportation and Industrial G'!I$35)*10^9*'Assumptions (O&amp;G Upstream)'!J$309/'Assumptions (O&amp;G Upstream)'!J$319/10^9*'Inflation GDP Population'!$S$18/'Inflation GDP Population'!I$18</f>
        <v>15.4600484</v>
      </c>
      <c r="L55" s="132">
        <f>sum('Transportation and Industrial G'!J$35)*10^9*'Assumptions (O&amp;G Upstream)'!K$309/'Assumptions (O&amp;G Upstream)'!K$319/10^9*'Inflation GDP Population'!$S$18/'Inflation GDP Population'!J$18</f>
        <v>19.05672222</v>
      </c>
      <c r="M55" s="132">
        <f>sum('Transportation and Industrial G'!K$35)*10^9*'Assumptions (O&amp;G Upstream)'!L$309/'Assumptions (O&amp;G Upstream)'!L$319/10^9*'Inflation GDP Population'!$S$18/'Inflation GDP Population'!K$18</f>
        <v>10.47340665</v>
      </c>
      <c r="N55" s="132">
        <f>sum('Transportation and Industrial G'!L$35)*10^9*'Assumptions (O&amp;G Upstream)'!M$309/'Assumptions (O&amp;G Upstream)'!M$319/10^9*'Inflation GDP Population'!$S$18/'Inflation GDP Population'!L$18</f>
        <v>12.96363989</v>
      </c>
      <c r="O55" s="132">
        <f>sum('Transportation and Industrial G'!M$35)*10^9*'Assumptions (O&amp;G Upstream)'!N$309/'Assumptions (O&amp;G Upstream)'!N$319/10^9*'Inflation GDP Population'!$S$18/'Inflation GDP Population'!M$18</f>
        <v>14.82062533</v>
      </c>
      <c r="P55" s="132">
        <f>sum('Transportation and Industrial G'!N$35)*10^9*'Assumptions (O&amp;G Upstream)'!O$309/'Assumptions (O&amp;G Upstream)'!O$319/10^9*'Inflation GDP Population'!$S$18/'Inflation GDP Population'!N$18</f>
        <v>13.98066847</v>
      </c>
      <c r="Q55" s="132">
        <f>sum('Transportation and Industrial G'!O$35)*10^9*'Assumptions (O&amp;G Upstream)'!P$309/'Assumptions (O&amp;G Upstream)'!P$319/10^9*'Inflation GDP Population'!$S$18/'Inflation GDP Population'!O$18</f>
        <v>15.28621375</v>
      </c>
      <c r="R55" s="132">
        <f>sum('Transportation and Industrial G'!P$35)*10^9*'Assumptions (O&amp;G Upstream)'!Q$309/'Assumptions (O&amp;G Upstream)'!Q$319/10^9*'Inflation GDP Population'!$S$18/'Inflation GDP Population'!P$18</f>
        <v>14.51216781</v>
      </c>
      <c r="S55" s="132">
        <f>sum('Transportation and Industrial G'!Q$35)*10^9*'Assumptions (O&amp;G Upstream)'!R$309/'Assumptions (O&amp;G Upstream)'!R$319/10^9*'Inflation GDP Population'!$S$18/'Inflation GDP Population'!Q$18</f>
        <v>7.725881421</v>
      </c>
      <c r="T55" s="132">
        <f>sum('Transportation and Industrial G'!R$35)*10^9*'Assumptions (O&amp;G Upstream)'!S$309/'Assumptions (O&amp;G Upstream)'!S$319/10^9*'Inflation GDP Population'!$S$18/'Inflation GDP Population'!R$18</f>
        <v>6.64841425</v>
      </c>
      <c r="U55" s="132">
        <f>sum('Transportation and Industrial G'!S$35)*10^9*'Assumptions (O&amp;G Upstream)'!T$309/'Assumptions (O&amp;G Upstream)'!T$319/10^9*'Inflation GDP Population'!$S$18/'Inflation GDP Population'!S$18</f>
        <v>7.565309951</v>
      </c>
      <c r="V55" s="132">
        <f>sum('Transportation and Industrial G'!T$35)*10^9*'Assumptions (O&amp;G Upstream)'!U$309/'Assumptions (O&amp;G Upstream)'!U$319/10^9*'Inflation GDP Population'!$S$18/'Inflation GDP Population'!T$18</f>
        <v>9.585597038</v>
      </c>
      <c r="W55" s="132">
        <f>sum('Transportation and Industrial G'!U$35)*10^9*'Assumptions (O&amp;G Upstream)'!V$309/'Assumptions (O&amp;G Upstream)'!V$319/10^9*'Inflation GDP Population'!$S$18/'Inflation GDP Population'!U$18</f>
        <v>10.22367045</v>
      </c>
      <c r="X55" s="132">
        <f>sum('Transportation and Industrial G'!V$35)*10^9*'Assumptions (O&amp;G Upstream)'!W$309/'Assumptions (O&amp;G Upstream)'!W$319/10^9*'Inflation GDP Population'!$S$18/'Inflation GDP Population'!V$18</f>
        <v>10.72846288</v>
      </c>
      <c r="Y55" s="132">
        <f>sum('Transportation and Industrial G'!W$35)*10^9*'Assumptions (O&amp;G Upstream)'!X$309/'Assumptions (O&amp;G Upstream)'!X$319/10^9*'Inflation GDP Population'!$S$18/'Inflation GDP Population'!W$18</f>
        <v>11.18573569</v>
      </c>
      <c r="Z55" s="132">
        <f>sum('Transportation and Industrial G'!X$35)*10^9*'Assumptions (O&amp;G Upstream)'!Y$309/'Assumptions (O&amp;G Upstream)'!Y$319/10^9*'Inflation GDP Population'!$S$18/'Inflation GDP Population'!X$18</f>
        <v>11.28531665</v>
      </c>
      <c r="AA55" s="132">
        <f>sum('Transportation and Industrial G'!Y$35)*10^9*'Assumptions (O&amp;G Upstream)'!Z$309/'Assumptions (O&amp;G Upstream)'!Z$319/10^9*'Inflation GDP Population'!$S$18/'Inflation GDP Population'!Y$18</f>
        <v>11.74835207</v>
      </c>
      <c r="AB55" s="132">
        <f>sum('Transportation and Industrial G'!Z$35)*10^9*'Assumptions (O&amp;G Upstream)'!AA$309/'Assumptions (O&amp;G Upstream)'!AA$319/10^9*'Inflation GDP Population'!$S$18/'Inflation GDP Population'!Z$18</f>
        <v>12.46343722</v>
      </c>
      <c r="AC55" s="132">
        <f>sum('Transportation and Industrial G'!AA$35)*10^9*'Assumptions (O&amp;G Upstream)'!AB$309/'Assumptions (O&amp;G Upstream)'!AB$319/10^9*'Inflation GDP Population'!$S$18/'Inflation GDP Population'!AA$18</f>
        <v>13.12087406</v>
      </c>
      <c r="AD55" s="132">
        <f>sum('Transportation and Industrial G'!AB$35)*10^9*'Assumptions (O&amp;G Upstream)'!AC$309/'Assumptions (O&amp;G Upstream)'!AC$319/10^9*'Inflation GDP Population'!$S$18/'Inflation GDP Population'!AB$18</f>
        <v>13.69122926</v>
      </c>
      <c r="AE55" s="132">
        <f>sum('Transportation and Industrial G'!AC$35)*10^9*'Assumptions (O&amp;G Upstream)'!AD$309/'Assumptions (O&amp;G Upstream)'!AD$319/10^9*'Inflation GDP Population'!$S$18/'Inflation GDP Population'!AC$18</f>
        <v>14.30457748</v>
      </c>
      <c r="AF55" s="132">
        <f>sum('Transportation and Industrial G'!AD$35)*10^9*'Assumptions (O&amp;G Upstream)'!AE$309/'Assumptions (O&amp;G Upstream)'!AE$319/10^9*'Inflation GDP Population'!$S$18/'Inflation GDP Population'!AD$18</f>
        <v>14.82414465</v>
      </c>
      <c r="AG55" s="132">
        <f>sum('Transportation and Industrial G'!AE$35)*10^9*'Assumptions (O&amp;G Upstream)'!AF$309/'Assumptions (O&amp;G Upstream)'!AF$319/10^9*'Inflation GDP Population'!$S$18/'Inflation GDP Population'!AE$18</f>
        <v>15.385729</v>
      </c>
      <c r="AH55" s="132">
        <f>sum('Transportation and Industrial G'!AF$35)*10^9*'Assumptions (O&amp;G Upstream)'!AG$309/'Assumptions (O&amp;G Upstream)'!AG$319/10^9*'Inflation GDP Population'!$S$18/'Inflation GDP Population'!AF$18</f>
        <v>15.85321194</v>
      </c>
      <c r="AI55" s="132">
        <f>sum('Transportation and Industrial G'!AG$35)*10^9*'Assumptions (O&amp;G Upstream)'!AH$309/'Assumptions (O&amp;G Upstream)'!AH$319/10^9*'Inflation GDP Population'!$S$18/'Inflation GDP Population'!AG$18</f>
        <v>16.41521737</v>
      </c>
      <c r="AJ55" s="132">
        <f>sum('Transportation and Industrial G'!AH$35)*10^9*'Assumptions (O&amp;G Upstream)'!AI$309/'Assumptions (O&amp;G Upstream)'!AI$319/10^9*'Inflation GDP Population'!$S$18/'Inflation GDP Population'!AH$18</f>
        <v>16.85454885</v>
      </c>
      <c r="AK55" s="132">
        <f>sum('Transportation and Industrial G'!AI$35)*10^9*'Assumptions (O&amp;G Upstream)'!AJ$309/'Assumptions (O&amp;G Upstream)'!AJ$319/10^9*'Inflation GDP Population'!$S$18/'Inflation GDP Population'!AI$18</f>
        <v>17.59737187</v>
      </c>
      <c r="AL55" s="132">
        <f>sum('Transportation and Industrial G'!AJ$35)*10^9*'Assumptions (O&amp;G Upstream)'!AK$309/'Assumptions (O&amp;G Upstream)'!AK$319/10^9*'Inflation GDP Population'!$S$18/'Inflation GDP Population'!AJ$18</f>
        <v>17.95947266</v>
      </c>
      <c r="AM55" s="132">
        <f>sum('Transportation and Industrial G'!AK$35)*10^9*'Assumptions (O&amp;G Upstream)'!AL$309/'Assumptions (O&amp;G Upstream)'!AL$319/10^9*'Inflation GDP Population'!$S$18/'Inflation GDP Population'!AK$18</f>
        <v>18.50916663</v>
      </c>
      <c r="AN55" s="132">
        <f>sum('Transportation and Industrial G'!AL$35)*10^9*'Assumptions (O&amp;G Upstream)'!AM$309/'Assumptions (O&amp;G Upstream)'!AM$319/10^9*'Inflation GDP Population'!$S$18/'Inflation GDP Population'!AL$18</f>
        <v>19.14735809</v>
      </c>
      <c r="AO55" s="132">
        <f>sum('Transportation and Industrial G'!AM$35)*10^9*'Assumptions (O&amp;G Upstream)'!AN$309/'Assumptions (O&amp;G Upstream)'!AN$319/10^9*'Inflation GDP Population'!$S$18/'Inflation GDP Population'!AM$18</f>
        <v>19.34814488</v>
      </c>
      <c r="AP55" s="132">
        <f>sum('Transportation and Industrial G'!AN$35)*10^9*'Assumptions (O&amp;G Upstream)'!AO$309/'Assumptions (O&amp;G Upstream)'!AO$319/10^9*'Inflation GDP Population'!$S$18/'Inflation GDP Population'!AN$18</f>
        <v>19.8542819</v>
      </c>
      <c r="AQ55" s="132">
        <f>sum('Transportation and Industrial G'!AO$35)*10^9*'Assumptions (O&amp;G Upstream)'!AP$309/'Assumptions (O&amp;G Upstream)'!AP$319/10^9*'Inflation GDP Population'!$S$18/'Inflation GDP Population'!AO$18</f>
        <v>20.28221452</v>
      </c>
      <c r="AR55" s="132">
        <f>sum('Transportation and Industrial G'!AP$35)*10^9*'Assumptions (O&amp;G Upstream)'!AQ$309/'Assumptions (O&amp;G Upstream)'!AQ$319/10^9*'Inflation GDP Population'!$S$18/'Inflation GDP Population'!AP$18</f>
        <v>20.86425548</v>
      </c>
      <c r="AS55" s="132">
        <f>sum('Transportation and Industrial G'!AQ$35)*10^9*'Assumptions (O&amp;G Upstream)'!AR$309/'Assumptions (O&amp;G Upstream)'!AR$319/10^9*'Inflation GDP Population'!$S$18/'Inflation GDP Population'!AQ$18</f>
        <v>21.28050678</v>
      </c>
      <c r="AT55" s="132">
        <f>sum('Transportation and Industrial G'!AR$35)*10^9*'Assumptions (O&amp;G Upstream)'!AS$309/'Assumptions (O&amp;G Upstream)'!AS$319/10^9*'Inflation GDP Population'!$S$18/'Inflation GDP Population'!AR$18</f>
        <v>21.8662682</v>
      </c>
      <c r="AU55" s="132">
        <f>sum('Transportation and Industrial G'!AS$35)*10^9*'Assumptions (O&amp;G Upstream)'!AT$309/'Assumptions (O&amp;G Upstream)'!AT$319/10^9*'Inflation GDP Population'!$S$18/'Inflation GDP Population'!AS$18</f>
        <v>22.23506253</v>
      </c>
      <c r="AV55" s="132">
        <f>sum('Transportation and Industrial G'!AT$35)*10^9*'Assumptions (O&amp;G Upstream)'!AU$309/'Assumptions (O&amp;G Upstream)'!AU$319/10^9*'Inflation GDP Population'!$S$18/'Inflation GDP Population'!AT$18</f>
        <v>22.66917054</v>
      </c>
      <c r="AW55" s="132">
        <f>sum('Transportation and Industrial G'!AU$35)*10^9*'Assumptions (O&amp;G Upstream)'!AV$309/'Assumptions (O&amp;G Upstream)'!AV$319/10^9*'Inflation GDP Population'!$S$18/'Inflation GDP Population'!AU$18</f>
        <v>23.11414256</v>
      </c>
      <c r="AX55" s="132">
        <f>sum('Transportation and Industrial G'!AV$35)*10^9*'Assumptions (O&amp;G Upstream)'!AW$309/'Assumptions (O&amp;G Upstream)'!AW$319/10^9*'Inflation GDP Population'!$S$18/'Inflation GDP Population'!AV$18</f>
        <v>23.52356132</v>
      </c>
      <c r="AY55" s="132">
        <f>sum('Transportation and Industrial G'!AW$35)*10^9*'Assumptions (O&amp;G Upstream)'!AX$309/'Assumptions (O&amp;G Upstream)'!AX$319/10^9*'Inflation GDP Population'!$S$18/'Inflation GDP Population'!AW$18</f>
        <v>23.9309716</v>
      </c>
      <c r="AZ55" s="132">
        <f>sum('Transportation and Industrial G'!AX$35)*10^9*'Assumptions (O&amp;G Upstream)'!AY$309/'Assumptions (O&amp;G Upstream)'!AY$319/10^9*'Inflation GDP Population'!$S$18/'Inflation GDP Population'!AX$18</f>
        <v>24.34989402</v>
      </c>
      <c r="BA55" s="132">
        <f>sum('Transportation and Industrial G'!AY$35)*10^9*'Assumptions (O&amp;G Upstream)'!AZ$309/'Assumptions (O&amp;G Upstream)'!AZ$319/10^9*'Inflation GDP Population'!$S$18/'Inflation GDP Population'!AY$18</f>
        <v>24.72377562</v>
      </c>
      <c r="BB55" s="132">
        <f>sum('Transportation and Industrial G'!AZ$35)*10^9*'Assumptions (O&amp;G Upstream)'!BA$309/'Assumptions (O&amp;G Upstream)'!BA$319/10^9*'Inflation GDP Population'!$S$18/'Inflation GDP Population'!AZ$18</f>
        <v>25.08519639</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0.6110129115</v>
      </c>
      <c r="E56" s="132">
        <f>sum('Transportation and Industrial G'!C$34)*10^9*'Assumptions (O&amp;G Upstream)'!D$309/'Assumptions (O&amp;G Upstream)'!D$319/10^9*'Inflation GDP Population'!$S$18/'Inflation GDP Population'!C$18</f>
        <v>0.5827836816</v>
      </c>
      <c r="F56" s="132">
        <f>sum('Transportation and Industrial G'!D$34)*10^9*'Assumptions (O&amp;G Upstream)'!E$309/'Assumptions (O&amp;G Upstream)'!E$319/10^9*'Inflation GDP Population'!$S$18/'Inflation GDP Population'!D$18</f>
        <v>0.5118543675</v>
      </c>
      <c r="G56" s="132">
        <f>sum('Transportation and Industrial G'!E$34)*10^9*'Assumptions (O&amp;G Upstream)'!F$309/'Assumptions (O&amp;G Upstream)'!F$319/10^9*'Inflation GDP Population'!$S$18/'Inflation GDP Population'!E$18</f>
        <v>0.6765424889</v>
      </c>
      <c r="H56" s="132">
        <f>sum('Transportation and Industrial G'!F$34)*10^9*'Assumptions (O&amp;G Upstream)'!G$309/'Assumptions (O&amp;G Upstream)'!G$319/10^9*'Inflation GDP Population'!$S$18/'Inflation GDP Population'!F$18</f>
        <v>0.7838953931</v>
      </c>
      <c r="I56" s="132">
        <f>sum('Transportation and Industrial G'!G$34)*10^9*'Assumptions (O&amp;G Upstream)'!H$309/'Assumptions (O&amp;G Upstream)'!H$319/10^9*'Inflation GDP Population'!$S$18/'Inflation GDP Population'!G$18</f>
        <v>0.8732820936</v>
      </c>
      <c r="J56" s="132">
        <f>sum('Transportation and Industrial G'!H$34)*10^9*'Assumptions (O&amp;G Upstream)'!I$309/'Assumptions (O&amp;G Upstream)'!I$319/10^9*'Inflation GDP Population'!$S$18/'Inflation GDP Population'!H$18</f>
        <v>1.055227288</v>
      </c>
      <c r="K56" s="132">
        <f>sum('Transportation and Industrial G'!I$34)*10^9*'Assumptions (O&amp;G Upstream)'!J$309/'Assumptions (O&amp;G Upstream)'!J$319/10^9*'Inflation GDP Population'!$S$18/'Inflation GDP Population'!I$18</f>
        <v>0.980724654</v>
      </c>
      <c r="L56" s="132">
        <f>sum('Transportation and Industrial G'!J$34)*10^9*'Assumptions (O&amp;G Upstream)'!K$309/'Assumptions (O&amp;G Upstream)'!K$319/10^9*'Inflation GDP Population'!$S$18/'Inflation GDP Population'!J$18</f>
        <v>1.651775333</v>
      </c>
      <c r="M56" s="132">
        <f>sum('Transportation and Industrial G'!K$34)*10^9*'Assumptions (O&amp;G Upstream)'!L$309/'Assumptions (O&amp;G Upstream)'!L$319/10^9*'Inflation GDP Population'!$S$18/'Inflation GDP Population'!K$18</f>
        <v>1.010580655</v>
      </c>
      <c r="N56" s="132">
        <f>sum('Transportation and Industrial G'!L$34)*10^9*'Assumptions (O&amp;G Upstream)'!M$309/'Assumptions (O&amp;G Upstream)'!M$319/10^9*'Inflation GDP Population'!$S$18/'Inflation GDP Population'!L$18</f>
        <v>1.119344298</v>
      </c>
      <c r="O56" s="132">
        <f>sum('Transportation and Industrial G'!M$34)*10^9*'Assumptions (O&amp;G Upstream)'!N$309/'Assumptions (O&amp;G Upstream)'!N$319/10^9*'Inflation GDP Population'!$S$18/'Inflation GDP Population'!M$18</f>
        <v>1.348250981</v>
      </c>
      <c r="P56" s="132">
        <f>sum('Transportation and Industrial G'!N$34)*10^9*'Assumptions (O&amp;G Upstream)'!O$309/'Assumptions (O&amp;G Upstream)'!O$319/10^9*'Inflation GDP Population'!$S$18/'Inflation GDP Population'!N$18</f>
        <v>1.296512583</v>
      </c>
      <c r="Q56" s="132">
        <f>sum('Transportation and Industrial G'!O$34)*10^9*'Assumptions (O&amp;G Upstream)'!P$309/'Assumptions (O&amp;G Upstream)'!P$319/10^9*'Inflation GDP Population'!$S$18/'Inflation GDP Population'!O$18</f>
        <v>1.476815007</v>
      </c>
      <c r="R56" s="132">
        <f>sum('Transportation and Industrial G'!P$34)*10^9*'Assumptions (O&amp;G Upstream)'!Q$309/'Assumptions (O&amp;G Upstream)'!Q$319/10^9*'Inflation GDP Population'!$S$18/'Inflation GDP Population'!P$18</f>
        <v>1.648787284</v>
      </c>
      <c r="S56" s="132">
        <f>sum('Transportation and Industrial G'!Q$34)*10^9*'Assumptions (O&amp;G Upstream)'!R$309/'Assumptions (O&amp;G Upstream)'!R$319/10^9*'Inflation GDP Population'!$S$18/'Inflation GDP Population'!Q$18</f>
        <v>1.105431892</v>
      </c>
      <c r="T56" s="132">
        <f>sum('Transportation and Industrial G'!R$34)*10^9*'Assumptions (O&amp;G Upstream)'!S$309/'Assumptions (O&amp;G Upstream)'!S$319/10^9*'Inflation GDP Population'!$S$18/'Inflation GDP Population'!R$18</f>
        <v>0.8712780119</v>
      </c>
      <c r="U56" s="132">
        <f>sum('Transportation and Industrial G'!S$34)*10^9*'Assumptions (O&amp;G Upstream)'!T$309/'Assumptions (O&amp;G Upstream)'!T$319/10^9*'Inflation GDP Population'!$S$18/'Inflation GDP Population'!S$18</f>
        <v>1.030104298</v>
      </c>
      <c r="V56" s="132">
        <f>sum('Transportation and Industrial G'!T$34)*10^9*'Assumptions (O&amp;G Upstream)'!U$309/'Assumptions (O&amp;G Upstream)'!U$319/10^9*'Inflation GDP Population'!$S$18/'Inflation GDP Population'!T$18</f>
        <v>1.289686814</v>
      </c>
      <c r="W56" s="132">
        <f>sum('Transportation and Industrial G'!U$34)*10^9*'Assumptions (O&amp;G Upstream)'!V$309/'Assumptions (O&amp;G Upstream)'!V$319/10^9*'Inflation GDP Population'!$S$18/'Inflation GDP Population'!U$18</f>
        <v>1.359450344</v>
      </c>
      <c r="X56" s="132">
        <f>sum('Transportation and Industrial G'!V$34)*10^9*'Assumptions (O&amp;G Upstream)'!W$309/'Assumptions (O&amp;G Upstream)'!W$319/10^9*'Inflation GDP Population'!$S$18/'Inflation GDP Population'!V$18</f>
        <v>1.410145756</v>
      </c>
      <c r="Y56" s="132">
        <f>sum('Transportation and Industrial G'!W$34)*10^9*'Assumptions (O&amp;G Upstream)'!X$309/'Assumptions (O&amp;G Upstream)'!X$319/10^9*'Inflation GDP Population'!$S$18/'Inflation GDP Population'!W$18</f>
        <v>1.453575184</v>
      </c>
      <c r="Z56" s="132">
        <f>sum('Transportation and Industrial G'!X$34)*10^9*'Assumptions (O&amp;G Upstream)'!Y$309/'Assumptions (O&amp;G Upstream)'!Y$319/10^9*'Inflation GDP Population'!$S$18/'Inflation GDP Population'!X$18</f>
        <v>1.450132037</v>
      </c>
      <c r="AA56" s="132">
        <f>sum('Transportation and Industrial G'!Y$34)*10^9*'Assumptions (O&amp;G Upstream)'!Z$309/'Assumptions (O&amp;G Upstream)'!Z$319/10^9*'Inflation GDP Population'!$S$18/'Inflation GDP Population'!Y$18</f>
        <v>1.493014558</v>
      </c>
      <c r="AB56" s="132">
        <f>sum('Transportation and Industrial G'!Z$34)*10^9*'Assumptions (O&amp;G Upstream)'!AA$309/'Assumptions (O&amp;G Upstream)'!AA$319/10^9*'Inflation GDP Population'!$S$18/'Inflation GDP Population'!Z$18</f>
        <v>1.566710532</v>
      </c>
      <c r="AC56" s="132">
        <f>sum('Transportation and Industrial G'!AA$34)*10^9*'Assumptions (O&amp;G Upstream)'!AB$309/'Assumptions (O&amp;G Upstream)'!AB$319/10^9*'Inflation GDP Population'!$S$18/'Inflation GDP Population'!AA$18</f>
        <v>1.631722403</v>
      </c>
      <c r="AD56" s="132">
        <f>sum('Transportation and Industrial G'!AB$34)*10^9*'Assumptions (O&amp;G Upstream)'!AC$309/'Assumptions (O&amp;G Upstream)'!AC$319/10^9*'Inflation GDP Population'!$S$18/'Inflation GDP Population'!AB$18</f>
        <v>1.684711394</v>
      </c>
      <c r="AE56" s="132">
        <f>sum('Transportation and Industrial G'!AC$34)*10^9*'Assumptions (O&amp;G Upstream)'!AD$309/'Assumptions (O&amp;G Upstream)'!AD$319/10^9*'Inflation GDP Population'!$S$18/'Inflation GDP Population'!AC$18</f>
        <v>1.741898984</v>
      </c>
      <c r="AF56" s="132">
        <f>sum('Transportation and Industrial G'!AD$34)*10^9*'Assumptions (O&amp;G Upstream)'!AE$309/'Assumptions (O&amp;G Upstream)'!AE$319/10^9*'Inflation GDP Population'!$S$18/'Inflation GDP Population'!AD$18</f>
        <v>1.786677278</v>
      </c>
      <c r="AG56" s="132">
        <f>sum('Transportation and Industrial G'!AE$34)*10^9*'Assumptions (O&amp;G Upstream)'!AF$309/'Assumptions (O&amp;G Upstream)'!AF$319/10^9*'Inflation GDP Population'!$S$18/'Inflation GDP Population'!AE$18</f>
        <v>1.83563023</v>
      </c>
      <c r="AH56" s="132">
        <f>sum('Transportation and Industrial G'!AF$34)*10^9*'Assumptions (O&amp;G Upstream)'!AG$309/'Assumptions (O&amp;G Upstream)'!AG$319/10^9*'Inflation GDP Population'!$S$18/'Inflation GDP Population'!AF$18</f>
        <v>1.872559586</v>
      </c>
      <c r="AI56" s="132">
        <f>sum('Transportation and Industrial G'!AG$34)*10^9*'Assumptions (O&amp;G Upstream)'!AH$309/'Assumptions (O&amp;G Upstream)'!AH$319/10^9*'Inflation GDP Population'!$S$18/'Inflation GDP Population'!AG$18</f>
        <v>1.919885938</v>
      </c>
      <c r="AJ56" s="132">
        <f>sum('Transportation and Industrial G'!AH$34)*10^9*'Assumptions (O&amp;G Upstream)'!AI$309/'Assumptions (O&amp;G Upstream)'!AI$319/10^9*'Inflation GDP Population'!$S$18/'Inflation GDP Population'!AH$18</f>
        <v>1.952154014</v>
      </c>
      <c r="AK56" s="132">
        <f>sum('Transportation and Industrial G'!AI$34)*10^9*'Assumptions (O&amp;G Upstream)'!AJ$309/'Assumptions (O&amp;G Upstream)'!AJ$319/10^9*'Inflation GDP Population'!$S$18/'Inflation GDP Population'!AI$18</f>
        <v>2.018688485</v>
      </c>
      <c r="AL56" s="132">
        <f>sum('Transportation and Industrial G'!AJ$34)*10^9*'Assumptions (O&amp;G Upstream)'!AK$309/'Assumptions (O&amp;G Upstream)'!AK$319/10^9*'Inflation GDP Population'!$S$18/'Inflation GDP Population'!AJ$18</f>
        <v>2.040773029</v>
      </c>
      <c r="AM56" s="132">
        <f>sum('Transportation and Industrial G'!AK$34)*10^9*'Assumptions (O&amp;G Upstream)'!AL$309/'Assumptions (O&amp;G Upstream)'!AL$319/10^9*'Inflation GDP Population'!$S$18/'Inflation GDP Population'!AK$18</f>
        <v>2.083634026</v>
      </c>
      <c r="AN56" s="132">
        <f>sum('Transportation and Industrial G'!AL$34)*10^9*'Assumptions (O&amp;G Upstream)'!AM$309/'Assumptions (O&amp;G Upstream)'!AM$319/10^9*'Inflation GDP Population'!$S$18/'Inflation GDP Population'!AL$18</f>
        <v>2.135647055</v>
      </c>
      <c r="AO56" s="132">
        <f>sum('Transportation and Industrial G'!AM$34)*10^9*'Assumptions (O&amp;G Upstream)'!AN$309/'Assumptions (O&amp;G Upstream)'!AN$319/10^9*'Inflation GDP Population'!$S$18/'Inflation GDP Population'!AM$18</f>
        <v>2.138441689</v>
      </c>
      <c r="AP56" s="132">
        <f>sum('Transportation and Industrial G'!AN$34)*10^9*'Assumptions (O&amp;G Upstream)'!AO$309/'Assumptions (O&amp;G Upstream)'!AO$319/10^9*'Inflation GDP Population'!$S$18/'Inflation GDP Population'!AN$18</f>
        <v>2.174703214</v>
      </c>
      <c r="AQ56" s="132">
        <f>sum('Transportation and Industrial G'!AO$34)*10^9*'Assumptions (O&amp;G Upstream)'!AP$309/'Assumptions (O&amp;G Upstream)'!AP$319/10^9*'Inflation GDP Population'!$S$18/'Inflation GDP Population'!AO$18</f>
        <v>2.201902472</v>
      </c>
      <c r="AR56" s="132">
        <f>sum('Transportation and Industrial G'!AP$34)*10^9*'Assumptions (O&amp;G Upstream)'!AQ$309/'Assumptions (O&amp;G Upstream)'!AQ$319/10^9*'Inflation GDP Population'!$S$18/'Inflation GDP Population'!AP$18</f>
        <v>2.245280412</v>
      </c>
      <c r="AS56" s="132">
        <f>sum('Transportation and Industrial G'!AQ$34)*10^9*'Assumptions (O&amp;G Upstream)'!AR$309/'Assumptions (O&amp;G Upstream)'!AR$319/10^9*'Inflation GDP Population'!$S$18/'Inflation GDP Population'!AQ$18</f>
        <v>2.270291935</v>
      </c>
      <c r="AT56" s="132">
        <f>sum('Transportation and Industrial G'!AR$34)*10^9*'Assumptions (O&amp;G Upstream)'!AS$309/'Assumptions (O&amp;G Upstream)'!AS$319/10^9*'Inflation GDP Population'!$S$18/'Inflation GDP Population'!AR$18</f>
        <v>2.312876838</v>
      </c>
      <c r="AU56" s="132">
        <f>sum('Transportation and Industrial G'!AS$34)*10^9*'Assumptions (O&amp;G Upstream)'!AT$309/'Assumptions (O&amp;G Upstream)'!AT$319/10^9*'Inflation GDP Population'!$S$18/'Inflation GDP Population'!AS$18</f>
        <v>2.3320581</v>
      </c>
      <c r="AV56" s="132">
        <f>sum('Transportation and Industrial G'!AT$34)*10^9*'Assumptions (O&amp;G Upstream)'!AU$309/'Assumptions (O&amp;G Upstream)'!AU$319/10^9*'Inflation GDP Population'!$S$18/'Inflation GDP Population'!AT$18</f>
        <v>2.357783643</v>
      </c>
      <c r="AW56" s="132">
        <f>sum('Transportation and Industrial G'!AU$34)*10^9*'Assumptions (O&amp;G Upstream)'!AV$309/'Assumptions (O&amp;G Upstream)'!AV$319/10^9*'Inflation GDP Population'!$S$18/'Inflation GDP Population'!AU$18</f>
        <v>2.38427661</v>
      </c>
      <c r="AX56" s="132">
        <f>sum('Transportation and Industrial G'!AV$34)*10^9*'Assumptions (O&amp;G Upstream)'!AW$309/'Assumptions (O&amp;G Upstream)'!AW$319/10^9*'Inflation GDP Population'!$S$18/'Inflation GDP Population'!AV$18</f>
        <v>2.406771086</v>
      </c>
      <c r="AY56" s="132">
        <f>sum('Transportation and Industrial G'!AW$34)*10^9*'Assumptions (O&amp;G Upstream)'!AX$309/'Assumptions (O&amp;G Upstream)'!AX$319/10^9*'Inflation GDP Population'!$S$18/'Inflation GDP Population'!AW$18</f>
        <v>2.428769945</v>
      </c>
      <c r="AZ56" s="132">
        <f>sum('Transportation and Industrial G'!AX$34)*10^9*'Assumptions (O&amp;G Upstream)'!AY$309/'Assumptions (O&amp;G Upstream)'!AY$319/10^9*'Inflation GDP Population'!$S$18/'Inflation GDP Population'!AX$18</f>
        <v>2.45164789</v>
      </c>
      <c r="BA56" s="132">
        <f>sum('Transportation and Industrial G'!AY$34)*10^9*'Assumptions (O&amp;G Upstream)'!AZ$309/'Assumptions (O&amp;G Upstream)'!AZ$319/10^9*'Inflation GDP Population'!$S$18/'Inflation GDP Population'!AY$18</f>
        <v>2.469736456</v>
      </c>
      <c r="BB56" s="132">
        <f>sum('Transportation and Industrial G'!AZ$34)*10^9*'Assumptions (O&amp;G Upstream)'!BA$309/'Assumptions (O&amp;G Upstream)'!BA$319/10^9*'Inflation GDP Population'!$S$18/'Inflation GDP Population'!AZ$18</f>
        <v>2.486378037</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29.61037493</v>
      </c>
      <c r="E57" s="132">
        <f>sum('Transportation and Industrial G'!C$31:C$32)*10^9*'Assumptions (O&amp;G Upstream)'!D$309/'Assumptions (O&amp;G Upstream)'!D$319/10^9*'Inflation GDP Population'!$S$18/'Inflation GDP Population'!C$18</f>
        <v>24.24028606</v>
      </c>
      <c r="F57" s="132">
        <f>sum('Transportation and Industrial G'!D$31:D$32)*10^9*'Assumptions (O&amp;G Upstream)'!E$309/'Assumptions (O&amp;G Upstream)'!E$319/10^9*'Inflation GDP Population'!$S$18/'Inflation GDP Population'!D$18</f>
        <v>24.39055703</v>
      </c>
      <c r="G57" s="132">
        <f>sum('Transportation and Industrial G'!E$31:E$32)*10^9*'Assumptions (O&amp;G Upstream)'!F$309/'Assumptions (O&amp;G Upstream)'!F$319/10^9*'Inflation GDP Population'!$S$18/'Inflation GDP Population'!E$18</f>
        <v>28.99364423</v>
      </c>
      <c r="H57" s="132">
        <f>sum('Transportation and Industrial G'!F$31:F$32)*10^9*'Assumptions (O&amp;G Upstream)'!G$309/'Assumptions (O&amp;G Upstream)'!G$319/10^9*'Inflation GDP Population'!$S$18/'Inflation GDP Population'!F$18</f>
        <v>38.12674807</v>
      </c>
      <c r="I57" s="132">
        <f>sum('Transportation and Industrial G'!G$31:G$32)*10^9*'Assumptions (O&amp;G Upstream)'!H$309/'Assumptions (O&amp;G Upstream)'!H$319/10^9*'Inflation GDP Population'!$S$18/'Inflation GDP Population'!G$18</f>
        <v>51.86775363</v>
      </c>
      <c r="J57" s="132">
        <f>sum('Transportation and Industrial G'!H$31:H$32)*10^9*'Assumptions (O&amp;G Upstream)'!I$309/'Assumptions (O&amp;G Upstream)'!I$319/10^9*'Inflation GDP Population'!$S$18/'Inflation GDP Population'!H$18</f>
        <v>58.25703335</v>
      </c>
      <c r="K57" s="132">
        <f>sum('Transportation and Industrial G'!I$31:I$32)*10^9*'Assumptions (O&amp;G Upstream)'!J$309/'Assumptions (O&amp;G Upstream)'!J$319/10^9*'Inflation GDP Population'!$S$18/'Inflation GDP Population'!I$18</f>
        <v>62.025134</v>
      </c>
      <c r="L57" s="132">
        <f>sum('Transportation and Industrial G'!J$31:J$32)*10^9*'Assumptions (O&amp;G Upstream)'!K$309/'Assumptions (O&amp;G Upstream)'!K$319/10^9*'Inflation GDP Population'!$S$18/'Inflation GDP Population'!J$18</f>
        <v>79.71821402</v>
      </c>
      <c r="M57" s="132">
        <f>sum('Transportation and Industrial G'!K$31:K$32)*10^9*'Assumptions (O&amp;G Upstream)'!L$309/'Assumptions (O&amp;G Upstream)'!L$319/10^9*'Inflation GDP Population'!$S$18/'Inflation GDP Population'!K$18</f>
        <v>47.48051371</v>
      </c>
      <c r="N57" s="132">
        <f>sum('Transportation and Industrial G'!L$31:L$32)*10^9*'Assumptions (O&amp;G Upstream)'!M$309/'Assumptions (O&amp;G Upstream)'!M$319/10^9*'Inflation GDP Population'!$S$18/'Inflation GDP Population'!L$18</f>
        <v>60.85833555</v>
      </c>
      <c r="O57" s="132">
        <f>sum('Transportation and Industrial G'!M$31:M$32)*10^9*'Assumptions (O&amp;G Upstream)'!N$309/'Assumptions (O&amp;G Upstream)'!N$319/10^9*'Inflation GDP Population'!$S$18/'Inflation GDP Population'!M$18</f>
        <v>70.20373859</v>
      </c>
      <c r="P57" s="132">
        <f>sum('Transportation and Industrial G'!N$31:N$32)*10^9*'Assumptions (O&amp;G Upstream)'!O$309/'Assumptions (O&amp;G Upstream)'!O$319/10^9*'Inflation GDP Population'!$S$18/'Inflation GDP Population'!N$18</f>
        <v>67.14555518</v>
      </c>
      <c r="Q57" s="132">
        <f>sum('Transportation and Industrial G'!O$31:O$32)*10^9*'Assumptions (O&amp;G Upstream)'!P$309/'Assumptions (O&amp;G Upstream)'!P$319/10^9*'Inflation GDP Population'!$S$18/'Inflation GDP Population'!O$18</f>
        <v>69.6347799</v>
      </c>
      <c r="R57" s="132">
        <f>sum('Transportation and Industrial G'!P$31:P$32)*10^9*'Assumptions (O&amp;G Upstream)'!Q$309/'Assumptions (O&amp;G Upstream)'!Q$319/10^9*'Inflation GDP Population'!$S$18/'Inflation GDP Population'!P$18</f>
        <v>66.26717068</v>
      </c>
      <c r="S57" s="132">
        <f>sum('Transportation and Industrial G'!Q$31:Q$32)*10^9*'Assumptions (O&amp;G Upstream)'!R$309/'Assumptions (O&amp;G Upstream)'!R$319/10^9*'Inflation GDP Population'!$S$18/'Inflation GDP Population'!Q$18</f>
        <v>35.1099967</v>
      </c>
      <c r="T57" s="132">
        <f>sum('Transportation and Industrial G'!R$31:R$32)*10^9*'Assumptions (O&amp;G Upstream)'!S$309/'Assumptions (O&amp;G Upstream)'!S$319/10^9*'Inflation GDP Population'!$S$18/'Inflation GDP Population'!R$18</f>
        <v>31.21335022</v>
      </c>
      <c r="U57" s="132">
        <f>sum('Transportation and Industrial G'!S$31:S$32)*10^9*'Assumptions (O&amp;G Upstream)'!T$309/'Assumptions (O&amp;G Upstream)'!T$319/10^9*'Inflation GDP Population'!$S$18/'Inflation GDP Population'!S$18</f>
        <v>35.48260979</v>
      </c>
      <c r="V57" s="132">
        <f>sum('Transportation and Industrial G'!T$31:T$32)*10^9*'Assumptions (O&amp;G Upstream)'!U$309/'Assumptions (O&amp;G Upstream)'!U$319/10^9*'Inflation GDP Population'!$S$18/'Inflation GDP Population'!T$18</f>
        <v>43.53481989</v>
      </c>
      <c r="W57" s="132">
        <f>sum('Transportation and Industrial G'!U$31:U$32)*10^9*'Assumptions (O&amp;G Upstream)'!V$309/'Assumptions (O&amp;G Upstream)'!V$319/10^9*'Inflation GDP Population'!$S$18/'Inflation GDP Population'!U$18</f>
        <v>44.95597323</v>
      </c>
      <c r="X57" s="132">
        <f>sum('Transportation and Industrial G'!V$31:V$32)*10^9*'Assumptions (O&amp;G Upstream)'!W$309/'Assumptions (O&amp;G Upstream)'!W$319/10^9*'Inflation GDP Population'!$S$18/'Inflation GDP Population'!V$18</f>
        <v>45.66751846</v>
      </c>
      <c r="Y57" s="132">
        <f>sum('Transportation and Industrial G'!W$31:W$32)*10^9*'Assumptions (O&amp;G Upstream)'!X$309/'Assumptions (O&amp;G Upstream)'!X$319/10^9*'Inflation GDP Population'!$S$18/'Inflation GDP Population'!W$18</f>
        <v>46.08314272</v>
      </c>
      <c r="Z57" s="132">
        <f>sum('Transportation and Industrial G'!X$31:X$32)*10^9*'Assumptions (O&amp;G Upstream)'!Y$309/'Assumptions (O&amp;G Upstream)'!Y$319/10^9*'Inflation GDP Population'!$S$18/'Inflation GDP Population'!X$18</f>
        <v>44.98925781</v>
      </c>
      <c r="AA57" s="132">
        <f>sum('Transportation and Industrial G'!Y$31:Y$32)*10^9*'Assumptions (O&amp;G Upstream)'!Z$309/'Assumptions (O&amp;G Upstream)'!Z$319/10^9*'Inflation GDP Population'!$S$18/'Inflation GDP Population'!Y$18</f>
        <v>45.30966288</v>
      </c>
      <c r="AB57" s="132">
        <f>sum('Transportation and Industrial G'!Z$31:Z$32)*10^9*'Assumptions (O&amp;G Upstream)'!AA$309/'Assumptions (O&amp;G Upstream)'!AA$319/10^9*'Inflation GDP Population'!$S$18/'Inflation GDP Population'!Z$18</f>
        <v>46.49034438</v>
      </c>
      <c r="AC57" s="132">
        <f>sum('Transportation and Industrial G'!AA$31:AA$32)*10^9*'Assumptions (O&amp;G Upstream)'!AB$309/'Assumptions (O&amp;G Upstream)'!AB$319/10^9*'Inflation GDP Population'!$S$18/'Inflation GDP Population'!AA$18</f>
        <v>47.32402075</v>
      </c>
      <c r="AD57" s="132">
        <f>sum('Transportation and Industrial G'!AB$31:AB$32)*10^9*'Assumptions (O&amp;G Upstream)'!AC$309/'Assumptions (O&amp;G Upstream)'!AC$319/10^9*'Inflation GDP Population'!$S$18/'Inflation GDP Population'!AB$18</f>
        <v>47.73405592</v>
      </c>
      <c r="AE57" s="132">
        <f>sum('Transportation and Industrial G'!AC$31:AC$32)*10^9*'Assumptions (O&amp;G Upstream)'!AD$309/'Assumptions (O&amp;G Upstream)'!AD$319/10^9*'Inflation GDP Population'!$S$18/'Inflation GDP Population'!AC$18</f>
        <v>48.19375756</v>
      </c>
      <c r="AF57" s="132">
        <f>sum('Transportation and Industrial G'!AD$31:AD$32)*10^9*'Assumptions (O&amp;G Upstream)'!AE$309/'Assumptions (O&amp;G Upstream)'!AE$319/10^9*'Inflation GDP Population'!$S$18/'Inflation GDP Population'!AD$18</f>
        <v>48.24666767</v>
      </c>
      <c r="AG57" s="132">
        <f>sum('Transportation and Industrial G'!AE$31:AE$32)*10^9*'Assumptions (O&amp;G Upstream)'!AF$309/'Assumptions (O&amp;G Upstream)'!AF$319/10^9*'Inflation GDP Population'!$S$18/'Inflation GDP Population'!AE$18</f>
        <v>48.35466809</v>
      </c>
      <c r="AH57" s="132">
        <f>sum('Transportation and Industrial G'!AF$31:AF$32)*10^9*'Assumptions (O&amp;G Upstream)'!AG$309/'Assumptions (O&amp;G Upstream)'!AG$319/10^9*'Inflation GDP Population'!$S$18/'Inflation GDP Population'!AF$18</f>
        <v>48.09378949</v>
      </c>
      <c r="AI57" s="132">
        <f>sum('Transportation and Industrial G'!AG$31:AG$32)*10^9*'Assumptions (O&amp;G Upstream)'!AH$309/'Assumptions (O&amp;G Upstream)'!AH$319/10^9*'Inflation GDP Population'!$S$18/'Inflation GDP Population'!AG$18</f>
        <v>48.04916663</v>
      </c>
      <c r="AJ57" s="132">
        <f>sum('Transportation and Industrial G'!AH$31:AH$32)*10^9*'Assumptions (O&amp;G Upstream)'!AI$309/'Assumptions (O&amp;G Upstream)'!AI$319/10^9*'Inflation GDP Population'!$S$18/'Inflation GDP Population'!AH$18</f>
        <v>47.58022374</v>
      </c>
      <c r="AK57" s="132">
        <f>sum('Transportation and Industrial G'!AI$31:AI$32)*10^9*'Assumptions (O&amp;G Upstream)'!AJ$309/'Assumptions (O&amp;G Upstream)'!AJ$319/10^9*'Inflation GDP Population'!$S$18/'Inflation GDP Population'!AI$18</f>
        <v>47.88677752</v>
      </c>
      <c r="AL57" s="132">
        <f>sum('Transportation and Industrial G'!AJ$31:AJ$32)*10^9*'Assumptions (O&amp;G Upstream)'!AK$309/'Assumptions (O&amp;G Upstream)'!AK$319/10^9*'Inflation GDP Population'!$S$18/'Inflation GDP Population'!AJ$18</f>
        <v>47.08611873</v>
      </c>
      <c r="AM57" s="132">
        <f>sum('Transportation and Industrial G'!AK$31:AK$32)*10^9*'Assumptions (O&amp;G Upstream)'!AL$309/'Assumptions (O&amp;G Upstream)'!AL$319/10^9*'Inflation GDP Population'!$S$18/'Inflation GDP Population'!AK$18</f>
        <v>46.72770068</v>
      </c>
      <c r="AN57" s="132">
        <f>sum('Transportation and Industrial G'!AL$31:AL$32)*10^9*'Assumptions (O&amp;G Upstream)'!AM$309/'Assumptions (O&amp;G Upstream)'!AM$319/10^9*'Inflation GDP Population'!$S$18/'Inflation GDP Population'!AL$18</f>
        <v>46.51829958</v>
      </c>
      <c r="AO57" s="132">
        <f>sum('Transportation and Industrial G'!AM$31:AM$32)*10^9*'Assumptions (O&amp;G Upstream)'!AN$309/'Assumptions (O&amp;G Upstream)'!AN$319/10^9*'Inflation GDP Population'!$S$18/'Inflation GDP Population'!AM$18</f>
        <v>45.20662243</v>
      </c>
      <c r="AP57" s="132">
        <f>sum('Transportation and Industrial G'!AN$31:AN$32)*10^9*'Assumptions (O&amp;G Upstream)'!AO$309/'Assumptions (O&amp;G Upstream)'!AO$319/10^9*'Inflation GDP Population'!$S$18/'Inflation GDP Population'!AN$18</f>
        <v>44.58252387</v>
      </c>
      <c r="AQ57" s="132">
        <f>sum('Transportation and Industrial G'!AO$31:AO$32)*10^9*'Assumptions (O&amp;G Upstream)'!AP$309/'Assumptions (O&amp;G Upstream)'!AP$319/10^9*'Inflation GDP Population'!$S$18/'Inflation GDP Population'!AO$18</f>
        <v>43.73725543</v>
      </c>
      <c r="AR57" s="132">
        <f>sum('Transportation and Industrial G'!AP$31:AP$32)*10^9*'Assumptions (O&amp;G Upstream)'!AQ$309/'Assumptions (O&amp;G Upstream)'!AQ$319/10^9*'Inflation GDP Population'!$S$18/'Inflation GDP Population'!AP$18</f>
        <v>43.17365044</v>
      </c>
      <c r="AS57" s="132">
        <f>sum('Transportation and Industrial G'!AQ$31:AQ$32)*10^9*'Assumptions (O&amp;G Upstream)'!AR$309/'Assumptions (O&amp;G Upstream)'!AR$319/10^9*'Inflation GDP Population'!$S$18/'Inflation GDP Population'!AQ$18</f>
        <v>42.21876799</v>
      </c>
      <c r="AT57" s="132">
        <f>sum('Transportation and Industrial G'!AR$31:AR$32)*10^9*'Assumptions (O&amp;G Upstream)'!AS$309/'Assumptions (O&amp;G Upstream)'!AS$319/10^9*'Inflation GDP Population'!$S$18/'Inflation GDP Population'!AR$18</f>
        <v>41.55329757</v>
      </c>
      <c r="AU57" s="132">
        <f>sum('Transportation and Industrial G'!AS$31:AS$32)*10^9*'Assumptions (O&amp;G Upstream)'!AT$309/'Assumptions (O&amp;G Upstream)'!AT$319/10^9*'Inflation GDP Population'!$S$18/'Inflation GDP Population'!AS$18</f>
        <v>40.43381528</v>
      </c>
      <c r="AV57" s="132">
        <f>sum('Transportation and Industrial G'!AT$31:AT$32)*10^9*'Assumptions (O&amp;G Upstream)'!AU$309/'Assumptions (O&amp;G Upstream)'!AU$319/10^9*'Inflation GDP Population'!$S$18/'Inflation GDP Population'!AT$18</f>
        <v>39.40501542</v>
      </c>
      <c r="AW57" s="132">
        <f>sum('Transportation and Industrial G'!AU$31:AU$32)*10^9*'Assumptions (O&amp;G Upstream)'!AV$309/'Assumptions (O&amp;G Upstream)'!AV$319/10^9*'Inflation GDP Population'!$S$18/'Inflation GDP Population'!AU$18</f>
        <v>38.3618176</v>
      </c>
      <c r="AX57" s="132">
        <f>sum('Transportation and Industrial G'!AV$31:AV$32)*10^9*'Assumptions (O&amp;G Upstream)'!AW$309/'Assumptions (O&amp;G Upstream)'!AW$319/10^9*'Inflation GDP Population'!$S$18/'Inflation GDP Population'!AV$18</f>
        <v>37.22921657</v>
      </c>
      <c r="AY57" s="132">
        <f>sum('Transportation and Industrial G'!AW$31:AW$32)*10^9*'Assumptions (O&amp;G Upstream)'!AX$309/'Assumptions (O&amp;G Upstream)'!AX$319/10^9*'Inflation GDP Population'!$S$18/'Inflation GDP Population'!AW$18</f>
        <v>36.0668013</v>
      </c>
      <c r="AZ57" s="132">
        <f>sum('Transportation and Industrial G'!AX$31:AX$32)*10^9*'Assumptions (O&amp;G Upstream)'!AY$309/'Assumptions (O&amp;G Upstream)'!AY$319/10^9*'Inflation GDP Population'!$S$18/'Inflation GDP Population'!AX$18</f>
        <v>34.89517718</v>
      </c>
      <c r="BA57" s="132">
        <f>sum('Transportation and Industrial G'!AY$31:AY$32)*10^9*'Assumptions (O&amp;G Upstream)'!AZ$309/'Assumptions (O&amp;G Upstream)'!AZ$319/10^9*'Inflation GDP Population'!$S$18/'Inflation GDP Population'!AY$18</f>
        <v>33.63564279</v>
      </c>
      <c r="BB57" s="132">
        <f>sum('Transportation and Industrial G'!AZ$31:AZ$32)*10^9*'Assumptions (O&amp;G Upstream)'!BA$309/'Assumptions (O&amp;G Upstream)'!BA$319/10^9*'Inflation GDP Population'!$S$18/'Inflation GDP Population'!AZ$18</f>
        <v>32.34058952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1.760234188</v>
      </c>
      <c r="E58" s="132">
        <f>sum('Transportation and Industrial G'!C$33)*10^9*'Assumptions (O&amp;G Upstream)'!D$309/'Assumptions (O&amp;G Upstream)'!D$319/10^9*'Inflation GDP Population'!$S$18/'Inflation GDP Population'!C$18</f>
        <v>1.469258426</v>
      </c>
      <c r="F58" s="132">
        <f>sum('Transportation and Industrial G'!D$33)*10^9*'Assumptions (O&amp;G Upstream)'!E$309/'Assumptions (O&amp;G Upstream)'!E$319/10^9*'Inflation GDP Population'!$S$18/'Inflation GDP Population'!D$18</f>
        <v>1.501442672</v>
      </c>
      <c r="G58" s="132">
        <f>sum('Transportation and Industrial G'!E$33)*10^9*'Assumptions (O&amp;G Upstream)'!F$309/'Assumptions (O&amp;G Upstream)'!F$319/10^9*'Inflation GDP Population'!$S$18/'Inflation GDP Population'!E$18</f>
        <v>1.767243765</v>
      </c>
      <c r="H58" s="132">
        <f>sum('Transportation and Industrial G'!F$33)*10^9*'Assumptions (O&amp;G Upstream)'!G$309/'Assumptions (O&amp;G Upstream)'!G$319/10^9*'Inflation GDP Population'!$S$18/'Inflation GDP Population'!F$18</f>
        <v>2.064452894</v>
      </c>
      <c r="I58" s="132">
        <f>sum('Transportation and Industrial G'!G$33)*10^9*'Assumptions (O&amp;G Upstream)'!H$309/'Assumptions (O&amp;G Upstream)'!H$319/10^9*'Inflation GDP Population'!$S$18/'Inflation GDP Population'!G$18</f>
        <v>2.689336058</v>
      </c>
      <c r="J58" s="132">
        <f>sum('Transportation and Industrial G'!H$33)*10^9*'Assumptions (O&amp;G Upstream)'!I$309/'Assumptions (O&amp;G Upstream)'!I$319/10^9*'Inflation GDP Population'!$S$18/'Inflation GDP Population'!H$18</f>
        <v>2.486009777</v>
      </c>
      <c r="K58" s="132">
        <f>sum('Transportation and Industrial G'!I$33)*10^9*'Assumptions (O&amp;G Upstream)'!J$309/'Assumptions (O&amp;G Upstream)'!J$319/10^9*'Inflation GDP Population'!$S$18/'Inflation GDP Population'!I$18</f>
        <v>2.809085478</v>
      </c>
      <c r="L58" s="132">
        <f>sum('Transportation and Industrial G'!J$33)*10^9*'Assumptions (O&amp;G Upstream)'!K$309/'Assumptions (O&amp;G Upstream)'!K$319/10^9*'Inflation GDP Population'!$S$18/'Inflation GDP Population'!J$18</f>
        <v>4.244523051</v>
      </c>
      <c r="M58" s="132">
        <f>sum('Transportation and Industrial G'!K$33)*10^9*'Assumptions (O&amp;G Upstream)'!L$309/'Assumptions (O&amp;G Upstream)'!L$319/10^9*'Inflation GDP Population'!$S$18/'Inflation GDP Population'!K$18</f>
        <v>2.327538951</v>
      </c>
      <c r="N58" s="132">
        <f>sum('Transportation and Industrial G'!L$33)*10^9*'Assumptions (O&amp;G Upstream)'!M$309/'Assumptions (O&amp;G Upstream)'!M$319/10^9*'Inflation GDP Population'!$S$18/'Inflation GDP Population'!L$18</f>
        <v>2.76028572</v>
      </c>
      <c r="O58" s="132">
        <f>sum('Transportation and Industrial G'!M$33)*10^9*'Assumptions (O&amp;G Upstream)'!N$309/'Assumptions (O&amp;G Upstream)'!N$319/10^9*'Inflation GDP Population'!$S$18/'Inflation GDP Population'!M$18</f>
        <v>3.059132507</v>
      </c>
      <c r="P58" s="132">
        <f>sum('Transportation and Industrial G'!N$33)*10^9*'Assumptions (O&amp;G Upstream)'!O$309/'Assumptions (O&amp;G Upstream)'!O$319/10^9*'Inflation GDP Population'!$S$18/'Inflation GDP Population'!N$18</f>
        <v>2.364946974</v>
      </c>
      <c r="Q58" s="132">
        <f>sum('Transportation and Industrial G'!O$33)*10^9*'Assumptions (O&amp;G Upstream)'!P$309/'Assumptions (O&amp;G Upstream)'!P$319/10^9*'Inflation GDP Population'!$S$18/'Inflation GDP Population'!O$18</f>
        <v>3.057507406</v>
      </c>
      <c r="R58" s="132">
        <f>sum('Transportation and Industrial G'!P$33)*10^9*'Assumptions (O&amp;G Upstream)'!Q$309/'Assumptions (O&amp;G Upstream)'!Q$319/10^9*'Inflation GDP Population'!$S$18/'Inflation GDP Population'!P$18</f>
        <v>2.98065768</v>
      </c>
      <c r="S58" s="132">
        <f>sum('Transportation and Industrial G'!Q$33)*10^9*'Assumptions (O&amp;G Upstream)'!R$309/'Assumptions (O&amp;G Upstream)'!R$319/10^9*'Inflation GDP Population'!$S$18/'Inflation GDP Population'!Q$18</f>
        <v>1.336144062</v>
      </c>
      <c r="T58" s="132">
        <f>sum('Transportation and Industrial G'!R$33)*10^9*'Assumptions (O&amp;G Upstream)'!S$309/'Assumptions (O&amp;G Upstream)'!S$319/10^9*'Inflation GDP Population'!$S$18/'Inflation GDP Population'!R$18</f>
        <v>1.154416287</v>
      </c>
      <c r="U58" s="132">
        <f>sum('Transportation and Industrial G'!S$33)*10^9*'Assumptions (O&amp;G Upstream)'!T$309/'Assumptions (O&amp;G Upstream)'!T$319/10^9*'Inflation GDP Population'!$S$18/'Inflation GDP Population'!S$18</f>
        <v>1.339819318</v>
      </c>
      <c r="V58" s="132">
        <f>sum('Transportation and Industrial G'!T$33)*10^9*'Assumptions (O&amp;G Upstream)'!U$309/'Assumptions (O&amp;G Upstream)'!U$319/10^9*'Inflation GDP Population'!$S$18/'Inflation GDP Population'!T$18</f>
        <v>1.660700663</v>
      </c>
      <c r="W58" s="132">
        <f>sum('Transportation and Industrial G'!U$33)*10^9*'Assumptions (O&amp;G Upstream)'!V$309/'Assumptions (O&amp;G Upstream)'!V$319/10^9*'Inflation GDP Population'!$S$18/'Inflation GDP Population'!U$18</f>
        <v>1.732946996</v>
      </c>
      <c r="X58" s="132">
        <f>sum('Transportation and Industrial G'!V$33)*10^9*'Assumptions (O&amp;G Upstream)'!W$309/'Assumptions (O&amp;G Upstream)'!W$319/10^9*'Inflation GDP Population'!$S$18/'Inflation GDP Population'!V$18</f>
        <v>1.779397815</v>
      </c>
      <c r="Y58" s="132">
        <f>sum('Transportation and Industrial G'!W$33)*10^9*'Assumptions (O&amp;G Upstream)'!X$309/'Assumptions (O&amp;G Upstream)'!X$319/10^9*'Inflation GDP Population'!$S$18/'Inflation GDP Population'!W$18</f>
        <v>1.815538482</v>
      </c>
      <c r="Z58" s="132">
        <f>sum('Transportation and Industrial G'!X$33)*10^9*'Assumptions (O&amp;G Upstream)'!Y$309/'Assumptions (O&amp;G Upstream)'!Y$319/10^9*'Inflation GDP Population'!$S$18/'Inflation GDP Population'!X$18</f>
        <v>1.792692093</v>
      </c>
      <c r="AA58" s="132">
        <f>sum('Transportation and Industrial G'!Y$33)*10^9*'Assumptions (O&amp;G Upstream)'!Z$309/'Assumptions (O&amp;G Upstream)'!Z$319/10^9*'Inflation GDP Population'!$S$18/'Inflation GDP Population'!Y$18</f>
        <v>1.826682901</v>
      </c>
      <c r="AB58" s="132">
        <f>sum('Transportation and Industrial G'!Z$33)*10^9*'Assumptions (O&amp;G Upstream)'!AA$309/'Assumptions (O&amp;G Upstream)'!AA$319/10^9*'Inflation GDP Population'!$S$18/'Inflation GDP Population'!Z$18</f>
        <v>1.896963989</v>
      </c>
      <c r="AC58" s="132">
        <f>sum('Transportation and Industrial G'!AA$33)*10^9*'Assumptions (O&amp;G Upstream)'!AB$309/'Assumptions (O&amp;G Upstream)'!AB$319/10^9*'Inflation GDP Population'!$S$18/'Inflation GDP Population'!AA$18</f>
        <v>1.955048312</v>
      </c>
      <c r="AD58" s="132">
        <f>sum('Transportation and Industrial G'!AB$33)*10^9*'Assumptions (O&amp;G Upstream)'!AC$309/'Assumptions (O&amp;G Upstream)'!AC$319/10^9*'Inflation GDP Population'!$S$18/'Inflation GDP Population'!AB$18</f>
        <v>1.997315894</v>
      </c>
      <c r="AE58" s="132">
        <f>sum('Transportation and Industrial G'!AC$33)*10^9*'Assumptions (O&amp;G Upstream)'!AD$309/'Assumptions (O&amp;G Upstream)'!AD$319/10^9*'Inflation GDP Population'!$S$18/'Inflation GDP Population'!AC$18</f>
        <v>2.043256068</v>
      </c>
      <c r="AF58" s="132">
        <f>sum('Transportation and Industrial G'!AD$33)*10^9*'Assumptions (O&amp;G Upstream)'!AE$309/'Assumptions (O&amp;G Upstream)'!AE$319/10^9*'Inflation GDP Population'!$S$18/'Inflation GDP Population'!AD$18</f>
        <v>2.073444921</v>
      </c>
      <c r="AG58" s="132">
        <f>sum('Transportation and Industrial G'!AE$33)*10^9*'Assumptions (O&amp;G Upstream)'!AF$309/'Assumptions (O&amp;G Upstream)'!AF$319/10^9*'Inflation GDP Population'!$S$18/'Inflation GDP Population'!AE$18</f>
        <v>2.107392907</v>
      </c>
      <c r="AH58" s="132">
        <f>sum('Transportation and Industrial G'!AF$33)*10^9*'Assumptions (O&amp;G Upstream)'!AG$309/'Assumptions (O&amp;G Upstream)'!AG$319/10^9*'Inflation GDP Population'!$S$18/'Inflation GDP Population'!AF$18</f>
        <v>2.126555049</v>
      </c>
      <c r="AI58" s="132">
        <f>sum('Transportation and Industrial G'!AG$33)*10^9*'Assumptions (O&amp;G Upstream)'!AH$309/'Assumptions (O&amp;G Upstream)'!AH$319/10^9*'Inflation GDP Population'!$S$18/'Inflation GDP Population'!AG$18</f>
        <v>2.156568172</v>
      </c>
      <c r="AJ58" s="132">
        <f>sum('Transportation and Industrial G'!AH$33)*10^9*'Assumptions (O&amp;G Upstream)'!AI$309/'Assumptions (O&amp;G Upstream)'!AI$319/10^9*'Inflation GDP Population'!$S$18/'Inflation GDP Population'!AH$18</f>
        <v>2.168772898</v>
      </c>
      <c r="AK58" s="132">
        <f>sum('Transportation and Industrial G'!AI$33)*10^9*'Assumptions (O&amp;G Upstream)'!AJ$309/'Assumptions (O&amp;G Upstream)'!AJ$319/10^9*'Inflation GDP Population'!$S$18/'Inflation GDP Population'!AI$18</f>
        <v>2.217922284</v>
      </c>
      <c r="AL58" s="132">
        <f>sum('Transportation and Industrial G'!AJ$33)*10^9*'Assumptions (O&amp;G Upstream)'!AK$309/'Assumptions (O&amp;G Upstream)'!AK$319/10^9*'Inflation GDP Population'!$S$18/'Inflation GDP Population'!AJ$18</f>
        <v>2.217240673</v>
      </c>
      <c r="AM58" s="132">
        <f>sum('Transportation and Industrial G'!AK$33)*10^9*'Assumptions (O&amp;G Upstream)'!AL$309/'Assumptions (O&amp;G Upstream)'!AL$319/10^9*'Inflation GDP Population'!$S$18/'Inflation GDP Population'!AK$18</f>
        <v>2.238432826</v>
      </c>
      <c r="AN58" s="132">
        <f>sum('Transportation and Industrial G'!AL$33)*10^9*'Assumptions (O&amp;G Upstream)'!AM$309/'Assumptions (O&amp;G Upstream)'!AM$319/10^9*'Inflation GDP Population'!$S$18/'Inflation GDP Population'!AL$18</f>
        <v>2.268397987</v>
      </c>
      <c r="AO58" s="132">
        <f>sum('Transportation and Industrial G'!AM$33)*10^9*'Assumptions (O&amp;G Upstream)'!AN$309/'Assumptions (O&amp;G Upstream)'!AN$319/10^9*'Inflation GDP Population'!$S$18/'Inflation GDP Population'!AM$18</f>
        <v>2.24551641</v>
      </c>
      <c r="AP58" s="132">
        <f>sum('Transportation and Industrial G'!AN$33)*10^9*'Assumptions (O&amp;G Upstream)'!AO$309/'Assumptions (O&amp;G Upstream)'!AO$319/10^9*'Inflation GDP Population'!$S$18/'Inflation GDP Population'!AN$18</f>
        <v>2.257402465</v>
      </c>
      <c r="AQ58" s="132">
        <f>sum('Transportation and Industrial G'!AO$33)*10^9*'Assumptions (O&amp;G Upstream)'!AP$309/'Assumptions (O&amp;G Upstream)'!AP$319/10^9*'Inflation GDP Population'!$S$18/'Inflation GDP Population'!AO$18</f>
        <v>2.259215139</v>
      </c>
      <c r="AR58" s="132">
        <f>sum('Transportation and Industrial G'!AP$33)*10^9*'Assumptions (O&amp;G Upstream)'!AQ$309/'Assumptions (O&amp;G Upstream)'!AQ$319/10^9*'Inflation GDP Population'!$S$18/'Inflation GDP Population'!AP$18</f>
        <v>2.276879913</v>
      </c>
      <c r="AS58" s="132">
        <f>sum('Transportation and Industrial G'!AQ$33)*10^9*'Assumptions (O&amp;G Upstream)'!AR$309/'Assumptions (O&amp;G Upstream)'!AR$319/10^9*'Inflation GDP Population'!$S$18/'Inflation GDP Population'!AQ$18</f>
        <v>2.275201917</v>
      </c>
      <c r="AT58" s="132">
        <f>sum('Transportation and Industrial G'!AR$33)*10^9*'Assumptions (O&amp;G Upstream)'!AS$309/'Assumptions (O&amp;G Upstream)'!AS$319/10^9*'Inflation GDP Population'!$S$18/'Inflation GDP Population'!AR$18</f>
        <v>2.290431203</v>
      </c>
      <c r="AU58" s="132">
        <f>sum('Transportation and Industrial G'!AS$33)*10^9*'Assumptions (O&amp;G Upstream)'!AT$309/'Assumptions (O&amp;G Upstream)'!AT$319/10^9*'Inflation GDP Population'!$S$18/'Inflation GDP Population'!AS$18</f>
        <v>2.281852285</v>
      </c>
      <c r="AV58" s="132">
        <f>sum('Transportation and Industrial G'!AT$33)*10^9*'Assumptions (O&amp;G Upstream)'!AU$309/'Assumptions (O&amp;G Upstream)'!AU$319/10^9*'Inflation GDP Population'!$S$18/'Inflation GDP Population'!AT$18</f>
        <v>2.279247657</v>
      </c>
      <c r="AW58" s="132">
        <f>sum('Transportation and Industrial G'!AU$33)*10^9*'Assumptions (O&amp;G Upstream)'!AV$309/'Assumptions (O&amp;G Upstream)'!AV$319/10^9*'Inflation GDP Population'!$S$18/'Inflation GDP Population'!AU$18</f>
        <v>2.276872172</v>
      </c>
      <c r="AX58" s="132">
        <f>sum('Transportation and Industrial G'!AV$33)*10^9*'Assumptions (O&amp;G Upstream)'!AW$309/'Assumptions (O&amp;G Upstream)'!AW$319/10^9*'Inflation GDP Population'!$S$18/'Inflation GDP Population'!AV$18</f>
        <v>2.27020617</v>
      </c>
      <c r="AY58" s="132">
        <f>sum('Transportation and Industrial G'!AW$33)*10^9*'Assumptions (O&amp;G Upstream)'!AX$309/'Assumptions (O&amp;G Upstream)'!AX$319/10^9*'Inflation GDP Population'!$S$18/'Inflation GDP Population'!AW$18</f>
        <v>2.262655553</v>
      </c>
      <c r="AZ58" s="132">
        <f>sum('Transportation and Industrial G'!AX$33)*10^9*'Assumptions (O&amp;G Upstream)'!AY$309/'Assumptions (O&amp;G Upstream)'!AY$319/10^9*'Inflation GDP Population'!$S$18/'Inflation GDP Population'!AX$18</f>
        <v>2.255504605</v>
      </c>
      <c r="BA58" s="132">
        <f>sum('Transportation and Industrial G'!AY$33)*10^9*'Assumptions (O&amp;G Upstream)'!AZ$309/'Assumptions (O&amp;G Upstream)'!AZ$319/10^9*'Inflation GDP Population'!$S$18/'Inflation GDP Population'!AY$18</f>
        <v>2.243575652</v>
      </c>
      <c r="BB58" s="132">
        <f>sum('Transportation and Industrial G'!AZ$33)*10^9*'Assumptions (O&amp;G Upstream)'!BA$309/'Assumptions (O&amp;G Upstream)'!BA$319/10^9*'Inflation GDP Population'!$S$18/'Inflation GDP Population'!AZ$18</f>
        <v>2.230034419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7.552556453</v>
      </c>
      <c r="E59" s="132">
        <f>sum('Assumptions (NG non-electricity'!C$7)*10^15*'Assumptions (O&amp;G Upstream)'!D$312/'Assumptions (O&amp;G Upstream)'!D$320/10^9/10^3*'Inflation GDP Population'!$S$18/'Inflation GDP Population'!C$18</f>
        <v>6.083935156</v>
      </c>
      <c r="F59" s="132">
        <f>sum('Assumptions (NG non-electricity'!D$7)*10^15*'Assumptions (O&amp;G Upstream)'!E$312/'Assumptions (O&amp;G Upstream)'!E$320/10^9/10^3*'Inflation GDP Population'!$S$18/'Inflation GDP Population'!D$18</f>
        <v>5.291998924</v>
      </c>
      <c r="G59" s="132">
        <f>sum('Assumptions (NG non-electricity'!E$7)*10^15*'Assumptions (O&amp;G Upstream)'!F$312/'Assumptions (O&amp;G Upstream)'!F$320/10^9/10^3*'Inflation GDP Population'!$S$18/'Inflation GDP Population'!E$18</f>
        <v>8.097918916</v>
      </c>
      <c r="H59" s="132">
        <f>sum('Assumptions (NG non-electricity'!F$7)*10^15*'Assumptions (O&amp;G Upstream)'!G$312/'Assumptions (O&amp;G Upstream)'!G$320/10^9/10^3*'Inflation GDP Population'!$S$18/'Inflation GDP Population'!F$18</f>
        <v>8.441032561</v>
      </c>
      <c r="I59" s="132">
        <f>sum('Assumptions (NG non-electricity'!G$7)*10^15*'Assumptions (O&amp;G Upstream)'!H$312/'Assumptions (O&amp;G Upstream)'!H$320/10^9/10^3*'Inflation GDP Population'!$S$18/'Inflation GDP Population'!G$18</f>
        <v>12.00238781</v>
      </c>
      <c r="J59" s="132">
        <f>sum('Assumptions (NG non-electricity'!H$7)*10^15*'Assumptions (O&amp;G Upstream)'!I$312/'Assumptions (O&amp;G Upstream)'!I$320/10^9/10^3*'Inflation GDP Population'!$S$18/'Inflation GDP Population'!H$18</f>
        <v>8.727690401</v>
      </c>
      <c r="K59" s="132">
        <f>sum('Assumptions (NG non-electricity'!I$7)*10^15*'Assumptions (O&amp;G Upstream)'!J$312/'Assumptions (O&amp;G Upstream)'!J$320/10^9/10^3*'Inflation GDP Population'!$S$18/'Inflation GDP Population'!I$18</f>
        <v>9.074549264</v>
      </c>
      <c r="L59" s="132">
        <f>sum('Assumptions (NG non-electricity'!J$7)*10^15*'Assumptions (O&amp;G Upstream)'!K$312/'Assumptions (O&amp;G Upstream)'!K$320/10^9/10^3*'Inflation GDP Population'!$S$18/'Inflation GDP Population'!J$18</f>
        <v>11.87479497</v>
      </c>
      <c r="M59" s="132">
        <f>sum('Assumptions (NG non-electricity'!K$7)*10^15*'Assumptions (O&amp;G Upstream)'!L$312/'Assumptions (O&amp;G Upstream)'!L$320/10^9/10^3*'Inflation GDP Population'!$S$18/'Inflation GDP Population'!K$18</f>
        <v>4.841664078</v>
      </c>
      <c r="N59" s="132">
        <f>sum('Assumptions (NG non-electricity'!L$7)*10^15*'Assumptions (O&amp;G Upstream)'!M$312/'Assumptions (O&amp;G Upstream)'!M$320/10^9/10^3*'Inflation GDP Population'!$S$18/'Inflation GDP Population'!L$18</f>
        <v>6.000759082</v>
      </c>
      <c r="O59" s="132">
        <f>sum('Assumptions (NG non-electricity'!M$7)*10^15*'Assumptions (O&amp;G Upstream)'!N$312/'Assumptions (O&amp;G Upstream)'!N$320/10^9/10^3*'Inflation GDP Population'!$S$18/'Inflation GDP Population'!M$18</f>
        <v>5.582381932</v>
      </c>
      <c r="P59" s="132">
        <f>sum('Assumptions (NG non-electricity'!N$7)*10^15*'Assumptions (O&amp;G Upstream)'!O$312/'Assumptions (O&amp;G Upstream)'!O$320/10^9/10^3*'Inflation GDP Population'!$S$18/'Inflation GDP Population'!N$18</f>
        <v>3.831336031</v>
      </c>
      <c r="Q59" s="132">
        <f>sum('Assumptions (NG non-electricity'!O$7)*10^15*'Assumptions (O&amp;G Upstream)'!P$312/'Assumptions (O&amp;G Upstream)'!P$320/10^9/10^3*'Inflation GDP Population'!$S$18/'Inflation GDP Population'!O$18</f>
        <v>5.35075025</v>
      </c>
      <c r="R59" s="132">
        <f>sum('Assumptions (NG non-electricity'!P$7)*10^15*'Assumptions (O&amp;G Upstream)'!Q$312/'Assumptions (O&amp;G Upstream)'!Q$320/10^9/10^3*'Inflation GDP Population'!$S$18/'Inflation GDP Population'!P$18</f>
        <v>6.380353189</v>
      </c>
      <c r="S59" s="132">
        <f>sum('Assumptions (NG non-electricity'!Q$7)*10^15*'Assumptions (O&amp;G Upstream)'!R$312/'Assumptions (O&amp;G Upstream)'!R$320/10^9/10^3*'Inflation GDP Population'!$S$18/'Inflation GDP Population'!Q$18</f>
        <v>3.644840099</v>
      </c>
      <c r="T59" s="132">
        <f>sum('Assumptions (NG non-electricity'!R$7)*10^15*'Assumptions (O&amp;G Upstream)'!S$312/'Assumptions (O&amp;G Upstream)'!S$320/10^9/10^3*'Inflation GDP Population'!$S$18/'Inflation GDP Population'!R$18</f>
        <v>3.514892337</v>
      </c>
      <c r="U59" s="132">
        <f>sum('Assumptions (NG non-electricity'!S$7)*10^15*'Assumptions (O&amp;G Upstream)'!T$312/'Assumptions (O&amp;G Upstream)'!T$320/10^9/10^3*'Inflation GDP Population'!$S$18/'Inflation GDP Population'!S$18</f>
        <v>4.31986888</v>
      </c>
      <c r="V59" s="132">
        <f>sum('Assumptions (NG non-electricity'!T$7)*10^15*'Assumptions (O&amp;G Upstream)'!U$312/'Assumptions (O&amp;G Upstream)'!U$320/10^9/10^3*'Inflation GDP Population'!$S$18/'Inflation GDP Population'!T$18</f>
        <v>4.495893753</v>
      </c>
      <c r="W59" s="132">
        <f>sum('Assumptions (NG non-electricity'!U$7)*10^15*'Assumptions (O&amp;G Upstream)'!V$312/'Assumptions (O&amp;G Upstream)'!V$320/10^9/10^3*'Inflation GDP Population'!$S$18/'Inflation GDP Population'!U$18</f>
        <v>4.333441616</v>
      </c>
      <c r="X59" s="132">
        <f>sum('Assumptions (NG non-electricity'!V$7)*10^15*'Assumptions (O&amp;G Upstream)'!W$312/'Assumptions (O&amp;G Upstream)'!W$320/10^9/10^3*'Inflation GDP Population'!$S$18/'Inflation GDP Population'!V$18</f>
        <v>4.475769406</v>
      </c>
      <c r="Y59" s="132">
        <f>sum('Assumptions (NG non-electricity'!W$7)*10^15*'Assumptions (O&amp;G Upstream)'!X$312/'Assumptions (O&amp;G Upstream)'!X$320/10^9/10^3*'Inflation GDP Population'!$S$18/'Inflation GDP Population'!W$18</f>
        <v>4.408348938</v>
      </c>
      <c r="Z59" s="132">
        <f>sum('Assumptions (NG non-electricity'!X$7)*10^15*'Assumptions (O&amp;G Upstream)'!Y$312/'Assumptions (O&amp;G Upstream)'!Y$320/10^9/10^3*'Inflation GDP Population'!$S$18/'Inflation GDP Population'!X$18</f>
        <v>4.462269232</v>
      </c>
      <c r="AA59" s="132">
        <f>sum('Assumptions (NG non-electricity'!Y$7)*10^15*'Assumptions (O&amp;G Upstream)'!Z$312/'Assumptions (O&amp;G Upstream)'!Z$320/10^9/10^3*'Inflation GDP Population'!$S$18/'Inflation GDP Population'!Y$18</f>
        <v>4.700863502</v>
      </c>
      <c r="AB59" s="132">
        <f>sum('Assumptions (NG non-electricity'!Z$7)*10^15*'Assumptions (O&amp;G Upstream)'!AA$312/'Assumptions (O&amp;G Upstream)'!AA$320/10^9/10^3*'Inflation GDP Population'!$S$18/'Inflation GDP Population'!Z$18</f>
        <v>5.010586703</v>
      </c>
      <c r="AC59" s="132">
        <f>sum('Assumptions (NG non-electricity'!AA$7)*10^15*'Assumptions (O&amp;G Upstream)'!AB$312/'Assumptions (O&amp;G Upstream)'!AB$320/10^9/10^3*'Inflation GDP Population'!$S$18/'Inflation GDP Population'!AA$18</f>
        <v>5.403480537</v>
      </c>
      <c r="AD59" s="132">
        <f>sum('Assumptions (NG non-electricity'!AB$7)*10^15*'Assumptions (O&amp;G Upstream)'!AC$312/'Assumptions (O&amp;G Upstream)'!AC$320/10^9/10^3*'Inflation GDP Population'!$S$18/'Inflation GDP Population'!AB$18</f>
        <v>5.56021554</v>
      </c>
      <c r="AE59" s="132">
        <f>sum('Assumptions (NG non-electricity'!AC$7)*10^15*'Assumptions (O&amp;G Upstream)'!AD$312/'Assumptions (O&amp;G Upstream)'!AD$320/10^9/10^3*'Inflation GDP Population'!$S$18/'Inflation GDP Population'!AC$18</f>
        <v>5.644272967</v>
      </c>
      <c r="AF59" s="132">
        <f>sum('Assumptions (NG non-electricity'!AD$7)*10^15*'Assumptions (O&amp;G Upstream)'!AE$312/'Assumptions (O&amp;G Upstream)'!AE$320/10^9/10^3*'Inflation GDP Population'!$S$18/'Inflation GDP Population'!AD$18</f>
        <v>5.814396359</v>
      </c>
      <c r="AG59" s="132">
        <f>sum('Assumptions (NG non-electricity'!AE$7)*10^15*'Assumptions (O&amp;G Upstream)'!AF$312/'Assumptions (O&amp;G Upstream)'!AF$320/10^9/10^3*'Inflation GDP Population'!$S$18/'Inflation GDP Population'!AE$18</f>
        <v>5.887467837</v>
      </c>
      <c r="AH59" s="132">
        <f>sum('Assumptions (NG non-electricity'!AF$7)*10^15*'Assumptions (O&amp;G Upstream)'!AG$312/'Assumptions (O&amp;G Upstream)'!AG$320/10^9/10^3*'Inflation GDP Population'!$S$18/'Inflation GDP Population'!AF$18</f>
        <v>5.989483266</v>
      </c>
      <c r="AI59" s="132">
        <f>sum('Assumptions (NG non-electricity'!AG$7)*10^15*'Assumptions (O&amp;G Upstream)'!AH$312/'Assumptions (O&amp;G Upstream)'!AH$320/10^9/10^3*'Inflation GDP Population'!$S$18/'Inflation GDP Population'!AG$18</f>
        <v>6.008826327</v>
      </c>
      <c r="AJ59" s="132">
        <f>sum('Assumptions (NG non-electricity'!AH$7)*10^15*'Assumptions (O&amp;G Upstream)'!AI$312/'Assumptions (O&amp;G Upstream)'!AI$320/10^9/10^3*'Inflation GDP Population'!$S$18/'Inflation GDP Population'!AH$18</f>
        <v>6.268121397</v>
      </c>
      <c r="AK59" s="132">
        <f>sum('Assumptions (NG non-electricity'!AI$7)*10^15*'Assumptions (O&amp;G Upstream)'!AJ$312/'Assumptions (O&amp;G Upstream)'!AJ$320/10^9/10^3*'Inflation GDP Population'!$S$18/'Inflation GDP Population'!AI$18</f>
        <v>6.410270135</v>
      </c>
      <c r="AL59" s="132">
        <f>sum('Assumptions (NG non-electricity'!AJ$7)*10^15*'Assumptions (O&amp;G Upstream)'!AK$312/'Assumptions (O&amp;G Upstream)'!AK$320/10^9/10^3*'Inflation GDP Population'!$S$18/'Inflation GDP Population'!AJ$18</f>
        <v>6.527808824</v>
      </c>
      <c r="AM59" s="132">
        <f>sum('Assumptions (NG non-electricity'!AK$7)*10^15*'Assumptions (O&amp;G Upstream)'!AL$312/'Assumptions (O&amp;G Upstream)'!AL$320/10^9/10^3*'Inflation GDP Population'!$S$18/'Inflation GDP Population'!AK$18</f>
        <v>6.64587761</v>
      </c>
      <c r="AN59" s="132">
        <f>sum('Assumptions (NG non-electricity'!AL$7)*10^15*'Assumptions (O&amp;G Upstream)'!AM$312/'Assumptions (O&amp;G Upstream)'!AM$320/10^9/10^3*'Inflation GDP Population'!$S$18/'Inflation GDP Population'!AL$18</f>
        <v>6.825506622</v>
      </c>
      <c r="AO59" s="132">
        <f>sum('Assumptions (NG non-electricity'!AM$7)*10^15*'Assumptions (O&amp;G Upstream)'!AN$312/'Assumptions (O&amp;G Upstream)'!AN$320/10^9/10^3*'Inflation GDP Population'!$S$18/'Inflation GDP Population'!AM$18</f>
        <v>6.912487454</v>
      </c>
      <c r="AP59" s="132">
        <f>sum('Assumptions (NG non-electricity'!AN$7)*10^15*'Assumptions (O&amp;G Upstream)'!AO$312/'Assumptions (O&amp;G Upstream)'!AO$320/10^9/10^3*'Inflation GDP Population'!$S$18/'Inflation GDP Population'!AN$18</f>
        <v>6.983311987</v>
      </c>
      <c r="AQ59" s="132">
        <f>sum('Assumptions (NG non-electricity'!AO$7)*10^15*'Assumptions (O&amp;G Upstream)'!AP$312/'Assumptions (O&amp;G Upstream)'!AP$320/10^9/10^3*'Inflation GDP Population'!$S$18/'Inflation GDP Population'!AO$18</f>
        <v>7.074991809</v>
      </c>
      <c r="AR59" s="132">
        <f>sum('Assumptions (NG non-electricity'!AP$7)*10^15*'Assumptions (O&amp;G Upstream)'!AQ$312/'Assumptions (O&amp;G Upstream)'!AQ$320/10^9/10^3*'Inflation GDP Population'!$S$18/'Inflation GDP Population'!AP$18</f>
        <v>7.233119645</v>
      </c>
      <c r="AS59" s="132">
        <f>sum('Assumptions (NG non-electricity'!AQ$7)*10^15*'Assumptions (O&amp;G Upstream)'!AR$312/'Assumptions (O&amp;G Upstream)'!AR$320/10^9/10^3*'Inflation GDP Population'!$S$18/'Inflation GDP Population'!AQ$18</f>
        <v>7.270448743</v>
      </c>
      <c r="AT59" s="132">
        <f>sum('Assumptions (NG non-electricity'!AR$7)*10^15*'Assumptions (O&amp;G Upstream)'!AS$312/'Assumptions (O&amp;G Upstream)'!AS$320/10^9/10^3*'Inflation GDP Population'!$S$18/'Inflation GDP Population'!AR$18</f>
        <v>7.403008731</v>
      </c>
      <c r="AU59" s="132">
        <f>sum('Assumptions (NG non-electricity'!AS$7)*10^15*'Assumptions (O&amp;G Upstream)'!AT$312/'Assumptions (O&amp;G Upstream)'!AT$320/10^9/10^3*'Inflation GDP Population'!$S$18/'Inflation GDP Population'!AS$18</f>
        <v>7.572411426</v>
      </c>
      <c r="AV59" s="132">
        <f>sum('Assumptions (NG non-electricity'!AT$7)*10^15*'Assumptions (O&amp;G Upstream)'!AU$312/'Assumptions (O&amp;G Upstream)'!AU$320/10^9/10^3*'Inflation GDP Population'!$S$18/'Inflation GDP Population'!AT$18</f>
        <v>7.778595108</v>
      </c>
      <c r="AW59" s="132">
        <f>sum('Assumptions (NG non-electricity'!AU$7)*10^15*'Assumptions (O&amp;G Upstream)'!AV$312/'Assumptions (O&amp;G Upstream)'!AV$320/10^9/10^3*'Inflation GDP Population'!$S$18/'Inflation GDP Population'!AU$18</f>
        <v>7.97686734</v>
      </c>
      <c r="AX59" s="132">
        <f>sum('Assumptions (NG non-electricity'!AV$7)*10^15*'Assumptions (O&amp;G Upstream)'!AW$312/'Assumptions (O&amp;G Upstream)'!AW$320/10^9/10^3*'Inflation GDP Population'!$S$18/'Inflation GDP Population'!AV$18</f>
        <v>8.139162967</v>
      </c>
      <c r="AY59" s="132">
        <f>sum('Assumptions (NG non-electricity'!AW$7)*10^15*'Assumptions (O&amp;G Upstream)'!AX$312/'Assumptions (O&amp;G Upstream)'!AX$320/10^9/10^3*'Inflation GDP Population'!$S$18/'Inflation GDP Population'!AW$18</f>
        <v>8.337000015</v>
      </c>
      <c r="AZ59" s="132">
        <f>sum('Assumptions (NG non-electricity'!AX$7)*10^15*'Assumptions (O&amp;G Upstream)'!AY$312/'Assumptions (O&amp;G Upstream)'!AY$320/10^9/10^3*'Inflation GDP Population'!$S$18/'Inflation GDP Population'!AX$18</f>
        <v>8.647611699</v>
      </c>
      <c r="BA59" s="132">
        <f>sum('Assumptions (NG non-electricity'!AY$7)*10^15*'Assumptions (O&amp;G Upstream)'!AZ$312/'Assumptions (O&amp;G Upstream)'!AZ$320/10^9/10^3*'Inflation GDP Population'!$S$18/'Inflation GDP Population'!AY$18</f>
        <v>8.907550562</v>
      </c>
      <c r="BB59" s="132">
        <f>sum('Assumptions (NG non-electricity'!AZ$7)*10^15*'Assumptions (O&amp;G Upstream)'!BA$312/'Assumptions (O&amp;G Upstream)'!BA$320/10^9/10^3*'Inflation GDP Population'!$S$18/'Inflation GDP Population'!AZ$18</f>
        <v>9.145724449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4.53187406</v>
      </c>
      <c r="E60" s="132">
        <f>sum('Assumptions (NG non-electricity'!C$3)*10^15*'Assumptions (O&amp;G Upstream)'!D$312/'Assumptions (O&amp;G Upstream)'!D$320/10^9/10^3*'Inflation GDP Population'!$S$18/'Inflation GDP Population'!C$18</f>
        <v>3.827665655</v>
      </c>
      <c r="F60" s="132">
        <f>sum('Assumptions (NG non-electricity'!D$3)*10^15*'Assumptions (O&amp;G Upstream)'!E$312/'Assumptions (O&amp;G Upstream)'!E$320/10^9/10^3*'Inflation GDP Population'!$S$18/'Inflation GDP Population'!D$18</f>
        <v>3.383910739</v>
      </c>
      <c r="G60" s="132">
        <f>sum('Assumptions (NG non-electricity'!E$3)*10^15*'Assumptions (O&amp;G Upstream)'!F$312/'Assumptions (O&amp;G Upstream)'!F$320/10^9/10^3*'Inflation GDP Population'!$S$18/'Inflation GDP Population'!E$18</f>
        <v>5.575513912</v>
      </c>
      <c r="H60" s="132">
        <f>sum('Assumptions (NG non-electricity'!F$3)*10^15*'Assumptions (O&amp;G Upstream)'!G$312/'Assumptions (O&amp;G Upstream)'!G$320/10^9/10^3*'Inflation GDP Population'!$S$18/'Inflation GDP Population'!F$18</f>
        <v>5.556495415</v>
      </c>
      <c r="I60" s="132">
        <f>sum('Assumptions (NG non-electricity'!G$3)*10^15*'Assumptions (O&amp;G Upstream)'!H$312/'Assumptions (O&amp;G Upstream)'!H$320/10^9/10^3*'Inflation GDP Population'!$S$18/'Inflation GDP Population'!G$18</f>
        <v>7.827918404</v>
      </c>
      <c r="J60" s="132">
        <f>sum('Assumptions (NG non-electricity'!H$3)*10^15*'Assumptions (O&amp;G Upstream)'!I$312/'Assumptions (O&amp;G Upstream)'!I$320/10^9/10^3*'Inflation GDP Population'!$S$18/'Inflation GDP Population'!H$18</f>
        <v>5.533016196</v>
      </c>
      <c r="K60" s="132">
        <f>sum('Assumptions (NG non-electricity'!I$3)*10^15*'Assumptions (O&amp;G Upstream)'!J$312/'Assumptions (O&amp;G Upstream)'!J$320/10^9/10^3*'Inflation GDP Population'!$S$18/'Inflation GDP Population'!I$18</f>
        <v>5.865257162</v>
      </c>
      <c r="L60" s="132">
        <f>sum('Assumptions (NG non-electricity'!J$3)*10^15*'Assumptions (O&amp;G Upstream)'!K$312/'Assumptions (O&amp;G Upstream)'!K$320/10^9/10^3*'Inflation GDP Population'!$S$18/'Inflation GDP Population'!J$18</f>
        <v>7.990227539</v>
      </c>
      <c r="M60" s="132">
        <f>sum('Assumptions (NG non-electricity'!K$3)*10^15*'Assumptions (O&amp;G Upstream)'!L$312/'Assumptions (O&amp;G Upstream)'!L$320/10^9/10^3*'Inflation GDP Population'!$S$18/'Inflation GDP Population'!K$18</f>
        <v>3.41729247</v>
      </c>
      <c r="N60" s="132">
        <f>sum('Assumptions (NG non-electricity'!L$3)*10^15*'Assumptions (O&amp;G Upstream)'!M$312/'Assumptions (O&amp;G Upstream)'!M$320/10^9/10^3*'Inflation GDP Population'!$S$18/'Inflation GDP Population'!L$18</f>
        <v>3.442821844</v>
      </c>
      <c r="O60" s="132">
        <f>sum('Assumptions (NG non-electricity'!M$3)*10^15*'Assumptions (O&amp;G Upstream)'!N$312/'Assumptions (O&amp;G Upstream)'!N$320/10^9/10^3*'Inflation GDP Population'!$S$18/'Inflation GDP Population'!M$18</f>
        <v>3.265262929</v>
      </c>
      <c r="P60" s="132">
        <f>sum('Assumptions (NG non-electricity'!N$3)*10^15*'Assumptions (O&amp;G Upstream)'!O$312/'Assumptions (O&amp;G Upstream)'!O$320/10^9/10^3*'Inflation GDP Population'!$S$18/'Inflation GDP Population'!N$18</f>
        <v>1.9321441</v>
      </c>
      <c r="Q60" s="132">
        <f>sum('Assumptions (NG non-electricity'!O$3)*10^15*'Assumptions (O&amp;G Upstream)'!P$312/'Assumptions (O&amp;G Upstream)'!P$320/10^9/10^3*'Inflation GDP Population'!$S$18/'Inflation GDP Population'!O$18</f>
        <v>3.184140245</v>
      </c>
      <c r="R60" s="132">
        <f>sum('Assumptions (NG non-electricity'!P$3)*10^15*'Assumptions (O&amp;G Upstream)'!Q$312/'Assumptions (O&amp;G Upstream)'!Q$320/10^9/10^3*'Inflation GDP Population'!$S$18/'Inflation GDP Population'!P$18</f>
        <v>3.935117822</v>
      </c>
      <c r="S60" s="132">
        <f>sum('Assumptions (NG non-electricity'!Q$3)*10^15*'Assumptions (O&amp;G Upstream)'!R$312/'Assumptions (O&amp;G Upstream)'!R$320/10^9/10^3*'Inflation GDP Population'!$S$18/'Inflation GDP Population'!Q$18</f>
        <v>2.027592548</v>
      </c>
      <c r="T60" s="132">
        <f>sum('Assumptions (NG non-electricity'!R$3)*10^15*'Assumptions (O&amp;G Upstream)'!S$312/'Assumptions (O&amp;G Upstream)'!S$320/10^9/10^3*'Inflation GDP Population'!$S$18/'Inflation GDP Population'!R$18</f>
        <v>1.883164169</v>
      </c>
      <c r="U60" s="132">
        <f>sum('Assumptions (NG non-electricity'!S$3)*10^15*'Assumptions (O&amp;G Upstream)'!T$312/'Assumptions (O&amp;G Upstream)'!T$320/10^9/10^3*'Inflation GDP Population'!$S$18/'Inflation GDP Population'!S$18</f>
        <v>2.246589604</v>
      </c>
      <c r="V60" s="132">
        <f>sum('Assumptions (NG non-electricity'!T$3)*10^15*'Assumptions (O&amp;G Upstream)'!U$312/'Assumptions (O&amp;G Upstream)'!U$320/10^9/10^3*'Inflation GDP Population'!$S$18/'Inflation GDP Population'!T$18</f>
        <v>2.328011221</v>
      </c>
      <c r="W60" s="132">
        <f>sum('Assumptions (NG non-electricity'!U$3)*10^15*'Assumptions (O&amp;G Upstream)'!V$312/'Assumptions (O&amp;G Upstream)'!V$320/10^9/10^3*'Inflation GDP Population'!$S$18/'Inflation GDP Population'!U$18</f>
        <v>2.234243442</v>
      </c>
      <c r="X60" s="132">
        <f>sum('Assumptions (NG non-electricity'!V$3)*10^15*'Assumptions (O&amp;G Upstream)'!W$312/'Assumptions (O&amp;G Upstream)'!W$320/10^9/10^3*'Inflation GDP Population'!$S$18/'Inflation GDP Population'!V$18</f>
        <v>2.297768521</v>
      </c>
      <c r="Y60" s="132">
        <f>sum('Assumptions (NG non-electricity'!W$3)*10^15*'Assumptions (O&amp;G Upstream)'!X$312/'Assumptions (O&amp;G Upstream)'!X$320/10^9/10^3*'Inflation GDP Population'!$S$18/'Inflation GDP Population'!W$18</f>
        <v>2.253553855</v>
      </c>
      <c r="Z60" s="132">
        <f>sum('Assumptions (NG non-electricity'!X$3)*10^15*'Assumptions (O&amp;G Upstream)'!Y$312/'Assumptions (O&amp;G Upstream)'!Y$320/10^9/10^3*'Inflation GDP Population'!$S$18/'Inflation GDP Population'!X$18</f>
        <v>2.271503392</v>
      </c>
      <c r="AA60" s="132">
        <f>sum('Assumptions (NG non-electricity'!Y$3)*10^15*'Assumptions (O&amp;G Upstream)'!Z$312/'Assumptions (O&amp;G Upstream)'!Z$320/10^9/10^3*'Inflation GDP Population'!$S$18/'Inflation GDP Population'!Y$18</f>
        <v>2.382939417</v>
      </c>
      <c r="AB60" s="132">
        <f>sum('Assumptions (NG non-electricity'!Z$3)*10^15*'Assumptions (O&amp;G Upstream)'!AA$312/'Assumptions (O&amp;G Upstream)'!AA$320/10^9/10^3*'Inflation GDP Population'!$S$18/'Inflation GDP Population'!Z$18</f>
        <v>2.52937747</v>
      </c>
      <c r="AC60" s="132">
        <f>sum('Assumptions (NG non-electricity'!AA$3)*10^15*'Assumptions (O&amp;G Upstream)'!AB$312/'Assumptions (O&amp;G Upstream)'!AB$320/10^9/10^3*'Inflation GDP Population'!$S$18/'Inflation GDP Population'!AA$18</f>
        <v>2.716440459</v>
      </c>
      <c r="AD60" s="132">
        <f>sum('Assumptions (NG non-electricity'!AB$3)*10^15*'Assumptions (O&amp;G Upstream)'!AC$312/'Assumptions (O&amp;G Upstream)'!AC$320/10^9/10^3*'Inflation GDP Population'!$S$18/'Inflation GDP Population'!AB$18</f>
        <v>2.783757884</v>
      </c>
      <c r="AE60" s="132">
        <f>sum('Assumptions (NG non-electricity'!AC$3)*10^15*'Assumptions (O&amp;G Upstream)'!AD$312/'Assumptions (O&amp;G Upstream)'!AD$320/10^9/10^3*'Inflation GDP Population'!$S$18/'Inflation GDP Population'!AC$18</f>
        <v>2.814314619</v>
      </c>
      <c r="AF60" s="132">
        <f>sum('Assumptions (NG non-electricity'!AD$3)*10^15*'Assumptions (O&amp;G Upstream)'!AE$312/'Assumptions (O&amp;G Upstream)'!AE$320/10^9/10^3*'Inflation GDP Population'!$S$18/'Inflation GDP Population'!AD$18</f>
        <v>2.887390482</v>
      </c>
      <c r="AG60" s="132">
        <f>sum('Assumptions (NG non-electricity'!AE$3)*10^15*'Assumptions (O&amp;G Upstream)'!AF$312/'Assumptions (O&amp;G Upstream)'!AF$320/10^9/10^3*'Inflation GDP Population'!$S$18/'Inflation GDP Population'!AE$18</f>
        <v>2.911903665</v>
      </c>
      <c r="AH60" s="132">
        <f>sum('Assumptions (NG non-electricity'!AF$3)*10^15*'Assumptions (O&amp;G Upstream)'!AG$312/'Assumptions (O&amp;G Upstream)'!AG$320/10^9/10^3*'Inflation GDP Population'!$S$18/'Inflation GDP Population'!AF$18</f>
        <v>2.950506505</v>
      </c>
      <c r="AI60" s="132">
        <f>sum('Assumptions (NG non-electricity'!AG$3)*10^15*'Assumptions (O&amp;G Upstream)'!AH$312/'Assumptions (O&amp;G Upstream)'!AH$320/10^9/10^3*'Inflation GDP Population'!$S$18/'Inflation GDP Population'!AG$18</f>
        <v>2.948266335</v>
      </c>
      <c r="AJ60" s="132">
        <f>sum('Assumptions (NG non-electricity'!AH$3)*10^15*'Assumptions (O&amp;G Upstream)'!AI$312/'Assumptions (O&amp;G Upstream)'!AI$320/10^9/10^3*'Inflation GDP Population'!$S$18/'Inflation GDP Population'!AH$18</f>
        <v>3.0633404</v>
      </c>
      <c r="AK60" s="132">
        <f>sum('Assumptions (NG non-electricity'!AI$3)*10^15*'Assumptions (O&amp;G Upstream)'!AJ$312/'Assumptions (O&amp;G Upstream)'!AJ$320/10^9/10^3*'Inflation GDP Population'!$S$18/'Inflation GDP Population'!AI$18</f>
        <v>3.120511796</v>
      </c>
      <c r="AL60" s="132">
        <f>sum('Assumptions (NG non-electricity'!AJ$3)*10^15*'Assumptions (O&amp;G Upstream)'!AK$312/'Assumptions (O&amp;G Upstream)'!AK$320/10^9/10^3*'Inflation GDP Population'!$S$18/'Inflation GDP Population'!AJ$18</f>
        <v>3.165332132</v>
      </c>
      <c r="AM60" s="132">
        <f>sum('Assumptions (NG non-electricity'!AK$3)*10^15*'Assumptions (O&amp;G Upstream)'!AL$312/'Assumptions (O&amp;G Upstream)'!AL$320/10^9/10^3*'Inflation GDP Population'!$S$18/'Inflation GDP Population'!AK$18</f>
        <v>3.210089725</v>
      </c>
      <c r="AN60" s="132">
        <f>sum('Assumptions (NG non-electricity'!AL$3)*10^15*'Assumptions (O&amp;G Upstream)'!AM$312/'Assumptions (O&amp;G Upstream)'!AM$320/10^9/10^3*'Inflation GDP Population'!$S$18/'Inflation GDP Population'!AL$18</f>
        <v>3.284151606</v>
      </c>
      <c r="AO60" s="132">
        <f>sum('Assumptions (NG non-electricity'!AM$3)*10^15*'Assumptions (O&amp;G Upstream)'!AN$312/'Assumptions (O&amp;G Upstream)'!AN$320/10^9/10^3*'Inflation GDP Population'!$S$18/'Inflation GDP Population'!AM$18</f>
        <v>3.313267667</v>
      </c>
      <c r="AP60" s="132">
        <f>sum('Assumptions (NG non-electricity'!AN$3)*10^15*'Assumptions (O&amp;G Upstream)'!AO$312/'Assumptions (O&amp;G Upstream)'!AO$320/10^9/10^3*'Inflation GDP Population'!$S$18/'Inflation GDP Population'!AN$18</f>
        <v>3.33447721</v>
      </c>
      <c r="AQ60" s="132">
        <f>sum('Assumptions (NG non-electricity'!AO$3)*10^15*'Assumptions (O&amp;G Upstream)'!AP$312/'Assumptions (O&amp;G Upstream)'!AP$320/10^9/10^3*'Inflation GDP Population'!$S$18/'Inflation GDP Population'!AO$18</f>
        <v>3.365476527</v>
      </c>
      <c r="AR60" s="132">
        <f>sum('Assumptions (NG non-electricity'!AP$3)*10^15*'Assumptions (O&amp;G Upstream)'!AQ$312/'Assumptions (O&amp;G Upstream)'!AQ$320/10^9/10^3*'Inflation GDP Population'!$S$18/'Inflation GDP Population'!AP$18</f>
        <v>3.427761987</v>
      </c>
      <c r="AS60" s="132">
        <f>sum('Assumptions (NG non-electricity'!AQ$3)*10^15*'Assumptions (O&amp;G Upstream)'!AR$312/'Assumptions (O&amp;G Upstream)'!AR$320/10^9/10^3*'Inflation GDP Population'!$S$18/'Inflation GDP Population'!AQ$18</f>
        <v>3.432579276</v>
      </c>
      <c r="AT60" s="132">
        <f>sum('Assumptions (NG non-electricity'!AR$3)*10^15*'Assumptions (O&amp;G Upstream)'!AS$312/'Assumptions (O&amp;G Upstream)'!AS$320/10^9/10^3*'Inflation GDP Population'!$S$18/'Inflation GDP Population'!AR$18</f>
        <v>3.482184946</v>
      </c>
      <c r="AU60" s="132">
        <f>sum('Assumptions (NG non-electricity'!AS$3)*10^15*'Assumptions (O&amp;G Upstream)'!AT$312/'Assumptions (O&amp;G Upstream)'!AT$320/10^9/10^3*'Inflation GDP Population'!$S$18/'Inflation GDP Population'!AS$18</f>
        <v>3.548720126</v>
      </c>
      <c r="AV60" s="132">
        <f>sum('Assumptions (NG non-electricity'!AT$3)*10^15*'Assumptions (O&amp;G Upstream)'!AU$312/'Assumptions (O&amp;G Upstream)'!AU$320/10^9/10^3*'Inflation GDP Population'!$S$18/'Inflation GDP Population'!AT$18</f>
        <v>3.631970834</v>
      </c>
      <c r="AW60" s="132">
        <f>sum('Assumptions (NG non-electricity'!AU$3)*10^15*'Assumptions (O&amp;G Upstream)'!AV$312/'Assumptions (O&amp;G Upstream)'!AV$320/10^9/10^3*'Inflation GDP Population'!$S$18/'Inflation GDP Population'!AU$18</f>
        <v>3.710964161</v>
      </c>
      <c r="AX60" s="132">
        <f>sum('Assumptions (NG non-electricity'!AV$3)*10^15*'Assumptions (O&amp;G Upstream)'!AW$312/'Assumptions (O&amp;G Upstream)'!AW$320/10^9/10^3*'Inflation GDP Population'!$S$18/'Inflation GDP Population'!AV$18</f>
        <v>3.77273941</v>
      </c>
      <c r="AY60" s="132">
        <f>sum('Assumptions (NG non-electricity'!AW$3)*10^15*'Assumptions (O&amp;G Upstream)'!AX$312/'Assumptions (O&amp;G Upstream)'!AX$320/10^9/10^3*'Inflation GDP Population'!$S$18/'Inflation GDP Population'!AW$18</f>
        <v>3.85051585</v>
      </c>
      <c r="AZ60" s="132">
        <f>sum('Assumptions (NG non-electricity'!AX$3)*10^15*'Assumptions (O&amp;G Upstream)'!AY$312/'Assumptions (O&amp;G Upstream)'!AY$320/10^9/10^3*'Inflation GDP Population'!$S$18/'Inflation GDP Population'!AX$18</f>
        <v>3.979665988</v>
      </c>
      <c r="BA60" s="132">
        <f>sum('Assumptions (NG non-electricity'!AY$3)*10^15*'Assumptions (O&amp;G Upstream)'!AZ$312/'Assumptions (O&amp;G Upstream)'!AZ$320/10^9/10^3*'Inflation GDP Population'!$S$18/'Inflation GDP Population'!AY$18</f>
        <v>4.084691467</v>
      </c>
      <c r="BB60" s="132">
        <f>sum('Assumptions (NG non-electricity'!AZ$3)*10^15*'Assumptions (O&amp;G Upstream)'!BA$312/'Assumptions (O&amp;G Upstream)'!BA$320/10^9/10^3*'Inflation GDP Population'!$S$18/'Inflation GDP Population'!AZ$18</f>
        <v>4.179060819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0.5181198719</v>
      </c>
      <c r="E61" s="132">
        <f>sum('Assumptions (NG non-electricity'!C$8)*10^15*'Assumptions (O&amp;G Upstream)'!D$312/'Assumptions (O&amp;G Upstream)'!D$320/10^9/10^3*'Inflation GDP Population'!$S$18/'Inflation GDP Population'!C$18</f>
        <v>0.3923806673</v>
      </c>
      <c r="F61" s="132">
        <f>sum('Assumptions (NG non-electricity'!D$8)*10^15*'Assumptions (O&amp;G Upstream)'!E$312/'Assumptions (O&amp;G Upstream)'!E$320/10^9/10^3*'Inflation GDP Population'!$S$18/'Inflation GDP Population'!D$18</f>
        <v>0.3858608375</v>
      </c>
      <c r="G61" s="132">
        <f>sum('Assumptions (NG non-electricity'!E$8)*10^15*'Assumptions (O&amp;G Upstream)'!F$312/'Assumptions (O&amp;G Upstream)'!F$320/10^9/10^3*'Inflation GDP Population'!$S$18/'Inflation GDP Population'!E$18</f>
        <v>0.5867638318</v>
      </c>
      <c r="H61" s="132">
        <f>sum('Assumptions (NG non-electricity'!F$8)*10^15*'Assumptions (O&amp;G Upstream)'!G$312/'Assumptions (O&amp;G Upstream)'!G$320/10^9/10^3*'Inflation GDP Population'!$S$18/'Inflation GDP Population'!F$18</f>
        <v>0.6238683548</v>
      </c>
      <c r="I61" s="132">
        <f>sum('Assumptions (NG non-electricity'!G$8)*10^15*'Assumptions (O&amp;G Upstream)'!H$312/'Assumptions (O&amp;G Upstream)'!H$320/10^9/10^3*'Inflation GDP Population'!$S$18/'Inflation GDP Population'!G$18</f>
        <v>0.9089245177</v>
      </c>
      <c r="J61" s="132">
        <f>sum('Assumptions (NG non-electricity'!H$8)*10^15*'Assumptions (O&amp;G Upstream)'!I$312/'Assumptions (O&amp;G Upstream)'!I$320/10^9/10^3*'Inflation GDP Population'!$S$18/'Inflation GDP Population'!H$18</f>
        <v>0.6507896028</v>
      </c>
      <c r="K61" s="132">
        <f>sum('Assumptions (NG non-electricity'!I$8)*10^15*'Assumptions (O&amp;G Upstream)'!J$312/'Assumptions (O&amp;G Upstream)'!J$320/10^9/10^3*'Inflation GDP Population'!$S$18/'Inflation GDP Population'!I$18</f>
        <v>0.6672640671</v>
      </c>
      <c r="L61" s="132">
        <f>sum('Assumptions (NG non-electricity'!J$8)*10^15*'Assumptions (O&amp;G Upstream)'!K$312/'Assumptions (O&amp;G Upstream)'!K$320/10^9/10^3*'Inflation GDP Population'!$S$18/'Inflation GDP Population'!J$18</f>
        <v>0.8634903622</v>
      </c>
      <c r="M61" s="132">
        <f>sum('Assumptions (NG non-electricity'!K$8)*10^15*'Assumptions (O&amp;G Upstream)'!L$312/'Assumptions (O&amp;G Upstream)'!L$320/10^9/10^3*'Inflation GDP Population'!$S$18/'Inflation GDP Population'!K$18</f>
        <v>0.3870185812</v>
      </c>
      <c r="N61" s="132">
        <f>sum('Assumptions (NG non-electricity'!L$8)*10^15*'Assumptions (O&amp;G Upstream)'!M$312/'Assumptions (O&amp;G Upstream)'!M$320/10^9/10^3*'Inflation GDP Population'!$S$18/'Inflation GDP Population'!L$18</f>
        <v>0.4330087593</v>
      </c>
      <c r="O61" s="132">
        <f>sum('Assumptions (NG non-electricity'!M$8)*10^15*'Assumptions (O&amp;G Upstream)'!N$312/'Assumptions (O&amp;G Upstream)'!N$320/10^9/10^3*'Inflation GDP Population'!$S$18/'Inflation GDP Population'!M$18</f>
        <v>0.4000284519</v>
      </c>
      <c r="P61" s="132">
        <f>sum('Assumptions (NG non-electricity'!N$8)*10^15*'Assumptions (O&amp;G Upstream)'!O$312/'Assumptions (O&amp;G Upstream)'!O$320/10^9/10^3*'Inflation GDP Population'!$S$18/'Inflation GDP Population'!N$18</f>
        <v>0.2432665068</v>
      </c>
      <c r="Q61" s="132">
        <f>sum('Assumptions (NG non-electricity'!O$8)*10^15*'Assumptions (O&amp;G Upstream)'!P$312/'Assumptions (O&amp;G Upstream)'!P$320/10^9/10^3*'Inflation GDP Population'!$S$18/'Inflation GDP Population'!O$18</f>
        <v>0.3350548027</v>
      </c>
      <c r="R61" s="132">
        <f>sum('Assumptions (NG non-electricity'!P$8)*10^15*'Assumptions (O&amp;G Upstream)'!Q$312/'Assumptions (O&amp;G Upstream)'!Q$320/10^9/10^3*'Inflation GDP Population'!$S$18/'Inflation GDP Population'!P$18</f>
        <v>0.4305128626</v>
      </c>
      <c r="S61" s="132">
        <f>sum('Assumptions (NG non-electricity'!Q$8)*10^15*'Assumptions (O&amp;G Upstream)'!R$312/'Assumptions (O&amp;G Upstream)'!R$320/10^9/10^3*'Inflation GDP Population'!$S$18/'Inflation GDP Population'!Q$18</f>
        <v>0.2285312061</v>
      </c>
      <c r="T61" s="132">
        <f>sum('Assumptions (NG non-electricity'!R$8)*10^15*'Assumptions (O&amp;G Upstream)'!S$312/'Assumptions (O&amp;G Upstream)'!S$320/10^9/10^3*'Inflation GDP Population'!$S$18/'Inflation GDP Population'!R$18</f>
        <v>0.2066452114</v>
      </c>
      <c r="U61" s="132">
        <f>sum('Assumptions (NG non-electricity'!S$8)*10^15*'Assumptions (O&amp;G Upstream)'!T$312/'Assumptions (O&amp;G Upstream)'!T$320/10^9/10^3*'Inflation GDP Population'!$S$18/'Inflation GDP Population'!S$18</f>
        <v>0.258288668</v>
      </c>
      <c r="V61" s="132">
        <f>sum('Assumptions (NG non-electricity'!T$8)*10^15*'Assumptions (O&amp;G Upstream)'!U$312/'Assumptions (O&amp;G Upstream)'!U$320/10^9/10^3*'Inflation GDP Population'!$S$18/'Inflation GDP Population'!T$18</f>
        <v>0.2727673416</v>
      </c>
      <c r="W61" s="132">
        <f>sum('Assumptions (NG non-electricity'!U$8)*10^15*'Assumptions (O&amp;G Upstream)'!V$312/'Assumptions (O&amp;G Upstream)'!V$320/10^9/10^3*'Inflation GDP Population'!$S$18/'Inflation GDP Population'!U$18</f>
        <v>0.2666804964</v>
      </c>
      <c r="X61" s="132">
        <f>sum('Assumptions (NG non-electricity'!V$8)*10^15*'Assumptions (O&amp;G Upstream)'!W$312/'Assumptions (O&amp;G Upstream)'!W$320/10^9/10^3*'Inflation GDP Population'!$S$18/'Inflation GDP Population'!V$18</f>
        <v>0.2792897279</v>
      </c>
      <c r="Y61" s="132">
        <f>sum('Assumptions (NG non-electricity'!W$8)*10^15*'Assumptions (O&amp;G Upstream)'!X$312/'Assumptions (O&amp;G Upstream)'!X$320/10^9/10^3*'Inflation GDP Population'!$S$18/'Inflation GDP Population'!W$18</f>
        <v>0.278833744</v>
      </c>
      <c r="Z61" s="132">
        <f>sum('Assumptions (NG non-electricity'!X$8)*10^15*'Assumptions (O&amp;G Upstream)'!Y$312/'Assumptions (O&amp;G Upstream)'!Y$320/10^9/10^3*'Inflation GDP Population'!$S$18/'Inflation GDP Population'!X$18</f>
        <v>0.2860001217</v>
      </c>
      <c r="AA61" s="132">
        <f>sum('Assumptions (NG non-electricity'!Y$8)*10^15*'Assumptions (O&amp;G Upstream)'!Z$312/'Assumptions (O&amp;G Upstream)'!Z$320/10^9/10^3*'Inflation GDP Population'!$S$18/'Inflation GDP Population'!Y$18</f>
        <v>0.3052064022</v>
      </c>
      <c r="AB61" s="132">
        <f>sum('Assumptions (NG non-electricity'!Z$8)*10^15*'Assumptions (O&amp;G Upstream)'!AA$312/'Assumptions (O&amp;G Upstream)'!AA$320/10^9/10^3*'Inflation GDP Population'!$S$18/'Inflation GDP Population'!Z$18</f>
        <v>0.3294426286</v>
      </c>
      <c r="AC61" s="132">
        <f>sum('Assumptions (NG non-electricity'!AA$8)*10^15*'Assumptions (O&amp;G Upstream)'!AB$312/'Assumptions (O&amp;G Upstream)'!AB$320/10^9/10^3*'Inflation GDP Population'!$S$18/'Inflation GDP Population'!AA$18</f>
        <v>0.3596785978</v>
      </c>
      <c r="AD61" s="132">
        <f>sum('Assumptions (NG non-electricity'!AB$8)*10^15*'Assumptions (O&amp;G Upstream)'!AC$312/'Assumptions (O&amp;G Upstream)'!AC$320/10^9/10^3*'Inflation GDP Population'!$S$18/'Inflation GDP Population'!AB$18</f>
        <v>0.3745947228</v>
      </c>
      <c r="AE61" s="132">
        <f>sum('Assumptions (NG non-electricity'!AC$8)*10^15*'Assumptions (O&amp;G Upstream)'!AD$312/'Assumptions (O&amp;G Upstream)'!AD$320/10^9/10^3*'Inflation GDP Population'!$S$18/'Inflation GDP Population'!AC$18</f>
        <v>0.3847606949</v>
      </c>
      <c r="AF61" s="132">
        <f>sum('Assumptions (NG non-electricity'!AD$8)*10^15*'Assumptions (O&amp;G Upstream)'!AE$312/'Assumptions (O&amp;G Upstream)'!AE$320/10^9/10^3*'Inflation GDP Population'!$S$18/'Inflation GDP Population'!AD$18</f>
        <v>0.4009477809</v>
      </c>
      <c r="AG61" s="132">
        <f>sum('Assumptions (NG non-electricity'!AE$8)*10^15*'Assumptions (O&amp;G Upstream)'!AF$312/'Assumptions (O&amp;G Upstream)'!AF$320/10^9/10^3*'Inflation GDP Population'!$S$18/'Inflation GDP Population'!AE$18</f>
        <v>0.4105858846</v>
      </c>
      <c r="AH61" s="132">
        <f>sum('Assumptions (NG non-electricity'!AF$8)*10^15*'Assumptions (O&amp;G Upstream)'!AG$312/'Assumptions (O&amp;G Upstream)'!AG$320/10^9/10^3*'Inflation GDP Population'!$S$18/'Inflation GDP Population'!AF$18</f>
        <v>0.4223307293</v>
      </c>
      <c r="AI61" s="132">
        <f>sum('Assumptions (NG non-electricity'!AG$8)*10^15*'Assumptions (O&amp;G Upstream)'!AH$312/'Assumptions (O&amp;G Upstream)'!AH$320/10^9/10^3*'Inflation GDP Population'!$S$18/'Inflation GDP Population'!AG$18</f>
        <v>0.4282920375</v>
      </c>
      <c r="AJ61" s="132">
        <f>sum('Assumptions (NG non-electricity'!AH$8)*10^15*'Assumptions (O&amp;G Upstream)'!AI$312/'Assumptions (O&amp;G Upstream)'!AI$320/10^9/10^3*'Inflation GDP Population'!$S$18/'Inflation GDP Population'!AH$18</f>
        <v>0.4515203716</v>
      </c>
      <c r="AK61" s="132">
        <f>sum('Assumptions (NG non-electricity'!AI$8)*10^15*'Assumptions (O&amp;G Upstream)'!AJ$312/'Assumptions (O&amp;G Upstream)'!AJ$320/10^9/10^3*'Inflation GDP Population'!$S$18/'Inflation GDP Population'!AI$18</f>
        <v>0.466564529</v>
      </c>
      <c r="AL61" s="132">
        <f>sum('Assumptions (NG non-electricity'!AJ$8)*10^15*'Assumptions (O&amp;G Upstream)'!AK$312/'Assumptions (O&amp;G Upstream)'!AK$320/10^9/10^3*'Inflation GDP Population'!$S$18/'Inflation GDP Population'!AJ$18</f>
        <v>0.4799623669</v>
      </c>
      <c r="AM61" s="132">
        <f>sum('Assumptions (NG non-electricity'!AK$8)*10^15*'Assumptions (O&amp;G Upstream)'!AL$312/'Assumptions (O&amp;G Upstream)'!AL$320/10^9/10^3*'Inflation GDP Population'!$S$18/'Inflation GDP Population'!AK$18</f>
        <v>0.4935241016</v>
      </c>
      <c r="AN61" s="132">
        <f>sum('Assumptions (NG non-electricity'!AL$8)*10^15*'Assumptions (O&amp;G Upstream)'!AM$312/'Assumptions (O&amp;G Upstream)'!AM$320/10^9/10^3*'Inflation GDP Population'!$S$18/'Inflation GDP Population'!AL$18</f>
        <v>0.5118254868</v>
      </c>
      <c r="AO61" s="132">
        <f>sum('Assumptions (NG non-electricity'!AM$8)*10^15*'Assumptions (O&amp;G Upstream)'!AN$312/'Assumptions (O&amp;G Upstream)'!AN$320/10^9/10^3*'Inflation GDP Population'!$S$18/'Inflation GDP Population'!AM$18</f>
        <v>0.5233229463</v>
      </c>
      <c r="AP61" s="132">
        <f>sum('Assumptions (NG non-electricity'!AN$8)*10^15*'Assumptions (O&amp;G Upstream)'!AO$312/'Assumptions (O&amp;G Upstream)'!AO$320/10^9/10^3*'Inflation GDP Population'!$S$18/'Inflation GDP Population'!AN$18</f>
        <v>0.5336607578</v>
      </c>
      <c r="AQ61" s="132">
        <f>sum('Assumptions (NG non-electricity'!AO$8)*10^15*'Assumptions (O&amp;G Upstream)'!AP$312/'Assumptions (O&amp;G Upstream)'!AP$320/10^9/10^3*'Inflation GDP Population'!$S$18/'Inflation GDP Population'!AO$18</f>
        <v>0.5456581276</v>
      </c>
      <c r="AR61" s="132">
        <f>sum('Assumptions (NG non-electricity'!AP$8)*10^15*'Assumptions (O&amp;G Upstream)'!AQ$312/'Assumptions (O&amp;G Upstream)'!AQ$320/10^9/10^3*'Inflation GDP Population'!$S$18/'Inflation GDP Population'!AP$18</f>
        <v>0.5629061852</v>
      </c>
      <c r="AS61" s="132">
        <f>sum('Assumptions (NG non-electricity'!AQ$8)*10^15*'Assumptions (O&amp;G Upstream)'!AR$312/'Assumptions (O&amp;G Upstream)'!AR$320/10^9/10^3*'Inflation GDP Population'!$S$18/'Inflation GDP Population'!AQ$18</f>
        <v>0.5708399427</v>
      </c>
      <c r="AT61" s="132">
        <f>sum('Assumptions (NG non-electricity'!AR$8)*10^15*'Assumptions (O&amp;G Upstream)'!AS$312/'Assumptions (O&amp;G Upstream)'!AS$320/10^9/10^3*'Inflation GDP Population'!$S$18/'Inflation GDP Population'!AR$18</f>
        <v>0.5863182447</v>
      </c>
      <c r="AU61" s="132">
        <f>sum('Assumptions (NG non-electricity'!AS$8)*10^15*'Assumptions (O&amp;G Upstream)'!AT$312/'Assumptions (O&amp;G Upstream)'!AT$320/10^9/10^3*'Inflation GDP Population'!$S$18/'Inflation GDP Population'!AS$18</f>
        <v>0.6048708825</v>
      </c>
      <c r="AV61" s="132">
        <f>sum('Assumptions (NG non-electricity'!AT$8)*10^15*'Assumptions (O&amp;G Upstream)'!AU$312/'Assumptions (O&amp;G Upstream)'!AU$320/10^9/10^3*'Inflation GDP Population'!$S$18/'Inflation GDP Population'!AT$18</f>
        <v>0.6265652174</v>
      </c>
      <c r="AW61" s="132">
        <f>sum('Assumptions (NG non-electricity'!AU$8)*10^15*'Assumptions (O&amp;G Upstream)'!AV$312/'Assumptions (O&amp;G Upstream)'!AV$320/10^9/10^3*'Inflation GDP Population'!$S$18/'Inflation GDP Population'!AU$18</f>
        <v>0.6478423636</v>
      </c>
      <c r="AX61" s="132">
        <f>sum('Assumptions (NG non-electricity'!AV$8)*10^15*'Assumptions (O&amp;G Upstream)'!AW$312/'Assumptions (O&amp;G Upstream)'!AW$320/10^9/10^3*'Inflation GDP Population'!$S$18/'Inflation GDP Population'!AV$18</f>
        <v>0.6663856395</v>
      </c>
      <c r="AY61" s="132">
        <f>sum('Assumptions (NG non-electricity'!AW$8)*10^15*'Assumptions (O&amp;G Upstream)'!AX$312/'Assumptions (O&amp;G Upstream)'!AX$320/10^9/10^3*'Inflation GDP Population'!$S$18/'Inflation GDP Population'!AW$18</f>
        <v>0.6880237212</v>
      </c>
      <c r="AZ61" s="132">
        <f>sum('Assumptions (NG non-electricity'!AX$8)*10^15*'Assumptions (O&amp;G Upstream)'!AY$312/'Assumptions (O&amp;G Upstream)'!AY$320/10^9/10^3*'Inflation GDP Population'!$S$18/'Inflation GDP Population'!AX$18</f>
        <v>0.7192469354</v>
      </c>
      <c r="BA61" s="132">
        <f>sum('Assumptions (NG non-electricity'!AY$8)*10^15*'Assumptions (O&amp;G Upstream)'!AZ$312/'Assumptions (O&amp;G Upstream)'!AZ$320/10^9/10^3*'Inflation GDP Population'!$S$18/'Inflation GDP Population'!AY$18</f>
        <v>0.7465699397</v>
      </c>
      <c r="BB61" s="132">
        <f>sum('Assumptions (NG non-electricity'!AZ$8)*10^15*'Assumptions (O&amp;G Upstream)'!BA$312/'Assumptions (O&amp;G Upstream)'!BA$320/10^9/10^3*'Inflation GDP Population'!$S$18/'Inflation GDP Population'!AZ$18</f>
        <v>0.7723326189</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8.611285792</v>
      </c>
      <c r="E62" s="132">
        <f>sum('Assumptions (NG non-electricity'!C$6)*10^15*'Assumptions (O&amp;G Upstream)'!D$312/'Assumptions (O&amp;G Upstream)'!D$320/10^9/10^3*'Inflation GDP Population'!$S$18/'Inflation GDP Population'!C$18</f>
        <v>7.191284628</v>
      </c>
      <c r="F62" s="132">
        <f>sum('Assumptions (NG non-electricity'!D$6)*10^15*'Assumptions (O&amp;G Upstream)'!E$312/'Assumptions (O&amp;G Upstream)'!E$320/10^9/10^3*'Inflation GDP Population'!$S$18/'Inflation GDP Population'!D$18</f>
        <v>6.412395266</v>
      </c>
      <c r="G62" s="132">
        <f>sum('Assumptions (NG non-electricity'!E$6)*10^15*'Assumptions (O&amp;G Upstream)'!F$312/'Assumptions (O&amp;G Upstream)'!F$320/10^9/10^3*'Inflation GDP Population'!$S$18/'Inflation GDP Population'!E$18</f>
        <v>10.57492851</v>
      </c>
      <c r="H62" s="132">
        <f>sum('Assumptions (NG non-electricity'!F$6)*10^15*'Assumptions (O&amp;G Upstream)'!G$312/'Assumptions (O&amp;G Upstream)'!G$320/10^9/10^3*'Inflation GDP Population'!$S$18/'Inflation GDP Population'!F$18</f>
        <v>10.37155593</v>
      </c>
      <c r="I62" s="132">
        <f>sum('Assumptions (NG non-electricity'!G$6)*10^15*'Assumptions (O&amp;G Upstream)'!H$312/'Assumptions (O&amp;G Upstream)'!H$320/10^9/10^3*'Inflation GDP Population'!$S$18/'Inflation GDP Population'!G$18</f>
        <v>14.58372469</v>
      </c>
      <c r="J62" s="132">
        <f>sum('Assumptions (NG non-electricity'!H$6)*10^15*'Assumptions (O&amp;G Upstream)'!I$312/'Assumptions (O&amp;G Upstream)'!I$320/10^9/10^3*'Inflation GDP Population'!$S$18/'Inflation GDP Population'!H$18</f>
        <v>9.846754852</v>
      </c>
      <c r="K62" s="132">
        <f>sum('Assumptions (NG non-electricity'!I$6)*10^15*'Assumptions (O&amp;G Upstream)'!J$312/'Assumptions (O&amp;G Upstream)'!J$320/10^9/10^3*'Inflation GDP Population'!$S$18/'Inflation GDP Population'!I$18</f>
        <v>10.73532931</v>
      </c>
      <c r="L62" s="132">
        <f>sum('Assumptions (NG non-electricity'!J$6)*10^15*'Assumptions (O&amp;G Upstream)'!K$312/'Assumptions (O&amp;G Upstream)'!K$320/10^9/10^3*'Inflation GDP Population'!$S$18/'Inflation GDP Population'!J$18</f>
        <v>14.33434243</v>
      </c>
      <c r="M62" s="132">
        <f>sum('Assumptions (NG non-electricity'!K$6)*10^15*'Assumptions (O&amp;G Upstream)'!L$312/'Assumptions (O&amp;G Upstream)'!L$320/10^9/10^3*'Inflation GDP Population'!$S$18/'Inflation GDP Population'!K$18</f>
        <v>5.98222991</v>
      </c>
      <c r="N62" s="132">
        <f>sum('Assumptions (NG non-electricity'!L$6)*10^15*'Assumptions (O&amp;G Upstream)'!M$312/'Assumptions (O&amp;G Upstream)'!M$320/10^9/10^3*'Inflation GDP Population'!$S$18/'Inflation GDP Population'!L$18</f>
        <v>6.204397143</v>
      </c>
      <c r="O62" s="132">
        <f>sum('Assumptions (NG non-electricity'!M$6)*10^15*'Assumptions (O&amp;G Upstream)'!N$312/'Assumptions (O&amp;G Upstream)'!N$320/10^9/10^3*'Inflation GDP Population'!$S$18/'Inflation GDP Population'!M$18</f>
        <v>5.621975001</v>
      </c>
      <c r="P62" s="132">
        <f>sum('Assumptions (NG non-electricity'!N$6)*10^15*'Assumptions (O&amp;G Upstream)'!O$312/'Assumptions (O&amp;G Upstream)'!O$320/10^9/10^3*'Inflation GDP Population'!$S$18/'Inflation GDP Population'!N$18</f>
        <v>3.269907248</v>
      </c>
      <c r="Q62" s="132">
        <f>sum('Assumptions (NG non-electricity'!O$6)*10^15*'Assumptions (O&amp;G Upstream)'!P$312/'Assumptions (O&amp;G Upstream)'!P$320/10^9/10^3*'Inflation GDP Population'!$S$18/'Inflation GDP Population'!O$18</f>
        <v>5.464247352</v>
      </c>
      <c r="R62" s="132">
        <f>sum('Assumptions (NG non-electricity'!P$6)*10^15*'Assumptions (O&amp;G Upstream)'!Q$312/'Assumptions (O&amp;G Upstream)'!Q$320/10^9/10^3*'Inflation GDP Population'!$S$18/'Inflation GDP Population'!P$18</f>
        <v>6.674310303</v>
      </c>
      <c r="S62" s="132">
        <f>sum('Assumptions (NG non-electricity'!Q$6)*10^15*'Assumptions (O&amp;G Upstream)'!R$312/'Assumptions (O&amp;G Upstream)'!R$320/10^9/10^3*'Inflation GDP Population'!$S$18/'Inflation GDP Population'!Q$18</f>
        <v>3.35172427</v>
      </c>
      <c r="T62" s="132">
        <f>sum('Assumptions (NG non-electricity'!R$6)*10^15*'Assumptions (O&amp;G Upstream)'!S$312/'Assumptions (O&amp;G Upstream)'!S$320/10^9/10^3*'Inflation GDP Population'!$S$18/'Inflation GDP Population'!R$18</f>
        <v>3.075704415</v>
      </c>
      <c r="U62" s="132">
        <f>sum('Assumptions (NG non-electricity'!S$6)*10^15*'Assumptions (O&amp;G Upstream)'!T$312/'Assumptions (O&amp;G Upstream)'!T$320/10^9/10^3*'Inflation GDP Population'!$S$18/'Inflation GDP Population'!S$18</f>
        <v>3.523711005</v>
      </c>
      <c r="V62" s="132">
        <f>sum('Assumptions (NG non-electricity'!T$6)*10^15*'Assumptions (O&amp;G Upstream)'!U$312/'Assumptions (O&amp;G Upstream)'!U$320/10^9/10^3*'Inflation GDP Population'!$S$18/'Inflation GDP Population'!T$18</f>
        <v>3.58322029</v>
      </c>
      <c r="W62" s="132">
        <f>sum('Assumptions (NG non-electricity'!U$6)*10^15*'Assumptions (O&amp;G Upstream)'!V$312/'Assumptions (O&amp;G Upstream)'!V$320/10^9/10^3*'Inflation GDP Population'!$S$18/'Inflation GDP Population'!U$18</f>
        <v>3.373601991</v>
      </c>
      <c r="X62" s="132">
        <f>sum('Assumptions (NG non-electricity'!V$6)*10^15*'Assumptions (O&amp;G Upstream)'!W$312/'Assumptions (O&amp;G Upstream)'!W$320/10^9/10^3*'Inflation GDP Population'!$S$18/'Inflation GDP Population'!V$18</f>
        <v>3.402534342</v>
      </c>
      <c r="Y62" s="132">
        <f>sum('Assumptions (NG non-electricity'!W$6)*10^15*'Assumptions (O&amp;G Upstream)'!X$312/'Assumptions (O&amp;G Upstream)'!X$320/10^9/10^3*'Inflation GDP Population'!$S$18/'Inflation GDP Population'!W$18</f>
        <v>3.271521142</v>
      </c>
      <c r="Z62" s="132">
        <f>sum('Assumptions (NG non-electricity'!X$6)*10^15*'Assumptions (O&amp;G Upstream)'!Y$312/'Assumptions (O&amp;G Upstream)'!Y$320/10^9/10^3*'Inflation GDP Population'!$S$18/'Inflation GDP Population'!X$18</f>
        <v>3.231675659</v>
      </c>
      <c r="AA62" s="132">
        <f>sum('Assumptions (NG non-electricity'!Y$6)*10^15*'Assumptions (O&amp;G Upstream)'!Z$312/'Assumptions (O&amp;G Upstream)'!Z$320/10^9/10^3*'Inflation GDP Population'!$S$18/'Inflation GDP Population'!Y$18</f>
        <v>3.321246111</v>
      </c>
      <c r="AB62" s="132">
        <f>sum('Assumptions (NG non-electricity'!Z$6)*10^15*'Assumptions (O&amp;G Upstream)'!AA$312/'Assumptions (O&amp;G Upstream)'!AA$320/10^9/10^3*'Inflation GDP Population'!$S$18/'Inflation GDP Population'!Z$18</f>
        <v>3.452313122</v>
      </c>
      <c r="AC62" s="132">
        <f>sum('Assumptions (NG non-electricity'!AA$6)*10^15*'Assumptions (O&amp;G Upstream)'!AB$312/'Assumptions (O&amp;G Upstream)'!AB$320/10^9/10^3*'Inflation GDP Population'!$S$18/'Inflation GDP Population'!AA$18</f>
        <v>3.629387304</v>
      </c>
      <c r="AD62" s="132">
        <f>sum('Assumptions (NG non-electricity'!AB$6)*10^15*'Assumptions (O&amp;G Upstream)'!AC$312/'Assumptions (O&amp;G Upstream)'!AC$320/10^9/10^3*'Inflation GDP Population'!$S$18/'Inflation GDP Population'!AB$18</f>
        <v>3.63933643</v>
      </c>
      <c r="AE62" s="132">
        <f>sum('Assumptions (NG non-electricity'!AC$6)*10^15*'Assumptions (O&amp;G Upstream)'!AD$312/'Assumptions (O&amp;G Upstream)'!AD$320/10^9/10^3*'Inflation GDP Population'!$S$18/'Inflation GDP Population'!AC$18</f>
        <v>3.598607675</v>
      </c>
      <c r="AF62" s="132">
        <f>sum('Assumptions (NG non-electricity'!AD$6)*10^15*'Assumptions (O&amp;G Upstream)'!AE$312/'Assumptions (O&amp;G Upstream)'!AE$320/10^9/10^3*'Inflation GDP Population'!$S$18/'Inflation GDP Population'!AD$18</f>
        <v>3.609474329</v>
      </c>
      <c r="AG62" s="132">
        <f>sum('Assumptions (NG non-electricity'!AE$6)*10^15*'Assumptions (O&amp;G Upstream)'!AF$312/'Assumptions (O&amp;G Upstream)'!AF$320/10^9/10^3*'Inflation GDP Population'!$S$18/'Inflation GDP Population'!AE$18</f>
        <v>3.557041613</v>
      </c>
      <c r="AH62" s="132">
        <f>sum('Assumptions (NG non-electricity'!AF$6)*10^15*'Assumptions (O&amp;G Upstream)'!AG$312/'Assumptions (O&amp;G Upstream)'!AG$320/10^9/10^3*'Inflation GDP Population'!$S$18/'Inflation GDP Population'!AF$18</f>
        <v>3.520220187</v>
      </c>
      <c r="AI62" s="132">
        <f>sum('Assumptions (NG non-electricity'!AG$6)*10^15*'Assumptions (O&amp;G Upstream)'!AH$312/'Assumptions (O&amp;G Upstream)'!AH$320/10^9/10^3*'Inflation GDP Population'!$S$18/'Inflation GDP Population'!AG$18</f>
        <v>3.433834286</v>
      </c>
      <c r="AJ62" s="132">
        <f>sum('Assumptions (NG non-electricity'!AH$6)*10^15*'Assumptions (O&amp;G Upstream)'!AI$312/'Assumptions (O&amp;G Upstream)'!AI$320/10^9/10^3*'Inflation GDP Population'!$S$18/'Inflation GDP Population'!AH$18</f>
        <v>3.48108693</v>
      </c>
      <c r="AK62" s="132">
        <f>sum('Assumptions (NG non-electricity'!AI$6)*10^15*'Assumptions (O&amp;G Upstream)'!AJ$312/'Assumptions (O&amp;G Upstream)'!AJ$320/10^9/10^3*'Inflation GDP Population'!$S$18/'Inflation GDP Population'!AI$18</f>
        <v>3.457871668</v>
      </c>
      <c r="AL62" s="132">
        <f>sum('Assumptions (NG non-electricity'!AJ$6)*10^15*'Assumptions (O&amp;G Upstream)'!AK$312/'Assumptions (O&amp;G Upstream)'!AK$320/10^9/10^3*'Inflation GDP Population'!$S$18/'Inflation GDP Population'!AJ$18</f>
        <v>3.418300156</v>
      </c>
      <c r="AM62" s="132">
        <f>sum('Assumptions (NG non-electricity'!AK$6)*10^15*'Assumptions (O&amp;G Upstream)'!AL$312/'Assumptions (O&amp;G Upstream)'!AL$320/10^9/10^3*'Inflation GDP Population'!$S$18/'Inflation GDP Population'!AK$18</f>
        <v>3.376350026</v>
      </c>
      <c r="AN62" s="132">
        <f>sum('Assumptions (NG non-electricity'!AL$6)*10^15*'Assumptions (O&amp;G Upstream)'!AM$312/'Assumptions (O&amp;G Upstream)'!AM$320/10^9/10^3*'Inflation GDP Population'!$S$18/'Inflation GDP Population'!AL$18</f>
        <v>3.36209881</v>
      </c>
      <c r="AO62" s="132">
        <f>sum('Assumptions (NG non-electricity'!AM$6)*10^15*'Assumptions (O&amp;G Upstream)'!AN$312/'Assumptions (O&amp;G Upstream)'!AN$320/10^9/10^3*'Inflation GDP Population'!$S$18/'Inflation GDP Population'!AM$18</f>
        <v>3.299159832</v>
      </c>
      <c r="AP62" s="132">
        <f>sum('Assumptions (NG non-electricity'!AN$6)*10^15*'Assumptions (O&amp;G Upstream)'!AO$312/'Assumptions (O&amp;G Upstream)'!AO$320/10^9/10^3*'Inflation GDP Population'!$S$18/'Inflation GDP Population'!AN$18</f>
        <v>3.227159749</v>
      </c>
      <c r="AQ62" s="132">
        <f>sum('Assumptions (NG non-electricity'!AO$6)*10^15*'Assumptions (O&amp;G Upstream)'!AP$312/'Assumptions (O&amp;G Upstream)'!AP$320/10^9/10^3*'Inflation GDP Population'!$S$18/'Inflation GDP Population'!AO$18</f>
        <v>3.163398111</v>
      </c>
      <c r="AR62" s="132">
        <f>sum('Assumptions (NG non-electricity'!AP$6)*10^15*'Assumptions (O&amp;G Upstream)'!AQ$312/'Assumptions (O&amp;G Upstream)'!AQ$320/10^9/10^3*'Inflation GDP Population'!$S$18/'Inflation GDP Population'!AP$18</f>
        <v>3.126670155</v>
      </c>
      <c r="AS62" s="132">
        <f>sum('Assumptions (NG non-electricity'!AQ$6)*10^15*'Assumptions (O&amp;G Upstream)'!AR$312/'Assumptions (O&amp;G Upstream)'!AR$320/10^9/10^3*'Inflation GDP Population'!$S$18/'Inflation GDP Population'!AQ$18</f>
        <v>3.035881455</v>
      </c>
      <c r="AT62" s="132">
        <f>sum('Assumptions (NG non-electricity'!AR$6)*10^15*'Assumptions (O&amp;G Upstream)'!AS$312/'Assumptions (O&amp;G Upstream)'!AS$320/10^9/10^3*'Inflation GDP Population'!$S$18/'Inflation GDP Population'!AR$18</f>
        <v>2.983422914</v>
      </c>
      <c r="AU62" s="132">
        <f>sum('Assumptions (NG non-electricity'!AS$6)*10^15*'Assumptions (O&amp;G Upstream)'!AT$312/'Assumptions (O&amp;G Upstream)'!AT$320/10^9/10^3*'Inflation GDP Population'!$S$18/'Inflation GDP Population'!AS$18</f>
        <v>2.942486631</v>
      </c>
      <c r="AV62" s="132">
        <f>sum('Assumptions (NG non-electricity'!AT$6)*10^15*'Assumptions (O&amp;G Upstream)'!AU$312/'Assumptions (O&amp;G Upstream)'!AU$320/10^9/10^3*'Inflation GDP Population'!$S$18/'Inflation GDP Population'!AT$18</f>
        <v>2.911511491</v>
      </c>
      <c r="AW62" s="132">
        <f>sum('Assumptions (NG non-electricity'!AU$6)*10^15*'Assumptions (O&amp;G Upstream)'!AV$312/'Assumptions (O&amp;G Upstream)'!AV$320/10^9/10^3*'Inflation GDP Population'!$S$18/'Inflation GDP Population'!AU$18</f>
        <v>2.872895583</v>
      </c>
      <c r="AX62" s="132">
        <f>sum('Assumptions (NG non-electricity'!AV$6)*10^15*'Assumptions (O&amp;G Upstream)'!AW$312/'Assumptions (O&amp;G Upstream)'!AW$320/10^9/10^3*'Inflation GDP Population'!$S$18/'Inflation GDP Population'!AV$18</f>
        <v>2.817325673</v>
      </c>
      <c r="AY62" s="132">
        <f>sum('Assumptions (NG non-electricity'!AW$6)*10^15*'Assumptions (O&amp;G Upstream)'!AX$312/'Assumptions (O&amp;G Upstream)'!AX$320/10^9/10^3*'Inflation GDP Population'!$S$18/'Inflation GDP Population'!AW$18</f>
        <v>2.770126936</v>
      </c>
      <c r="AZ62" s="132">
        <f>sum('Assumptions (NG non-electricity'!AX$6)*10^15*'Assumptions (O&amp;G Upstream)'!AY$312/'Assumptions (O&amp;G Upstream)'!AY$320/10^9/10^3*'Inflation GDP Population'!$S$18/'Inflation GDP Population'!AX$18</f>
        <v>2.75448365</v>
      </c>
      <c r="BA62" s="132">
        <f>sum('Assumptions (NG non-electricity'!AY$6)*10^15*'Assumptions (O&amp;G Upstream)'!AZ$312/'Assumptions (O&amp;G Upstream)'!AZ$320/10^9/10^3*'Inflation GDP Population'!$S$18/'Inflation GDP Population'!AY$18</f>
        <v>2.71601478</v>
      </c>
      <c r="BB62" s="132">
        <f>sum('Assumptions (NG non-electricity'!AZ$6)*10^15*'Assumptions (O&amp;G Upstream)'!BA$312/'Assumptions (O&amp;G Upstream)'!BA$320/10^9/10^3*'Inflation GDP Population'!$S$18/'Inflation GDP Population'!AZ$18</f>
        <v>2.665298919</v>
      </c>
    </row>
    <row r="63" ht="15.75" customHeight="1">
      <c r="A63" s="119" t="s">
        <v>305</v>
      </c>
      <c r="B63" s="131" t="s">
        <v>306</v>
      </c>
      <c r="C63" s="120" t="s">
        <v>270</v>
      </c>
      <c r="D63" s="132">
        <f>'Transportation and Industrial G'!B$20*10^9*'Transportation and Industrial G'!B28/10^9</f>
        <v>1.774700127</v>
      </c>
      <c r="E63" s="132">
        <f>'Transportation and Industrial G'!C$20*10^9*'Transportation and Industrial G'!C28/10^9</f>
        <v>1.760356837</v>
      </c>
      <c r="F63" s="132">
        <f>'Transportation and Industrial G'!D$20*10^9*'Transportation and Industrial G'!D28/10^9</f>
        <v>1.795764621</v>
      </c>
      <c r="G63" s="132">
        <f>'Transportation and Industrial G'!E$20*10^9*'Transportation and Industrial G'!E28/10^9</f>
        <v>1.744600314</v>
      </c>
      <c r="H63" s="132">
        <f>'Transportation and Industrial G'!F$20*10^9*'Transportation and Industrial G'!F28/10^9</f>
        <v>2.118577172</v>
      </c>
      <c r="I63" s="132">
        <f>'Transportation and Industrial G'!G$20*10^9*'Transportation and Industrial G'!G28/10^9</f>
        <v>2.624636891</v>
      </c>
      <c r="J63" s="132">
        <f>'Transportation and Industrial G'!H$20*10^9*'Transportation and Industrial G'!H28/10^9</f>
        <v>2.759079378</v>
      </c>
      <c r="K63" s="132">
        <f>'Transportation and Industrial G'!I$20*10^9*'Transportation and Industrial G'!I28/10^9</f>
        <v>2.731245583</v>
      </c>
      <c r="L63" s="132">
        <f>'Transportation and Industrial G'!J$20*10^9*'Transportation and Industrial G'!J28/10^9</f>
        <v>3.235052251</v>
      </c>
      <c r="M63" s="132">
        <f>'Transportation and Industrial G'!K$20*10^9*'Transportation and Industrial G'!K28/10^9</f>
        <v>3.106708427</v>
      </c>
      <c r="N63" s="132">
        <f>'Transportation and Industrial G'!L$20*10^9*'Transportation and Industrial G'!L28/10^9</f>
        <v>3.953742774</v>
      </c>
      <c r="O63" s="132">
        <f>'Transportation and Industrial G'!M$20*10^9*'Transportation and Industrial G'!M28/10^9</f>
        <v>4.464985449</v>
      </c>
      <c r="P63" s="132">
        <f>'Transportation and Industrial G'!N$20*10^9*'Transportation and Industrial G'!N28/10^9</f>
        <v>3.911815899</v>
      </c>
      <c r="Q63" s="132">
        <f>'Transportation and Industrial G'!O$20*10^9*'Transportation and Industrial G'!O28/10^9</f>
        <v>3.186257045</v>
      </c>
      <c r="R63" s="132">
        <f>'Transportation and Industrial G'!P$20*10^9*'Transportation and Industrial G'!P28/10^9</f>
        <v>2.453285205</v>
      </c>
      <c r="S63" s="132">
        <f>'Transportation and Industrial G'!Q$20*10^9*'Transportation and Industrial G'!Q28/10^9</f>
        <v>1.911899752</v>
      </c>
      <c r="T63" s="132">
        <f>'Transportation and Industrial G'!R$20*10^9*'Transportation and Industrial G'!R28/10^9</f>
        <v>1.442296619</v>
      </c>
      <c r="U63" s="132">
        <f>'Transportation and Industrial G'!S$20*10^9*'Transportation and Industrial G'!S28/10^9</f>
        <v>1.79567243</v>
      </c>
      <c r="V63" s="132">
        <f>'Transportation and Industrial G'!T$20*10^9*'Transportation and Industrial G'!T28/10^9</f>
        <v>2.012143142</v>
      </c>
      <c r="W63" s="132">
        <f>'Transportation and Industrial G'!U$20*10^9*'Transportation and Industrial G'!U28/10^9</f>
        <v>1.881982823</v>
      </c>
      <c r="X63" s="132">
        <f>'Transportation and Industrial G'!V$20*10^9*'Transportation and Industrial G'!V28/10^9</f>
        <v>1.832931739</v>
      </c>
      <c r="Y63" s="132">
        <f>'Transportation and Industrial G'!W$20*10^9*'Transportation and Industrial G'!W28/10^9</f>
        <v>1.753762327</v>
      </c>
      <c r="Z63" s="132">
        <f>'Transportation and Industrial G'!X$20*10^9*'Transportation and Industrial G'!X28/10^9</f>
        <v>1.720617123</v>
      </c>
      <c r="AA63" s="132">
        <f>'Transportation and Industrial G'!Y$20*10^9*'Transportation and Industrial G'!Y28/10^9</f>
        <v>1.702775053</v>
      </c>
      <c r="AB63" s="132">
        <f>'Transportation and Industrial G'!Z$20*10^9*'Transportation and Industrial G'!Z28/10^9</f>
        <v>1.703825106</v>
      </c>
      <c r="AC63" s="132">
        <f>'Transportation and Industrial G'!AA$20*10^9*'Transportation and Industrial G'!AA28/10^9</f>
        <v>1.704817755</v>
      </c>
      <c r="AD63" s="132">
        <f>'Transportation and Industrial G'!AB$20*10^9*'Transportation and Industrial G'!AB28/10^9</f>
        <v>1.7094855</v>
      </c>
      <c r="AE63" s="132">
        <f>'Transportation and Industrial G'!AC$20*10^9*'Transportation and Industrial G'!AC28/10^9</f>
        <v>1.717785289</v>
      </c>
      <c r="AF63" s="132">
        <f>'Transportation and Industrial G'!AD$20*10^9*'Transportation and Industrial G'!AD28/10^9</f>
        <v>1.718562671</v>
      </c>
      <c r="AG63" s="132">
        <f>'Transportation and Industrial G'!AE$20*10^9*'Transportation and Industrial G'!AE28/10^9</f>
        <v>1.730350991</v>
      </c>
      <c r="AH63" s="132">
        <f>'Transportation and Industrial G'!AF$20*10^9*'Transportation and Industrial G'!AF28/10^9</f>
        <v>1.730970511</v>
      </c>
      <c r="AI63" s="132">
        <f>'Transportation and Industrial G'!AG$20*10^9*'Transportation and Industrial G'!AG28/10^9</f>
        <v>1.738854117</v>
      </c>
      <c r="AJ63" s="132">
        <f>'Transportation and Industrial G'!AH$20*10^9*'Transportation and Industrial G'!AH28/10^9</f>
        <v>1.74297652</v>
      </c>
      <c r="AK63" s="132">
        <f>'Transportation and Industrial G'!AI$20*10^9*'Transportation and Industrial G'!AI28/10^9</f>
        <v>1.73974873</v>
      </c>
      <c r="AL63" s="132">
        <f>'Transportation and Industrial G'!AJ$20*10^9*'Transportation and Industrial G'!AJ28/10^9</f>
        <v>1.736492237</v>
      </c>
      <c r="AM63" s="132">
        <f>'Transportation and Industrial G'!AK$20*10^9*'Transportation and Industrial G'!AK28/10^9</f>
        <v>1.740413724</v>
      </c>
      <c r="AN63" s="132">
        <f>'Transportation and Industrial G'!AL$20*10^9*'Transportation and Industrial G'!AL28/10^9</f>
        <v>1.740660115</v>
      </c>
      <c r="AO63" s="132">
        <f>'Transportation and Industrial G'!AM$20*10^9*'Transportation and Industrial G'!AM28/10^9</f>
        <v>1.737274462</v>
      </c>
      <c r="AP63" s="132">
        <f>'Transportation and Industrial G'!AN$20*10^9*'Transportation and Industrial G'!AN28/10^9</f>
        <v>1.737420395</v>
      </c>
      <c r="AQ63" s="132">
        <f>'Transportation and Industrial G'!AO$20*10^9*'Transportation and Industrial G'!AO28/10^9</f>
        <v>1.730417051</v>
      </c>
      <c r="AR63" s="132">
        <f>'Transportation and Industrial G'!AP$20*10^9*'Transportation and Industrial G'!AP28/10^9</f>
        <v>1.726945291</v>
      </c>
      <c r="AS63" s="132">
        <f>'Transportation and Industrial G'!AQ$20*10^9*'Transportation and Industrial G'!AQ28/10^9</f>
        <v>1.726962064</v>
      </c>
      <c r="AT63" s="132">
        <f>'Transportation and Industrial G'!AR$20*10^9*'Transportation and Industrial G'!AR28/10^9</f>
        <v>1.723418549</v>
      </c>
      <c r="AU63" s="132">
        <f>'Transportation and Industrial G'!AS$20*10^9*'Transportation and Industrial G'!AS28/10^9</f>
        <v>1.719846332</v>
      </c>
      <c r="AV63" s="132">
        <f>'Transportation and Industrial G'!AT$20*10^9*'Transportation and Industrial G'!AT28/10^9</f>
        <v>1.719719594</v>
      </c>
      <c r="AW63" s="132">
        <f>'Transportation and Industrial G'!AU$20*10^9*'Transportation and Industrial G'!AU28/10^9</f>
        <v>1.722995281</v>
      </c>
      <c r="AX63" s="132">
        <f>'Transportation and Industrial G'!AV$20*10^9*'Transportation and Industrial G'!AV28/10^9</f>
        <v>1.715848425</v>
      </c>
      <c r="AY63" s="132">
        <f>'Transportation and Industrial G'!AW$20*10^9*'Transportation and Industrial G'!AW28/10^9</f>
        <v>1.715563824</v>
      </c>
      <c r="AZ63" s="132">
        <f>'Transportation and Industrial G'!AX$20*10^9*'Transportation and Industrial G'!AX28/10^9</f>
        <v>1.711805042</v>
      </c>
      <c r="BA63" s="132">
        <f>'Transportation and Industrial G'!AY$20*10^9*'Transportation and Industrial G'!AY28/10^9</f>
        <v>1.708017558</v>
      </c>
      <c r="BB63" s="132">
        <f>'Transportation and Industrial G'!AZ$20*10^9*'Transportation and Industrial G'!AZ28/10^9</f>
        <v>1.704201372</v>
      </c>
    </row>
    <row r="64" ht="15.75" customHeight="1">
      <c r="A64" s="119" t="s">
        <v>307</v>
      </c>
      <c r="B64" s="131" t="s">
        <v>290</v>
      </c>
      <c r="C64" s="123" t="s">
        <v>273</v>
      </c>
      <c r="D64" s="133">
        <f>D55*1000/'Inflation GDP Population'!B$28</f>
        <v>155.9098938</v>
      </c>
      <c r="E64" s="133">
        <f>E55*1000/'Inflation GDP Population'!C$28</f>
        <v>133.3966536</v>
      </c>
      <c r="F64" s="133">
        <f>F55*1000/'Inflation GDP Population'!D$28</f>
        <v>132.5659962</v>
      </c>
      <c r="G64" s="133">
        <f>G55*1000/'Inflation GDP Population'!E$28</f>
        <v>150.6380363</v>
      </c>
      <c r="H64" s="133">
        <f>H55*1000/'Inflation GDP Population'!F$28</f>
        <v>214.5862756</v>
      </c>
      <c r="I64" s="133">
        <f>I55*1000/'Inflation GDP Population'!G$28</f>
        <v>289.0469824</v>
      </c>
      <c r="J64" s="133">
        <f>J55*1000/'Inflation GDP Population'!H$28</f>
        <v>311.9378238</v>
      </c>
      <c r="K64" s="133">
        <f>K55*1000/'Inflation GDP Population'!I$28</f>
        <v>316.9240848</v>
      </c>
      <c r="L64" s="133">
        <f>L55*1000/'Inflation GDP Population'!J$28</f>
        <v>389.3306568</v>
      </c>
      <c r="M64" s="133">
        <f>M55*1000/'Inflation GDP Population'!K$28</f>
        <v>213.2984658</v>
      </c>
      <c r="N64" s="133">
        <f>N55*1000/'Inflation GDP Population'!L$28</f>
        <v>263.1724558</v>
      </c>
      <c r="O64" s="133">
        <f>O55*1000/'Inflation GDP Population'!M$28</f>
        <v>333.9591685</v>
      </c>
      <c r="P64" s="133">
        <f>P55*1000/'Inflation GDP Population'!N$28</f>
        <v>314.2080178</v>
      </c>
      <c r="Q64" s="133">
        <f>Q55*1000/'Inflation GDP Population'!O$28</f>
        <v>342.4540315</v>
      </c>
      <c r="R64" s="133">
        <f>R55*1000/'Inflation GDP Population'!P$28</f>
        <v>324.3089281</v>
      </c>
      <c r="S64" s="133">
        <f>S55*1000/'Inflation GDP Population'!Q$28</f>
        <v>172.4485415</v>
      </c>
      <c r="T64" s="133">
        <f>T55*1000/'Inflation GDP Population'!R$28</f>
        <v>148.1337965</v>
      </c>
      <c r="U64" s="133">
        <f>U55*1000/'Inflation GDP Population'!S$28</f>
        <v>168.1940301</v>
      </c>
      <c r="V64" s="133">
        <f>V55*1000/'Inflation GDP Population'!T$28</f>
        <v>212.6726604</v>
      </c>
      <c r="W64" s="133">
        <f>W55*1000/'Inflation GDP Population'!U$28</f>
        <v>214.1986535</v>
      </c>
      <c r="X64" s="133">
        <f>X55*1000/'Inflation GDP Population'!V$28</f>
        <v>212.9185517</v>
      </c>
      <c r="Y64" s="133">
        <f>Y55*1000/'Inflation GDP Population'!W$28</f>
        <v>221.5332565</v>
      </c>
      <c r="Z64" s="133">
        <f>Z55*1000/'Inflation GDP Population'!X$28</f>
        <v>223.0428852</v>
      </c>
      <c r="AA64" s="133">
        <f>AA55*1000/'Inflation GDP Population'!Y$28</f>
        <v>231.7147523</v>
      </c>
      <c r="AB64" s="133">
        <f>AB55*1000/'Inflation GDP Population'!Z$28</f>
        <v>245.3118462</v>
      </c>
      <c r="AC64" s="133">
        <f>AC55*1000/'Inflation GDP Population'!AA$28</f>
        <v>257.7206757</v>
      </c>
      <c r="AD64" s="133">
        <f>AD55*1000/'Inflation GDP Population'!AB$28</f>
        <v>268.3716142</v>
      </c>
      <c r="AE64" s="133">
        <f>AE55*1000/'Inflation GDP Population'!AC$28</f>
        <v>279.8199283</v>
      </c>
      <c r="AF64" s="133">
        <f>AF55*1000/'Inflation GDP Population'!AD$28</f>
        <v>289.3906826</v>
      </c>
      <c r="AG64" s="133">
        <f>AG55*1000/'Inflation GDP Population'!AE$28</f>
        <v>299.7409553</v>
      </c>
      <c r="AH64" s="133">
        <f>AH55*1000/'Inflation GDP Population'!AF$28</f>
        <v>308.2195554</v>
      </c>
      <c r="AI64" s="133">
        <f>AI55*1000/'Inflation GDP Population'!AG$28</f>
        <v>319.0638264</v>
      </c>
      <c r="AJ64" s="133">
        <f>AJ55*1000/'Inflation GDP Population'!AH$28</f>
        <v>327.5186982</v>
      </c>
      <c r="AK64" s="133">
        <f>AK55*1000/'Inflation GDP Population'!AI$28</f>
        <v>341.8651598</v>
      </c>
      <c r="AL64" s="133">
        <f>AL55*1000/'Inflation GDP Population'!AJ$28</f>
        <v>348.809822</v>
      </c>
      <c r="AM64" s="133">
        <f>AM55*1000/'Inflation GDP Population'!AK$28</f>
        <v>359.3934128</v>
      </c>
      <c r="AN64" s="133">
        <f>AN55*1000/'Inflation GDP Population'!AL$28</f>
        <v>371.6894705</v>
      </c>
      <c r="AO64" s="133">
        <f>AO55*1000/'Inflation GDP Population'!AM$28</f>
        <v>375.4904617</v>
      </c>
      <c r="AP64" s="133">
        <f>AP55*1000/'Inflation GDP Population'!AN$28</f>
        <v>385.2139192</v>
      </c>
      <c r="AQ64" s="133">
        <f>AQ55*1000/'Inflation GDP Population'!AO$28</f>
        <v>393.4154368</v>
      </c>
      <c r="AR64" s="133">
        <f>AR55*1000/'Inflation GDP Population'!AP$28</f>
        <v>404.6012156</v>
      </c>
      <c r="AS64" s="133">
        <f>AS55*1000/'Inflation GDP Population'!AQ$28</f>
        <v>412.5453278</v>
      </c>
      <c r="AT64" s="133">
        <f>AT55*1000/'Inflation GDP Population'!AR$28</f>
        <v>423.7696353</v>
      </c>
      <c r="AU64" s="133">
        <f>AU55*1000/'Inflation GDP Population'!AS$28</f>
        <v>430.7834578</v>
      </c>
      <c r="AV64" s="133">
        <f>AV55*1000/'Inflation GDP Population'!AT$28</f>
        <v>439.0579377</v>
      </c>
      <c r="AW64" s="133">
        <f>AW55*1000/'Inflation GDP Population'!AU$28</f>
        <v>447.5376459</v>
      </c>
      <c r="AX64" s="133">
        <f>AX55*1000/'Inflation GDP Population'!AV$28</f>
        <v>455.3239357</v>
      </c>
      <c r="AY64" s="133">
        <f>AY55*1000/'Inflation GDP Population'!AW$28</f>
        <v>463.0665452</v>
      </c>
      <c r="AZ64" s="133">
        <f>AZ55*1000/'Inflation GDP Population'!AX$28</f>
        <v>471.0270592</v>
      </c>
      <c r="BA64" s="133">
        <f>BA55*1000/'Inflation GDP Population'!AY$28</f>
        <v>478.1116469</v>
      </c>
      <c r="BB64" s="133">
        <f>BB55*1000/'Inflation GDP Population'!AZ$28</f>
        <v>484.9509619</v>
      </c>
    </row>
    <row r="65" ht="15.75" customHeight="1">
      <c r="A65" s="119" t="s">
        <v>308</v>
      </c>
      <c r="B65" s="131" t="s">
        <v>292</v>
      </c>
      <c r="C65" s="123" t="s">
        <v>273</v>
      </c>
      <c r="D65" s="133">
        <f>D56*1000/'Inflation GDP Population'!B$28</f>
        <v>12.91167316</v>
      </c>
      <c r="E65" s="133">
        <f>E56*1000/'Inflation GDP Population'!C$28</f>
        <v>12.25105146</v>
      </c>
      <c r="F65" s="133">
        <f>F56*1000/'Inflation GDP Population'!D$28</f>
        <v>10.71488799</v>
      </c>
      <c r="G65" s="133">
        <f>G56*1000/'Inflation GDP Population'!E$28</f>
        <v>14.10110612</v>
      </c>
      <c r="H65" s="133">
        <f>H56*1000/'Inflation GDP Population'!F$28</f>
        <v>16.26973239</v>
      </c>
      <c r="I65" s="133">
        <f>I56*1000/'Inflation GDP Population'!G$28</f>
        <v>18.05787741</v>
      </c>
      <c r="J65" s="133">
        <f>J56*1000/'Inflation GDP Population'!H$28</f>
        <v>21.72176404</v>
      </c>
      <c r="K65" s="133">
        <f>K56*1000/'Inflation GDP Population'!I$28</f>
        <v>20.10441722</v>
      </c>
      <c r="L65" s="133">
        <f>L56*1000/'Inflation GDP Population'!J$28</f>
        <v>33.74592796</v>
      </c>
      <c r="M65" s="133">
        <f>M56*1000/'Inflation GDP Population'!K$28</f>
        <v>20.58120252</v>
      </c>
      <c r="N65" s="133">
        <f>N56*1000/'Inflation GDP Population'!L$28</f>
        <v>22.72360155</v>
      </c>
      <c r="O65" s="133">
        <f>O56*1000/'Inflation GDP Population'!M$28</f>
        <v>30.38068683</v>
      </c>
      <c r="P65" s="133">
        <f>P56*1000/'Inflation GDP Population'!N$28</f>
        <v>29.13842422</v>
      </c>
      <c r="Q65" s="133">
        <f>Q56*1000/'Inflation GDP Population'!O$28</f>
        <v>33.08479529</v>
      </c>
      <c r="R65" s="133">
        <f>R56*1000/'Inflation GDP Population'!P$28</f>
        <v>36.84607592</v>
      </c>
      <c r="S65" s="133">
        <f>S56*1000/'Inflation GDP Population'!Q$28</f>
        <v>24.67422254</v>
      </c>
      <c r="T65" s="133">
        <f>T56*1000/'Inflation GDP Population'!R$28</f>
        <v>19.4130081</v>
      </c>
      <c r="U65" s="133">
        <f>U56*1000/'Inflation GDP Population'!S$28</f>
        <v>22.90155915</v>
      </c>
      <c r="V65" s="133">
        <f>V56*1000/'Inflation GDP Population'!T$28</f>
        <v>28.61388026</v>
      </c>
      <c r="W65" s="133">
        <f>W56*1000/'Inflation GDP Population'!U$28</f>
        <v>28.48218109</v>
      </c>
      <c r="X65" s="133">
        <f>X56*1000/'Inflation GDP Population'!V$28</f>
        <v>27.98594685</v>
      </c>
      <c r="Y65" s="133">
        <f>Y56*1000/'Inflation GDP Population'!W$28</f>
        <v>28.78802549</v>
      </c>
      <c r="Z65" s="133">
        <f>Z56*1000/'Inflation GDP Population'!X$28</f>
        <v>28.66039504</v>
      </c>
      <c r="AA65" s="133">
        <f>AA56*1000/'Inflation GDP Population'!Y$28</f>
        <v>29.44698085</v>
      </c>
      <c r="AB65" s="133">
        <f>AB56*1000/'Inflation GDP Population'!Z$28</f>
        <v>30.83681061</v>
      </c>
      <c r="AC65" s="133">
        <f>AC56*1000/'Inflation GDP Population'!AA$28</f>
        <v>32.05034956</v>
      </c>
      <c r="AD65" s="133">
        <f>AD56*1000/'Inflation GDP Population'!AB$28</f>
        <v>33.02323756</v>
      </c>
      <c r="AE65" s="133">
        <f>AE56*1000/'Inflation GDP Population'!AC$28</f>
        <v>34.07427096</v>
      </c>
      <c r="AF65" s="133">
        <f>AF56*1000/'Inflation GDP Population'!AD$28</f>
        <v>34.87875823</v>
      </c>
      <c r="AG65" s="133">
        <f>AG56*1000/'Inflation GDP Population'!AE$28</f>
        <v>35.76129273</v>
      </c>
      <c r="AH65" s="133">
        <f>AH56*1000/'Inflation GDP Population'!AF$28</f>
        <v>36.4064699</v>
      </c>
      <c r="AI65" s="133">
        <f>AI56*1000/'Inflation GDP Population'!AG$28</f>
        <v>37.31696873</v>
      </c>
      <c r="AJ65" s="133">
        <f>AJ56*1000/'Inflation GDP Population'!AH$28</f>
        <v>37.93438477</v>
      </c>
      <c r="AK65" s="133">
        <f>AK56*1000/'Inflation GDP Population'!AI$28</f>
        <v>39.21717781</v>
      </c>
      <c r="AL65" s="133">
        <f>AL56*1000/'Inflation GDP Population'!AJ$28</f>
        <v>39.63600104</v>
      </c>
      <c r="AM65" s="133">
        <f>AM56*1000/'Inflation GDP Population'!AK$28</f>
        <v>40.45802593</v>
      </c>
      <c r="AN65" s="133">
        <f>AN56*1000/'Inflation GDP Population'!AL$28</f>
        <v>41.45728716</v>
      </c>
      <c r="AO65" s="133">
        <f>AO56*1000/'Inflation GDP Population'!AM$28</f>
        <v>41.50084993</v>
      </c>
      <c r="AP65" s="133">
        <f>AP56*1000/'Inflation GDP Population'!AN$28</f>
        <v>42.19371681</v>
      </c>
      <c r="AQ65" s="133">
        <f>AQ56*1000/'Inflation GDP Population'!AO$28</f>
        <v>42.71044575</v>
      </c>
      <c r="AR65" s="133">
        <f>AR56*1000/'Inflation GDP Population'!AP$28</f>
        <v>43.54064706</v>
      </c>
      <c r="AS65" s="133">
        <f>AS56*1000/'Inflation GDP Population'!AQ$28</f>
        <v>44.01203129</v>
      </c>
      <c r="AT65" s="133">
        <f>AT56*1000/'Inflation GDP Population'!AR$28</f>
        <v>44.82369672</v>
      </c>
      <c r="AU65" s="133">
        <f>AU56*1000/'Inflation GDP Population'!AS$28</f>
        <v>45.1814359</v>
      </c>
      <c r="AV65" s="133">
        <f>AV56*1000/'Inflation GDP Population'!AT$28</f>
        <v>45.66570365</v>
      </c>
      <c r="AW65" s="133">
        <f>AW56*1000/'Inflation GDP Population'!AU$28</f>
        <v>46.16453058</v>
      </c>
      <c r="AX65" s="133">
        <f>AX56*1000/'Inflation GDP Population'!AV$28</f>
        <v>46.58565378</v>
      </c>
      <c r="AY65" s="133">
        <f>AY56*1000/'Inflation GDP Population'!AW$28</f>
        <v>46.99692626</v>
      </c>
      <c r="AZ65" s="133">
        <f>AZ56*1000/'Inflation GDP Population'!AX$28</f>
        <v>47.42494956</v>
      </c>
      <c r="BA65" s="133">
        <f>BA56*1000/'Inflation GDP Population'!AY$28</f>
        <v>47.76009063</v>
      </c>
      <c r="BB65" s="133">
        <f>BB56*1000/'Inflation GDP Population'!AZ$28</f>
        <v>48.06705127</v>
      </c>
    </row>
    <row r="66" ht="15.75" customHeight="1">
      <c r="A66" s="119" t="s">
        <v>309</v>
      </c>
      <c r="B66" s="131" t="s">
        <v>294</v>
      </c>
      <c r="C66" s="123" t="s">
        <v>273</v>
      </c>
      <c r="D66" s="133">
        <f>D57*1000/'Inflation GDP Population'!B$28</f>
        <v>625.7142463</v>
      </c>
      <c r="E66" s="133">
        <f>E57*1000/'Inflation GDP Population'!C$28</f>
        <v>509.5698475</v>
      </c>
      <c r="F66" s="133">
        <f>F57*1000/'Inflation GDP Population'!D$28</f>
        <v>510.5789914</v>
      </c>
      <c r="G66" s="133">
        <f>G57*1000/'Inflation GDP Population'!E$28</f>
        <v>604.3115709</v>
      </c>
      <c r="H66" s="133">
        <f>H57*1000/'Inflation GDP Population'!F$28</f>
        <v>791.3198541</v>
      </c>
      <c r="I66" s="133">
        <f>I57*1000/'Inflation GDP Population'!G$28</f>
        <v>1072.530335</v>
      </c>
      <c r="J66" s="133">
        <f>J57*1000/'Inflation GDP Population'!H$28</f>
        <v>1199.21608</v>
      </c>
      <c r="K66" s="133">
        <f>K57*1000/'Inflation GDP Population'!I$28</f>
        <v>1271.487534</v>
      </c>
      <c r="L66" s="133">
        <f>L57*1000/'Inflation GDP Population'!J$28</f>
        <v>1628.650733</v>
      </c>
      <c r="M66" s="133">
        <f>M57*1000/'Inflation GDP Population'!K$28</f>
        <v>966.974841</v>
      </c>
      <c r="N66" s="133">
        <f>N57*1000/'Inflation GDP Population'!L$28</f>
        <v>1235.473814</v>
      </c>
      <c r="O66" s="133">
        <f>O57*1000/'Inflation GDP Population'!M$28</f>
        <v>1581.929348</v>
      </c>
      <c r="P66" s="133">
        <f>P57*1000/'Inflation GDP Population'!N$28</f>
        <v>1509.060303</v>
      </c>
      <c r="Q66" s="133">
        <f>Q57*1000/'Inflation GDP Population'!O$28</f>
        <v>1560.014239</v>
      </c>
      <c r="R66" s="133">
        <f>R57*1000/'Inflation GDP Population'!P$28</f>
        <v>1480.897643</v>
      </c>
      <c r="S66" s="133">
        <f>S57*1000/'Inflation GDP Population'!Q$28</f>
        <v>783.6863386</v>
      </c>
      <c r="T66" s="133">
        <f>T57*1000/'Inflation GDP Population'!R$28</f>
        <v>695.4669029</v>
      </c>
      <c r="U66" s="133">
        <f>U57*1000/'Inflation GDP Population'!S$28</f>
        <v>788.8590391</v>
      </c>
      <c r="V66" s="133">
        <f>V57*1000/'Inflation GDP Population'!T$28</f>
        <v>965.8935098</v>
      </c>
      <c r="W66" s="133">
        <f>W57*1000/'Inflation GDP Population'!U$28</f>
        <v>941.8837376</v>
      </c>
      <c r="X66" s="133">
        <f>X57*1000/'Inflation GDP Population'!V$28</f>
        <v>906.3238597</v>
      </c>
      <c r="Y66" s="133">
        <f>Y57*1000/'Inflation GDP Population'!W$28</f>
        <v>912.6756579</v>
      </c>
      <c r="Z66" s="133">
        <f>Z57*1000/'Inflation GDP Population'!X$28</f>
        <v>889.1672403</v>
      </c>
      <c r="AA66" s="133">
        <f>AA57*1000/'Inflation GDP Population'!Y$28</f>
        <v>893.650211</v>
      </c>
      <c r="AB66" s="133">
        <f>AB57*1000/'Inflation GDP Population'!Z$28</f>
        <v>915.04711</v>
      </c>
      <c r="AC66" s="133">
        <f>AC57*1000/'Inflation GDP Population'!AA$28</f>
        <v>929.5401014</v>
      </c>
      <c r="AD66" s="133">
        <f>AD57*1000/'Inflation GDP Population'!AB$28</f>
        <v>935.6695003</v>
      </c>
      <c r="AE66" s="133">
        <f>AE57*1000/'Inflation GDP Population'!AC$28</f>
        <v>942.745342</v>
      </c>
      <c r="AF66" s="133">
        <f>AF57*1000/'Inflation GDP Population'!AD$28</f>
        <v>941.8510422</v>
      </c>
      <c r="AG66" s="133">
        <f>AG57*1000/'Inflation GDP Population'!AE$28</f>
        <v>942.0336471</v>
      </c>
      <c r="AH66" s="133">
        <f>AH57*1000/'Inflation GDP Population'!AF$28</f>
        <v>935.0437297</v>
      </c>
      <c r="AI66" s="133">
        <f>AI57*1000/'Inflation GDP Population'!AG$28</f>
        <v>933.9352998</v>
      </c>
      <c r="AJ66" s="133">
        <f>AJ57*1000/'Inflation GDP Population'!AH$28</f>
        <v>924.5820268</v>
      </c>
      <c r="AK66" s="133">
        <f>AK57*1000/'Inflation GDP Population'!AI$28</f>
        <v>930.2991933</v>
      </c>
      <c r="AL66" s="133">
        <f>AL57*1000/'Inflation GDP Population'!AJ$28</f>
        <v>914.509073</v>
      </c>
      <c r="AM66" s="133">
        <f>AM57*1000/'Inflation GDP Population'!AK$28</f>
        <v>907.3140975</v>
      </c>
      <c r="AN66" s="133">
        <f>AN57*1000/'Inflation GDP Population'!AL$28</f>
        <v>903.0155519</v>
      </c>
      <c r="AO66" s="133">
        <f>AO57*1000/'Inflation GDP Population'!AM$28</f>
        <v>877.3272906</v>
      </c>
      <c r="AP66" s="133">
        <f>AP57*1000/'Inflation GDP Population'!AN$28</f>
        <v>864.9926918</v>
      </c>
      <c r="AQ66" s="133">
        <f>AQ57*1000/'Inflation GDP Population'!AO$28</f>
        <v>848.3743939</v>
      </c>
      <c r="AR66" s="133">
        <f>AR57*1000/'Inflation GDP Population'!AP$28</f>
        <v>837.2266848</v>
      </c>
      <c r="AS66" s="133">
        <f>AS57*1000/'Inflation GDP Population'!AQ$28</f>
        <v>818.4558601</v>
      </c>
      <c r="AT66" s="133">
        <f>AT57*1000/'Inflation GDP Population'!AR$28</f>
        <v>805.3054867</v>
      </c>
      <c r="AU66" s="133">
        <f>AU57*1000/'Inflation GDP Population'!AS$28</f>
        <v>783.3672038</v>
      </c>
      <c r="AV66" s="133">
        <f>AV57*1000/'Inflation GDP Population'!AT$28</f>
        <v>763.1988463</v>
      </c>
      <c r="AW66" s="133">
        <f>AW57*1000/'Inflation GDP Population'!AU$28</f>
        <v>742.7641972</v>
      </c>
      <c r="AX66" s="133">
        <f>AX57*1000/'Inflation GDP Population'!AV$28</f>
        <v>720.6116959</v>
      </c>
      <c r="AY66" s="133">
        <f>AY57*1000/'Inflation GDP Population'!AW$28</f>
        <v>697.8959883</v>
      </c>
      <c r="AZ66" s="133">
        <f>AZ57*1000/'Inflation GDP Population'!AX$28</f>
        <v>675.0161899</v>
      </c>
      <c r="BA66" s="133">
        <f>BA57*1000/'Inflation GDP Population'!AY$28</f>
        <v>650.4505145</v>
      </c>
      <c r="BB66" s="133">
        <f>BB57*1000/'Inflation GDP Population'!AZ$28</f>
        <v>625.213363</v>
      </c>
    </row>
    <row r="67" ht="15.75" customHeight="1">
      <c r="A67" s="119" t="s">
        <v>310</v>
      </c>
      <c r="B67" s="131" t="s">
        <v>296</v>
      </c>
      <c r="C67" s="123" t="s">
        <v>273</v>
      </c>
      <c r="D67" s="133">
        <f>D58*1000/'Inflation GDP Population'!B$28</f>
        <v>37.19654381</v>
      </c>
      <c r="E67" s="133">
        <f>E58*1000/'Inflation GDP Population'!C$28</f>
        <v>30.8861781</v>
      </c>
      <c r="F67" s="133">
        <f>F58*1000/'Inflation GDP Population'!D$28</f>
        <v>31.43040497</v>
      </c>
      <c r="G67" s="133">
        <f>G58*1000/'Inflation GDP Population'!E$28</f>
        <v>36.83448163</v>
      </c>
      <c r="H67" s="133">
        <f>H58*1000/'Inflation GDP Population'!F$28</f>
        <v>42.8476764</v>
      </c>
      <c r="I67" s="133">
        <f>I58*1000/'Inflation GDP Population'!G$28</f>
        <v>55.61055381</v>
      </c>
      <c r="J67" s="133">
        <f>J58*1000/'Inflation GDP Population'!H$28</f>
        <v>51.17429998</v>
      </c>
      <c r="K67" s="133">
        <f>K58*1000/'Inflation GDP Population'!I$28</f>
        <v>57.5849972</v>
      </c>
      <c r="L67" s="133">
        <f>L58*1000/'Inflation GDP Population'!J$28</f>
        <v>86.7160117</v>
      </c>
      <c r="M67" s="133">
        <f>M58*1000/'Inflation GDP Population'!K$28</f>
        <v>47.40200624</v>
      </c>
      <c r="N67" s="133">
        <f>N58*1000/'Inflation GDP Population'!L$28</f>
        <v>56.03604986</v>
      </c>
      <c r="O67" s="133">
        <f>O58*1000/'Inflation GDP Population'!M$28</f>
        <v>68.93267495</v>
      </c>
      <c r="P67" s="133">
        <f>P58*1000/'Inflation GDP Population'!N$28</f>
        <v>53.15091353</v>
      </c>
      <c r="Q67" s="133">
        <f>Q58*1000/'Inflation GDP Population'!O$28</f>
        <v>68.49673533</v>
      </c>
      <c r="R67" s="133">
        <f>R58*1000/'Inflation GDP Population'!P$28</f>
        <v>66.60988973</v>
      </c>
      <c r="S67" s="133">
        <f>S58*1000/'Inflation GDP Population'!Q$28</f>
        <v>29.82392328</v>
      </c>
      <c r="T67" s="133">
        <f>T58*1000/'Inflation GDP Population'!R$28</f>
        <v>25.72163237</v>
      </c>
      <c r="U67" s="133">
        <f>U58*1000/'Inflation GDP Population'!S$28</f>
        <v>29.78722778</v>
      </c>
      <c r="V67" s="133">
        <f>V58*1000/'Inflation GDP Population'!T$28</f>
        <v>36.84544915</v>
      </c>
      <c r="W67" s="133">
        <f>W58*1000/'Inflation GDP Population'!U$28</f>
        <v>36.30740204</v>
      </c>
      <c r="X67" s="133">
        <f>X58*1000/'Inflation GDP Population'!V$28</f>
        <v>35.31417407</v>
      </c>
      <c r="Y67" s="133">
        <f>Y58*1000/'Inflation GDP Population'!W$28</f>
        <v>35.95670087</v>
      </c>
      <c r="Z67" s="133">
        <f>Z58*1000/'Inflation GDP Population'!X$28</f>
        <v>35.43074855</v>
      </c>
      <c r="AA67" s="133">
        <f>AA58*1000/'Inflation GDP Population'!Y$28</f>
        <v>36.0279785</v>
      </c>
      <c r="AB67" s="133">
        <f>AB58*1000/'Inflation GDP Population'!Z$28</f>
        <v>37.3370307</v>
      </c>
      <c r="AC67" s="133">
        <f>AC58*1000/'Inflation GDP Population'!AA$28</f>
        <v>38.4011286</v>
      </c>
      <c r="AD67" s="133">
        <f>AD58*1000/'Inflation GDP Population'!AB$28</f>
        <v>39.1508228</v>
      </c>
      <c r="AE67" s="133">
        <f>AE58*1000/'Inflation GDP Population'!AC$28</f>
        <v>39.96928727</v>
      </c>
      <c r="AF67" s="133">
        <f>AF58*1000/'Inflation GDP Population'!AD$28</f>
        <v>40.47691486</v>
      </c>
      <c r="AG67" s="133">
        <f>AG58*1000/'Inflation GDP Population'!AE$28</f>
        <v>41.05570578</v>
      </c>
      <c r="AH67" s="133">
        <f>AH58*1000/'Inflation GDP Population'!AF$28</f>
        <v>41.34467226</v>
      </c>
      <c r="AI67" s="133">
        <f>AI58*1000/'Inflation GDP Population'!AG$28</f>
        <v>41.91737929</v>
      </c>
      <c r="AJ67" s="133">
        <f>AJ58*1000/'Inflation GDP Population'!AH$28</f>
        <v>42.14373713</v>
      </c>
      <c r="AK67" s="133">
        <f>AK58*1000/'Inflation GDP Population'!AI$28</f>
        <v>43.08770433</v>
      </c>
      <c r="AL67" s="133">
        <f>AL58*1000/'Inflation GDP Population'!AJ$28</f>
        <v>43.06336489</v>
      </c>
      <c r="AM67" s="133">
        <f>AM58*1000/'Inflation GDP Population'!AK$28</f>
        <v>43.46376195</v>
      </c>
      <c r="AN67" s="133">
        <f>AN58*1000/'Inflation GDP Population'!AL$28</f>
        <v>44.03425488</v>
      </c>
      <c r="AO67" s="133">
        <f>AO58*1000/'Inflation GDP Population'!AM$28</f>
        <v>43.57885466</v>
      </c>
      <c r="AP67" s="133">
        <f>AP58*1000/'Inflation GDP Population'!AN$28</f>
        <v>43.79825243</v>
      </c>
      <c r="AQ67" s="133">
        <f>AQ58*1000/'Inflation GDP Population'!AO$28</f>
        <v>43.82214328</v>
      </c>
      <c r="AR67" s="133">
        <f>AR58*1000/'Inflation GDP Population'!AP$28</f>
        <v>44.15342696</v>
      </c>
      <c r="AS67" s="133">
        <f>AS58*1000/'Inflation GDP Population'!AQ$28</f>
        <v>44.10721654</v>
      </c>
      <c r="AT67" s="133">
        <f>AT58*1000/'Inflation GDP Population'!AR$28</f>
        <v>44.38869891</v>
      </c>
      <c r="AU67" s="133">
        <f>AU58*1000/'Inflation GDP Population'!AS$28</f>
        <v>44.20874537</v>
      </c>
      <c r="AV67" s="133">
        <f>AV58*1000/'Inflation GDP Population'!AT$28</f>
        <v>44.14461366</v>
      </c>
      <c r="AW67" s="133">
        <f>AW58*1000/'Inflation GDP Population'!AU$28</f>
        <v>44.08495835</v>
      </c>
      <c r="AX67" s="133">
        <f>AX58*1000/'Inflation GDP Population'!AV$28</f>
        <v>43.94229234</v>
      </c>
      <c r="AY67" s="133">
        <f>AY58*1000/'Inflation GDP Population'!AW$28</f>
        <v>43.7825972</v>
      </c>
      <c r="AZ67" s="133">
        <f>AZ58*1000/'Inflation GDP Population'!AX$28</f>
        <v>43.63073203</v>
      </c>
      <c r="BA67" s="133">
        <f>BA58*1000/'Inflation GDP Population'!AY$28</f>
        <v>43.38656305</v>
      </c>
      <c r="BB67" s="133">
        <f>BB58*1000/'Inflation GDP Population'!AZ$28</f>
        <v>43.11137612</v>
      </c>
    </row>
    <row r="68" ht="15.75" customHeight="1">
      <c r="A68" s="119" t="s">
        <v>311</v>
      </c>
      <c r="B68" s="131" t="s">
        <v>312</v>
      </c>
      <c r="C68" s="123" t="s">
        <v>273</v>
      </c>
      <c r="D68" s="133">
        <f t="shared" ref="D68:BB68" si="6">sum(D64:D67)</f>
        <v>831.732357</v>
      </c>
      <c r="E68" s="133">
        <f t="shared" si="6"/>
        <v>686.1037307</v>
      </c>
      <c r="F68" s="133">
        <f t="shared" si="6"/>
        <v>685.2902806</v>
      </c>
      <c r="G68" s="133">
        <f t="shared" si="6"/>
        <v>805.8851949</v>
      </c>
      <c r="H68" s="133">
        <f t="shared" si="6"/>
        <v>1065.023539</v>
      </c>
      <c r="I68" s="133">
        <f t="shared" si="6"/>
        <v>1435.245749</v>
      </c>
      <c r="J68" s="133">
        <f t="shared" si="6"/>
        <v>1584.049968</v>
      </c>
      <c r="K68" s="133">
        <f t="shared" si="6"/>
        <v>1666.101034</v>
      </c>
      <c r="L68" s="133">
        <f t="shared" si="6"/>
        <v>2138.44333</v>
      </c>
      <c r="M68" s="133">
        <f t="shared" si="6"/>
        <v>1248.256516</v>
      </c>
      <c r="N68" s="133">
        <f t="shared" si="6"/>
        <v>1577.405921</v>
      </c>
      <c r="O68" s="133">
        <f t="shared" si="6"/>
        <v>2015.201879</v>
      </c>
      <c r="P68" s="133">
        <f t="shared" si="6"/>
        <v>1905.557658</v>
      </c>
      <c r="Q68" s="133">
        <f t="shared" si="6"/>
        <v>2004.049801</v>
      </c>
      <c r="R68" s="133">
        <f t="shared" si="6"/>
        <v>1908.662536</v>
      </c>
      <c r="S68" s="133">
        <f t="shared" si="6"/>
        <v>1010.633026</v>
      </c>
      <c r="T68" s="133">
        <f t="shared" si="6"/>
        <v>888.7353398</v>
      </c>
      <c r="U68" s="133">
        <f t="shared" si="6"/>
        <v>1009.741856</v>
      </c>
      <c r="V68" s="133">
        <f t="shared" si="6"/>
        <v>1244.0255</v>
      </c>
      <c r="W68" s="133">
        <f t="shared" si="6"/>
        <v>1220.871974</v>
      </c>
      <c r="X68" s="133">
        <f t="shared" si="6"/>
        <v>1182.542532</v>
      </c>
      <c r="Y68" s="133">
        <f t="shared" si="6"/>
        <v>1198.953641</v>
      </c>
      <c r="Z68" s="133">
        <f t="shared" si="6"/>
        <v>1176.301269</v>
      </c>
      <c r="AA68" s="133">
        <f t="shared" si="6"/>
        <v>1190.839923</v>
      </c>
      <c r="AB68" s="133">
        <f t="shared" si="6"/>
        <v>1228.532797</v>
      </c>
      <c r="AC68" s="133">
        <f t="shared" si="6"/>
        <v>1257.712255</v>
      </c>
      <c r="AD68" s="133">
        <f t="shared" si="6"/>
        <v>1276.215175</v>
      </c>
      <c r="AE68" s="133">
        <f t="shared" si="6"/>
        <v>1296.608829</v>
      </c>
      <c r="AF68" s="133">
        <f t="shared" si="6"/>
        <v>1306.597398</v>
      </c>
      <c r="AG68" s="133">
        <f t="shared" si="6"/>
        <v>1318.591601</v>
      </c>
      <c r="AH68" s="133">
        <f t="shared" si="6"/>
        <v>1321.014427</v>
      </c>
      <c r="AI68" s="133">
        <f t="shared" si="6"/>
        <v>1332.233474</v>
      </c>
      <c r="AJ68" s="133">
        <f t="shared" si="6"/>
        <v>1332.178847</v>
      </c>
      <c r="AK68" s="133">
        <f t="shared" si="6"/>
        <v>1354.469235</v>
      </c>
      <c r="AL68" s="133">
        <f t="shared" si="6"/>
        <v>1346.018261</v>
      </c>
      <c r="AM68" s="133">
        <f t="shared" si="6"/>
        <v>1350.629298</v>
      </c>
      <c r="AN68" s="133">
        <f t="shared" si="6"/>
        <v>1360.196564</v>
      </c>
      <c r="AO68" s="133">
        <f t="shared" si="6"/>
        <v>1337.897457</v>
      </c>
      <c r="AP68" s="133">
        <f t="shared" si="6"/>
        <v>1336.19858</v>
      </c>
      <c r="AQ68" s="133">
        <f t="shared" si="6"/>
        <v>1328.32242</v>
      </c>
      <c r="AR68" s="133">
        <f t="shared" si="6"/>
        <v>1329.521974</v>
      </c>
      <c r="AS68" s="133">
        <f t="shared" si="6"/>
        <v>1319.120436</v>
      </c>
      <c r="AT68" s="133">
        <f t="shared" si="6"/>
        <v>1318.287518</v>
      </c>
      <c r="AU68" s="133">
        <f t="shared" si="6"/>
        <v>1303.540843</v>
      </c>
      <c r="AV68" s="133">
        <f t="shared" si="6"/>
        <v>1292.067101</v>
      </c>
      <c r="AW68" s="133">
        <f t="shared" si="6"/>
        <v>1280.551332</v>
      </c>
      <c r="AX68" s="133">
        <f t="shared" si="6"/>
        <v>1266.463578</v>
      </c>
      <c r="AY68" s="133">
        <f t="shared" si="6"/>
        <v>1251.742057</v>
      </c>
      <c r="AZ68" s="133">
        <f t="shared" si="6"/>
        <v>1237.098931</v>
      </c>
      <c r="BA68" s="133">
        <f t="shared" si="6"/>
        <v>1219.708815</v>
      </c>
      <c r="BB68" s="133">
        <f t="shared" si="6"/>
        <v>1201.342752</v>
      </c>
    </row>
    <row r="69" ht="15.75" customHeight="1">
      <c r="A69" s="119" t="s">
        <v>313</v>
      </c>
      <c r="B69" s="131" t="s">
        <v>298</v>
      </c>
      <c r="C69" s="123" t="s">
        <v>273</v>
      </c>
      <c r="D69" s="133">
        <f>D59*1000/'Inflation GDP Population'!B$28</f>
        <v>159.597512</v>
      </c>
      <c r="E69" s="133">
        <f>E59*1000/'Inflation GDP Population'!C$28</f>
        <v>127.8941141</v>
      </c>
      <c r="F69" s="133">
        <f>F59*1000/'Inflation GDP Population'!D$28</f>
        <v>110.7799002</v>
      </c>
      <c r="G69" s="133">
        <f>G59*1000/'Inflation GDP Population'!E$28</f>
        <v>168.7840984</v>
      </c>
      <c r="H69" s="133">
        <f>H59*1000/'Inflation GDP Population'!F$28</f>
        <v>175.1934532</v>
      </c>
      <c r="I69" s="133">
        <f>I59*1000/'Inflation GDP Population'!G$28</f>
        <v>248.1874406</v>
      </c>
      <c r="J69" s="133">
        <f>J59*1000/'Inflation GDP Population'!H$28</f>
        <v>179.6587651</v>
      </c>
      <c r="K69" s="133">
        <f>K59*1000/'Inflation GDP Population'!I$28</f>
        <v>186.0242054</v>
      </c>
      <c r="L69" s="133">
        <f>L59*1000/'Inflation GDP Population'!J$28</f>
        <v>242.6031965</v>
      </c>
      <c r="M69" s="133">
        <f>M59*1000/'Inflation GDP Population'!K$28</f>
        <v>98.60397425</v>
      </c>
      <c r="N69" s="133">
        <f>N59*1000/'Inflation GDP Population'!L$28</f>
        <v>121.8203002</v>
      </c>
      <c r="O69" s="133">
        <f>O59*1000/'Inflation GDP Population'!M$28</f>
        <v>125.7900788</v>
      </c>
      <c r="P69" s="133">
        <f>P59*1000/'Inflation GDP Population'!N$28</f>
        <v>86.10722028</v>
      </c>
      <c r="Q69" s="133">
        <f>Q59*1000/'Inflation GDP Population'!O$28</f>
        <v>119.8718024</v>
      </c>
      <c r="R69" s="133">
        <f>R59*1000/'Inflation GDP Population'!P$28</f>
        <v>142.584177</v>
      </c>
      <c r="S69" s="133">
        <f>S59*1000/'Inflation GDP Population'!Q$28</f>
        <v>81.35607121</v>
      </c>
      <c r="T69" s="133">
        <f>T59*1000/'Inflation GDP Population'!R$28</f>
        <v>78.31556916</v>
      </c>
      <c r="U69" s="133">
        <f>U59*1000/'Inflation GDP Population'!S$28</f>
        <v>96.0405008</v>
      </c>
      <c r="V69" s="133">
        <f>V59*1000/'Inflation GDP Population'!T$28</f>
        <v>99.74899651</v>
      </c>
      <c r="W69" s="133">
        <f>W59*1000/'Inflation GDP Population'!U$28</f>
        <v>90.79100935</v>
      </c>
      <c r="X69" s="133">
        <f>X59*1000/'Inflation GDP Population'!V$28</f>
        <v>88.82673594</v>
      </c>
      <c r="Y69" s="133">
        <f>Y59*1000/'Inflation GDP Population'!W$28</f>
        <v>87.30725662</v>
      </c>
      <c r="Z69" s="133">
        <f>Z59*1000/'Inflation GDP Population'!X$28</f>
        <v>88.19224436</v>
      </c>
      <c r="AA69" s="133">
        <f>AA59*1000/'Inflation GDP Population'!Y$28</f>
        <v>92.71593283</v>
      </c>
      <c r="AB69" s="133">
        <f>AB59*1000/'Inflation GDP Population'!Z$28</f>
        <v>98.62097049</v>
      </c>
      <c r="AC69" s="133">
        <f>AC59*1000/'Inflation GDP Population'!AA$28</f>
        <v>106.1353572</v>
      </c>
      <c r="AD69" s="133">
        <f>AD59*1000/'Inflation GDP Population'!AB$28</f>
        <v>108.9897767</v>
      </c>
      <c r="AE69" s="133">
        <f>AE59*1000/'Inflation GDP Population'!AC$28</f>
        <v>110.410815</v>
      </c>
      <c r="AF69" s="133">
        <f>AF59*1000/'Inflation GDP Population'!AD$28</f>
        <v>113.5061867</v>
      </c>
      <c r="AG69" s="133">
        <f>AG59*1000/'Inflation GDP Population'!AE$28</f>
        <v>114.6981877</v>
      </c>
      <c r="AH69" s="133">
        <f>AH59*1000/'Inflation GDP Population'!AF$28</f>
        <v>116.448066</v>
      </c>
      <c r="AI69" s="133">
        <f>AI59*1000/'Inflation GDP Population'!AG$28</f>
        <v>116.7940135</v>
      </c>
      <c r="AJ69" s="133">
        <f>AJ59*1000/'Inflation GDP Population'!AH$28</f>
        <v>121.8025459</v>
      </c>
      <c r="AK69" s="133">
        <f>AK59*1000/'Inflation GDP Population'!AI$28</f>
        <v>124.5326882</v>
      </c>
      <c r="AL69" s="133">
        <f>AL59*1000/'Inflation GDP Population'!AJ$28</f>
        <v>126.7834461</v>
      </c>
      <c r="AM69" s="133">
        <f>AM59*1000/'Inflation GDP Population'!AK$28</f>
        <v>129.0433374</v>
      </c>
      <c r="AN69" s="133">
        <f>AN59*1000/'Inflation GDP Population'!AL$28</f>
        <v>132.497075</v>
      </c>
      <c r="AO69" s="133">
        <f>AO59*1000/'Inflation GDP Population'!AM$28</f>
        <v>134.1510063</v>
      </c>
      <c r="AP69" s="133">
        <f>AP59*1000/'Inflation GDP Population'!AN$28</f>
        <v>135.4906207</v>
      </c>
      <c r="AQ69" s="133">
        <f>AQ59*1000/'Inflation GDP Population'!AO$28</f>
        <v>137.2340772</v>
      </c>
      <c r="AR69" s="133">
        <f>AR59*1000/'Inflation GDP Population'!AP$28</f>
        <v>140.2652016</v>
      </c>
      <c r="AS69" s="133">
        <f>AS59*1000/'Inflation GDP Population'!AQ$28</f>
        <v>140.9454056</v>
      </c>
      <c r="AT69" s="133">
        <f>AT59*1000/'Inflation GDP Population'!AR$28</f>
        <v>143.4707688</v>
      </c>
      <c r="AU69" s="133">
        <f>AU59*1000/'Inflation GDP Population'!AS$28</f>
        <v>146.7083609</v>
      </c>
      <c r="AV69" s="133">
        <f>AV59*1000/'Inflation GDP Population'!AT$28</f>
        <v>150.6563251</v>
      </c>
      <c r="AW69" s="133">
        <f>AW59*1000/'Inflation GDP Population'!AU$28</f>
        <v>154.4486637</v>
      </c>
      <c r="AX69" s="133">
        <f>AX59*1000/'Inflation GDP Population'!AV$28</f>
        <v>157.5422899</v>
      </c>
      <c r="AY69" s="133">
        <f>AY59*1000/'Inflation GDP Population'!AW$28</f>
        <v>161.3217323</v>
      </c>
      <c r="AZ69" s="133">
        <f>AZ59*1000/'Inflation GDP Population'!AX$28</f>
        <v>167.2803629</v>
      </c>
      <c r="BA69" s="133">
        <f>BA59*1000/'Inflation GDP Population'!AY$28</f>
        <v>172.2553923</v>
      </c>
      <c r="BB69" s="133">
        <f>BB59*1000/'Inflation GDP Population'!AZ$28</f>
        <v>176.8065835</v>
      </c>
    </row>
    <row r="70" ht="15.75" customHeight="1">
      <c r="A70" s="119" t="s">
        <v>314</v>
      </c>
      <c r="B70" s="131" t="s">
        <v>300</v>
      </c>
      <c r="C70" s="123" t="s">
        <v>273</v>
      </c>
      <c r="D70" s="133">
        <f>D60*1000/'Inflation GDP Population'!B$28</f>
        <v>95.76569592</v>
      </c>
      <c r="E70" s="133">
        <f>E60*1000/'Inflation GDP Population'!C$28</f>
        <v>80.46369584</v>
      </c>
      <c r="F70" s="133">
        <f>F60*1000/'Inflation GDP Population'!D$28</f>
        <v>70.83699358</v>
      </c>
      <c r="G70" s="133">
        <f>G60*1000/'Inflation GDP Population'!E$28</f>
        <v>116.209868</v>
      </c>
      <c r="H70" s="133">
        <f>H60*1000/'Inflation GDP Population'!F$28</f>
        <v>115.3249454</v>
      </c>
      <c r="I70" s="133">
        <f>I60*1000/'Inflation GDP Population'!G$28</f>
        <v>161.8670438</v>
      </c>
      <c r="J70" s="133">
        <f>J60*1000/'Inflation GDP Population'!H$28</f>
        <v>113.8966681</v>
      </c>
      <c r="K70" s="133">
        <f>K60*1000/'Inflation GDP Population'!I$28</f>
        <v>120.2351512</v>
      </c>
      <c r="L70" s="133">
        <f>L60*1000/'Inflation GDP Population'!J$28</f>
        <v>163.2411125</v>
      </c>
      <c r="M70" s="133">
        <f>M60*1000/'Inflation GDP Population'!K$28</f>
        <v>69.59562112</v>
      </c>
      <c r="N70" s="133">
        <f>N60*1000/'Inflation GDP Population'!L$28</f>
        <v>69.89208947</v>
      </c>
      <c r="O70" s="133">
        <f>O60*1000/'Inflation GDP Population'!M$28</f>
        <v>73.57749546</v>
      </c>
      <c r="P70" s="133">
        <f>P60*1000/'Inflation GDP Population'!N$28</f>
        <v>43.42390131</v>
      </c>
      <c r="Q70" s="133">
        <f>Q60*1000/'Inflation GDP Population'!O$28</f>
        <v>71.33366585</v>
      </c>
      <c r="R70" s="133">
        <f>R60*1000/'Inflation GDP Population'!P$28</f>
        <v>87.93957317</v>
      </c>
      <c r="S70" s="133">
        <f>S60*1000/'Inflation GDP Population'!Q$28</f>
        <v>45.25766816</v>
      </c>
      <c r="T70" s="133">
        <f>T60*1000/'Inflation GDP Population'!R$28</f>
        <v>41.95891641</v>
      </c>
      <c r="U70" s="133">
        <f>U60*1000/'Inflation GDP Population'!S$28</f>
        <v>49.9467916</v>
      </c>
      <c r="V70" s="133">
        <f>V60*1000/'Inflation GDP Population'!T$28</f>
        <v>51.65086097</v>
      </c>
      <c r="W70" s="133">
        <f>W60*1000/'Inflation GDP Population'!U$28</f>
        <v>46.8101881</v>
      </c>
      <c r="X70" s="133">
        <f>X60*1000/'Inflation GDP Population'!V$28</f>
        <v>45.60183047</v>
      </c>
      <c r="Y70" s="133">
        <f>Y60*1000/'Inflation GDP Population'!W$28</f>
        <v>44.63158599</v>
      </c>
      <c r="Z70" s="133">
        <f>Z60*1000/'Inflation GDP Population'!X$28</f>
        <v>44.89397026</v>
      </c>
      <c r="AA70" s="133">
        <f>AA60*1000/'Inflation GDP Population'!Y$28</f>
        <v>46.99912065</v>
      </c>
      <c r="AB70" s="133">
        <f>AB60*1000/'Inflation GDP Population'!Z$28</f>
        <v>49.78452138</v>
      </c>
      <c r="AC70" s="133">
        <f>AC60*1000/'Inflation GDP Population'!AA$28</f>
        <v>53.35642027</v>
      </c>
      <c r="AD70" s="133">
        <f>AD60*1000/'Inflation GDP Population'!AB$28</f>
        <v>54.56643687</v>
      </c>
      <c r="AE70" s="133">
        <f>AE60*1000/'Inflation GDP Population'!AC$28</f>
        <v>55.05239958</v>
      </c>
      <c r="AF70" s="133">
        <f>AF60*1000/'Inflation GDP Population'!AD$28</f>
        <v>56.36641589</v>
      </c>
      <c r="AG70" s="133">
        <f>AG60*1000/'Inflation GDP Population'!AE$28</f>
        <v>56.72898477</v>
      </c>
      <c r="AH70" s="133">
        <f>AH60*1000/'Inflation GDP Population'!AF$28</f>
        <v>57.3640097</v>
      </c>
      <c r="AI70" s="133">
        <f>AI60*1000/'Inflation GDP Population'!AG$28</f>
        <v>57.30567659</v>
      </c>
      <c r="AJ70" s="133">
        <f>AJ60*1000/'Inflation GDP Population'!AH$28</f>
        <v>59.52703147</v>
      </c>
      <c r="AK70" s="133">
        <f>AK60*1000/'Inflation GDP Population'!AI$28</f>
        <v>60.62236293</v>
      </c>
      <c r="AL70" s="133">
        <f>AL60*1000/'Inflation GDP Population'!AJ$28</f>
        <v>61.47724704</v>
      </c>
      <c r="AM70" s="133">
        <f>AM60*1000/'Inflation GDP Population'!AK$28</f>
        <v>62.33047249</v>
      </c>
      <c r="AN70" s="133">
        <f>AN60*1000/'Inflation GDP Population'!AL$28</f>
        <v>63.75211479</v>
      </c>
      <c r="AO70" s="133">
        <f>AO60*1000/'Inflation GDP Population'!AM$28</f>
        <v>64.30075925</v>
      </c>
      <c r="AP70" s="133">
        <f>AP60*1000/'Inflation GDP Population'!AN$28</f>
        <v>64.69571857</v>
      </c>
      <c r="AQ70" s="133">
        <f>AQ60*1000/'Inflation GDP Population'!AO$28</f>
        <v>65.28036752</v>
      </c>
      <c r="AR70" s="133">
        <f>AR60*1000/'Inflation GDP Population'!AP$28</f>
        <v>66.47141892</v>
      </c>
      <c r="AS70" s="133">
        <f>AS60*1000/'Inflation GDP Population'!AQ$28</f>
        <v>66.54421143</v>
      </c>
      <c r="AT70" s="133">
        <f>AT60*1000/'Inflation GDP Population'!AR$28</f>
        <v>67.48496044</v>
      </c>
      <c r="AU70" s="133">
        <f>AU60*1000/'Inflation GDP Population'!AS$28</f>
        <v>68.7531202</v>
      </c>
      <c r="AV70" s="133">
        <f>AV60*1000/'Inflation GDP Population'!AT$28</f>
        <v>70.34424224</v>
      </c>
      <c r="AW70" s="133">
        <f>AW60*1000/'Inflation GDP Population'!AU$28</f>
        <v>71.8519478</v>
      </c>
      <c r="AX70" s="133">
        <f>AX60*1000/'Inflation GDP Population'!AV$28</f>
        <v>73.025446</v>
      </c>
      <c r="AY70" s="133">
        <f>AY60*1000/'Inflation GDP Population'!AW$28</f>
        <v>74.50784288</v>
      </c>
      <c r="AZ70" s="133">
        <f>AZ60*1000/'Inflation GDP Population'!AX$28</f>
        <v>76.98310166</v>
      </c>
      <c r="BA70" s="133">
        <f>BA60*1000/'Inflation GDP Population'!AY$28</f>
        <v>78.99030451</v>
      </c>
      <c r="BB70" s="133">
        <f>BB60*1000/'Inflation GDP Population'!AZ$28</f>
        <v>80.79026102</v>
      </c>
    </row>
    <row r="71" ht="15.75" customHeight="1">
      <c r="A71" s="119" t="s">
        <v>315</v>
      </c>
      <c r="B71" s="131" t="s">
        <v>302</v>
      </c>
      <c r="C71" s="123" t="s">
        <v>273</v>
      </c>
      <c r="D71" s="133">
        <f>D61*1000/'Inflation GDP Population'!B$28</f>
        <v>10.94869571</v>
      </c>
      <c r="E71" s="133">
        <f>E61*1000/'Inflation GDP Population'!C$28</f>
        <v>8.248473485</v>
      </c>
      <c r="F71" s="133">
        <f>F61*1000/'Inflation GDP Population'!D$28</f>
        <v>8.077406226</v>
      </c>
      <c r="G71" s="133">
        <f>G61*1000/'Inflation GDP Population'!E$28</f>
        <v>12.22985873</v>
      </c>
      <c r="H71" s="133">
        <f>H61*1000/'Inflation GDP Population'!F$28</f>
        <v>12.94837458</v>
      </c>
      <c r="I71" s="133">
        <f>I61*1000/'Inflation GDP Population'!G$28</f>
        <v>18.79489759</v>
      </c>
      <c r="J71" s="133">
        <f>J61*1000/'Inflation GDP Population'!H$28</f>
        <v>13.39644866</v>
      </c>
      <c r="K71" s="133">
        <f>K61*1000/'Inflation GDP Population'!I$28</f>
        <v>13.67861524</v>
      </c>
      <c r="L71" s="133">
        <f>L61*1000/'Inflation GDP Population'!J$28</f>
        <v>17.64119065</v>
      </c>
      <c r="M71" s="133">
        <f>M61*1000/'Inflation GDP Population'!K$28</f>
        <v>7.881912005</v>
      </c>
      <c r="N71" s="133">
        <f>N61*1000/'Inflation GDP Population'!L$28</f>
        <v>8.790430735</v>
      </c>
      <c r="O71" s="133">
        <f>O61*1000/'Inflation GDP Population'!M$28</f>
        <v>9.014003541</v>
      </c>
      <c r="P71" s="133">
        <f>P61*1000/'Inflation GDP Population'!N$28</f>
        <v>5.467284134</v>
      </c>
      <c r="Q71" s="133">
        <f>Q61*1000/'Inflation GDP Population'!O$28</f>
        <v>7.506166656</v>
      </c>
      <c r="R71" s="133">
        <f>R61*1000/'Inflation GDP Population'!P$28</f>
        <v>9.62083452</v>
      </c>
      <c r="S71" s="133">
        <f>S61*1000/'Inflation GDP Population'!Q$28</f>
        <v>5.10101968</v>
      </c>
      <c r="T71" s="133">
        <f>T61*1000/'Inflation GDP Population'!R$28</f>
        <v>4.604276829</v>
      </c>
      <c r="U71" s="133">
        <f>U61*1000/'Inflation GDP Population'!S$28</f>
        <v>5.742343971</v>
      </c>
      <c r="V71" s="133">
        <f>V61*1000/'Inflation GDP Population'!T$28</f>
        <v>6.05180418</v>
      </c>
      <c r="W71" s="133">
        <f>W61*1000/'Inflation GDP Population'!U$28</f>
        <v>5.587289178</v>
      </c>
      <c r="X71" s="133">
        <f>X61*1000/'Inflation GDP Population'!V$28</f>
        <v>5.542822398</v>
      </c>
      <c r="Y71" s="133">
        <f>Y61*1000/'Inflation GDP Population'!W$28</f>
        <v>5.522296347</v>
      </c>
      <c r="Z71" s="133">
        <f>Z61*1000/'Inflation GDP Population'!X$28</f>
        <v>5.652503537</v>
      </c>
      <c r="AA71" s="133">
        <f>AA61*1000/'Inflation GDP Population'!Y$28</f>
        <v>6.019637939</v>
      </c>
      <c r="AB71" s="133">
        <f>AB61*1000/'Inflation GDP Population'!Z$28</f>
        <v>6.484260961</v>
      </c>
      <c r="AC71" s="133">
        <f>AC61*1000/'Inflation GDP Population'!AA$28</f>
        <v>7.064819831</v>
      </c>
      <c r="AD71" s="133">
        <f>AD61*1000/'Inflation GDP Population'!AB$28</f>
        <v>7.342700099</v>
      </c>
      <c r="AE71" s="133">
        <f>AE61*1000/'Inflation GDP Population'!AC$28</f>
        <v>7.526521509</v>
      </c>
      <c r="AF71" s="133">
        <f>AF61*1000/'Inflation GDP Population'!AD$28</f>
        <v>7.827133014</v>
      </c>
      <c r="AG71" s="133">
        <f>AG61*1000/'Inflation GDP Population'!AE$28</f>
        <v>7.998932338</v>
      </c>
      <c r="AH71" s="133">
        <f>AH61*1000/'Inflation GDP Population'!AF$28</f>
        <v>8.210991573</v>
      </c>
      <c r="AI71" s="133">
        <f>AI61*1000/'Inflation GDP Population'!AG$28</f>
        <v>8.32474485</v>
      </c>
      <c r="AJ71" s="133">
        <f>AJ61*1000/'Inflation GDP Population'!AH$28</f>
        <v>8.773973459</v>
      </c>
      <c r="AK71" s="133">
        <f>AK61*1000/'Inflation GDP Population'!AI$28</f>
        <v>9.063976057</v>
      </c>
      <c r="AL71" s="133">
        <f>AL61*1000/'Inflation GDP Population'!AJ$28</f>
        <v>9.321854317</v>
      </c>
      <c r="AM71" s="133">
        <f>AM61*1000/'Inflation GDP Population'!AK$28</f>
        <v>9.582782125</v>
      </c>
      <c r="AN71" s="133">
        <f>AN61*1000/'Inflation GDP Population'!AL$28</f>
        <v>9.935581881</v>
      </c>
      <c r="AO71" s="133">
        <f>AO61*1000/'Inflation GDP Population'!AM$28</f>
        <v>10.15615584</v>
      </c>
      <c r="AP71" s="133">
        <f>AP61*1000/'Inflation GDP Population'!AN$28</f>
        <v>10.35411671</v>
      </c>
      <c r="AQ71" s="133">
        <f>AQ61*1000/'Inflation GDP Population'!AO$28</f>
        <v>10.58416626</v>
      </c>
      <c r="AR71" s="133">
        <f>AR61*1000/'Inflation GDP Population'!AP$28</f>
        <v>10.91591919</v>
      </c>
      <c r="AS71" s="133">
        <f>AS61*1000/'Inflation GDP Population'!AQ$28</f>
        <v>11.06634131</v>
      </c>
      <c r="AT71" s="133">
        <f>AT61*1000/'Inflation GDP Population'!AR$28</f>
        <v>11.36288398</v>
      </c>
      <c r="AU71" s="133">
        <f>AU61*1000/'Inflation GDP Population'!AS$28</f>
        <v>11.71880538</v>
      </c>
      <c r="AV71" s="133">
        <f>AV61*1000/'Inflation GDP Population'!AT$28</f>
        <v>12.135355</v>
      </c>
      <c r="AW71" s="133">
        <f>AW61*1000/'Inflation GDP Population'!AU$28</f>
        <v>12.54356918</v>
      </c>
      <c r="AX71" s="133">
        <f>AX61*1000/'Inflation GDP Population'!AV$28</f>
        <v>12.89861378</v>
      </c>
      <c r="AY71" s="133">
        <f>AY61*1000/'Inflation GDP Population'!AW$28</f>
        <v>13.31332354</v>
      </c>
      <c r="AZ71" s="133">
        <f>AZ61*1000/'Inflation GDP Population'!AX$28</f>
        <v>13.91319274</v>
      </c>
      <c r="BA71" s="133">
        <f>BA61*1000/'Inflation GDP Population'!AY$28</f>
        <v>14.43726836</v>
      </c>
      <c r="BB71" s="133">
        <f>BB61*1000/'Inflation GDP Population'!AZ$28</f>
        <v>14.93085566</v>
      </c>
    </row>
    <row r="72" ht="15.75" customHeight="1">
      <c r="A72" s="119" t="s">
        <v>316</v>
      </c>
      <c r="B72" s="131" t="s">
        <v>304</v>
      </c>
      <c r="C72" s="123" t="s">
        <v>273</v>
      </c>
      <c r="D72" s="133">
        <f>D62*1000/'Inflation GDP Population'!B$28</f>
        <v>181.9701443</v>
      </c>
      <c r="E72" s="133">
        <f>E62*1000/'Inflation GDP Population'!C$28</f>
        <v>151.1723832</v>
      </c>
      <c r="F72" s="133">
        <f>F62*1000/'Inflation GDP Population'!D$28</f>
        <v>134.2336833</v>
      </c>
      <c r="G72" s="133">
        <f>G62*1000/'Inflation GDP Population'!E$28</f>
        <v>220.4121568</v>
      </c>
      <c r="H72" s="133">
        <f>H62*1000/'Inflation GDP Population'!F$28</f>
        <v>215.2614252</v>
      </c>
      <c r="I72" s="133">
        <f>I62*1000/'Inflation GDP Population'!G$28</f>
        <v>301.5647687</v>
      </c>
      <c r="J72" s="133">
        <f>J62*1000/'Inflation GDP Population'!H$28</f>
        <v>202.6946117</v>
      </c>
      <c r="K72" s="133">
        <f>K62*1000/'Inflation GDP Population'!I$28</f>
        <v>220.0694544</v>
      </c>
      <c r="L72" s="133">
        <f>L62*1000/'Inflation GDP Population'!J$28</f>
        <v>292.8519862</v>
      </c>
      <c r="M72" s="133">
        <f>M62*1000/'Inflation GDP Population'!K$28</f>
        <v>121.8324185</v>
      </c>
      <c r="N72" s="133">
        <f>N62*1000/'Inflation GDP Population'!L$28</f>
        <v>125.9543188</v>
      </c>
      <c r="O72" s="133">
        <f>O62*1000/'Inflation GDP Population'!M$28</f>
        <v>126.6822455</v>
      </c>
      <c r="P72" s="133">
        <f>P62*1000/'Inflation GDP Population'!N$28</f>
        <v>73.48940982</v>
      </c>
      <c r="Q72" s="133">
        <f>Q62*1000/'Inflation GDP Population'!O$28</f>
        <v>122.4144556</v>
      </c>
      <c r="R72" s="133">
        <f>R62*1000/'Inflation GDP Population'!P$28</f>
        <v>149.1533483</v>
      </c>
      <c r="S72" s="133">
        <f>S62*1000/'Inflation GDP Population'!Q$28</f>
        <v>74.81346532</v>
      </c>
      <c r="T72" s="133">
        <f>T62*1000/'Inflation GDP Population'!R$28</f>
        <v>68.52999145</v>
      </c>
      <c r="U72" s="133">
        <f>U62*1000/'Inflation GDP Population'!S$28</f>
        <v>78.34010221</v>
      </c>
      <c r="V72" s="133">
        <f>V62*1000/'Inflation GDP Population'!T$28</f>
        <v>79.49979422</v>
      </c>
      <c r="W72" s="133">
        <f>W62*1000/'Inflation GDP Population'!U$28</f>
        <v>70.68117147</v>
      </c>
      <c r="X72" s="133">
        <f>X62*1000/'Inflation GDP Population'!V$28</f>
        <v>67.52716508</v>
      </c>
      <c r="Y72" s="133">
        <f>Y62*1000/'Inflation GDP Population'!W$28</f>
        <v>64.79240639</v>
      </c>
      <c r="Z72" s="133">
        <f>Z62*1000/'Inflation GDP Population'!X$28</f>
        <v>63.87080532</v>
      </c>
      <c r="AA72" s="133">
        <f>AA62*1000/'Inflation GDP Population'!Y$28</f>
        <v>65.50550366</v>
      </c>
      <c r="AB72" s="133">
        <f>AB62*1000/'Inflation GDP Population'!Z$28</f>
        <v>67.95022035</v>
      </c>
      <c r="AC72" s="133">
        <f>AC62*1000/'Inflation GDP Population'!AA$28</f>
        <v>71.28855472</v>
      </c>
      <c r="AD72" s="133">
        <f>AD62*1000/'Inflation GDP Population'!AB$28</f>
        <v>71.33724619</v>
      </c>
      <c r="AE72" s="133">
        <f>AE62*1000/'Inflation GDP Population'!AC$28</f>
        <v>70.3943995</v>
      </c>
      <c r="AF72" s="133">
        <f>AF62*1000/'Inflation GDP Population'!AD$28</f>
        <v>70.46263137</v>
      </c>
      <c r="AG72" s="133">
        <f>AG62*1000/'Inflation GDP Population'!AE$28</f>
        <v>69.29740221</v>
      </c>
      <c r="AH72" s="133">
        <f>AH62*1000/'Inflation GDP Population'!AF$28</f>
        <v>68.44043374</v>
      </c>
      <c r="AI72" s="133">
        <f>AI62*1000/'Inflation GDP Population'!AG$28</f>
        <v>66.74369771</v>
      </c>
      <c r="AJ72" s="133">
        <f>AJ62*1000/'Inflation GDP Population'!AH$28</f>
        <v>67.64470943</v>
      </c>
      <c r="AK72" s="133">
        <f>AK62*1000/'Inflation GDP Population'!AI$28</f>
        <v>67.17627264</v>
      </c>
      <c r="AL72" s="133">
        <f>AL62*1000/'Inflation GDP Population'!AJ$28</f>
        <v>66.3904053</v>
      </c>
      <c r="AM72" s="133">
        <f>AM62*1000/'Inflation GDP Population'!AK$28</f>
        <v>65.55875706</v>
      </c>
      <c r="AN72" s="133">
        <f>AN62*1000/'Inflation GDP Population'!AL$28</f>
        <v>65.26522981</v>
      </c>
      <c r="AO72" s="133">
        <f>AO62*1000/'Inflation GDP Population'!AM$28</f>
        <v>64.02696776</v>
      </c>
      <c r="AP72" s="133">
        <f>AP62*1000/'Inflation GDP Population'!AN$28</f>
        <v>62.61353903</v>
      </c>
      <c r="AQ72" s="133">
        <f>AQ62*1000/'Inflation GDP Population'!AO$28</f>
        <v>61.36063931</v>
      </c>
      <c r="AR72" s="133">
        <f>AR62*1000/'Inflation GDP Population'!AP$28</f>
        <v>60.63262341</v>
      </c>
      <c r="AS72" s="133">
        <f>AS62*1000/'Inflation GDP Population'!AQ$28</f>
        <v>58.85380094</v>
      </c>
      <c r="AT72" s="133">
        <f>AT62*1000/'Inflation GDP Population'!AR$28</f>
        <v>57.81892129</v>
      </c>
      <c r="AU72" s="133">
        <f>AU62*1000/'Inflation GDP Population'!AS$28</f>
        <v>57.00791549</v>
      </c>
      <c r="AV72" s="133">
        <f>AV62*1000/'Inflation GDP Population'!AT$28</f>
        <v>56.39033984</v>
      </c>
      <c r="AW72" s="133">
        <f>AW62*1000/'Inflation GDP Population'!AU$28</f>
        <v>55.62520533</v>
      </c>
      <c r="AX72" s="133">
        <f>AX62*1000/'Inflation GDP Population'!AV$28</f>
        <v>54.53238122</v>
      </c>
      <c r="AY72" s="133">
        <f>AY62*1000/'Inflation GDP Population'!AW$28</f>
        <v>53.60221605</v>
      </c>
      <c r="AZ72" s="133">
        <f>AZ62*1000/'Inflation GDP Population'!AX$28</f>
        <v>53.28303819</v>
      </c>
      <c r="BA72" s="133">
        <f>BA62*1000/'Inflation GDP Population'!AY$28</f>
        <v>52.52265348</v>
      </c>
      <c r="BB72" s="133">
        <f>BB62*1000/'Inflation GDP Population'!AZ$28</f>
        <v>51.5259779</v>
      </c>
    </row>
    <row r="73" ht="15.75" customHeight="1">
      <c r="A73" s="119" t="s">
        <v>317</v>
      </c>
      <c r="B73" s="131" t="s">
        <v>318</v>
      </c>
      <c r="C73" s="123" t="s">
        <v>273</v>
      </c>
      <c r="D73" s="133">
        <f>sum(D59:D62)*1000/'Inflation GDP Population'!B$28</f>
        <v>448.2820479</v>
      </c>
      <c r="E73" s="133">
        <f>sum(E59:E62)*1000/'Inflation GDP Population'!C$28</f>
        <v>367.7786665</v>
      </c>
      <c r="F73" s="133">
        <f>sum(F59:F62)*1000/'Inflation GDP Population'!D$28</f>
        <v>323.9279832</v>
      </c>
      <c r="G73" s="133">
        <f>sum(G59:G62)*1000/'Inflation GDP Population'!E$28</f>
        <v>517.635982</v>
      </c>
      <c r="H73" s="133">
        <f>sum(H59:H62)*1000/'Inflation GDP Population'!F$28</f>
        <v>518.7281984</v>
      </c>
      <c r="I73" s="133">
        <f>sum(I59:I62)*1000/'Inflation GDP Population'!G$28</f>
        <v>730.4141507</v>
      </c>
      <c r="J73" s="133">
        <f>sum(J59:J62)*1000/'Inflation GDP Population'!H$28</f>
        <v>509.6464937</v>
      </c>
      <c r="K73" s="133">
        <f>sum(K59:K62)*1000/'Inflation GDP Population'!I$28</f>
        <v>540.0074263</v>
      </c>
      <c r="L73" s="133">
        <f>sum(L59:L62)*1000/'Inflation GDP Population'!J$28</f>
        <v>716.3374858</v>
      </c>
      <c r="M73" s="133">
        <f>sum(M59:M62)*1000/'Inflation GDP Population'!K$28</f>
        <v>297.9139258</v>
      </c>
      <c r="N73" s="133">
        <f>sum(N59:N62)*1000/'Inflation GDP Population'!L$28</f>
        <v>326.4571393</v>
      </c>
      <c r="O73" s="133">
        <f>sum(O59:O62)*1000/'Inflation GDP Population'!M$28</f>
        <v>335.0638234</v>
      </c>
      <c r="P73" s="133">
        <f>sum(P59:P62)*1000/'Inflation GDP Population'!N$28</f>
        <v>208.4878155</v>
      </c>
      <c r="Q73" s="133">
        <f>sum(Q59:Q62)*1000/'Inflation GDP Population'!O$28</f>
        <v>321.1260906</v>
      </c>
      <c r="R73" s="133">
        <f>sum(R59:R62)*1000/'Inflation GDP Population'!P$28</f>
        <v>389.2979331</v>
      </c>
      <c r="S73" s="133">
        <f>sum(S59:S62)*1000/'Inflation GDP Population'!Q$28</f>
        <v>206.5282244</v>
      </c>
      <c r="T73" s="133">
        <f>sum(T59:T62)*1000/'Inflation GDP Population'!R$28</f>
        <v>193.4087538</v>
      </c>
      <c r="U73" s="133">
        <f>sum(U59:U62)*1000/'Inflation GDP Population'!S$28</f>
        <v>230.0697386</v>
      </c>
      <c r="V73" s="133">
        <f>sum(V59:V62)*1000/'Inflation GDP Population'!T$28</f>
        <v>236.9514559</v>
      </c>
      <c r="W73" s="133">
        <f>sum(W59:W62)*1000/'Inflation GDP Population'!U$28</f>
        <v>213.8696581</v>
      </c>
      <c r="X73" s="133">
        <f>sum(X59:X62)*1000/'Inflation GDP Population'!V$28</f>
        <v>207.4985539</v>
      </c>
      <c r="Y73" s="133">
        <f>sum(Y59:Y62)*1000/'Inflation GDP Population'!W$28</f>
        <v>202.2535453</v>
      </c>
      <c r="Z73" s="133">
        <f>sum(Z59:Z62)*1000/'Inflation GDP Population'!X$28</f>
        <v>202.6095235</v>
      </c>
      <c r="AA73" s="133">
        <f>sum(AA59:AA62)*1000/'Inflation GDP Population'!Y$28</f>
        <v>211.2401951</v>
      </c>
      <c r="AB73" s="133">
        <f>sum(AB59:AB62)*1000/'Inflation GDP Population'!Z$28</f>
        <v>222.8399732</v>
      </c>
      <c r="AC73" s="133">
        <f>sum(AC59:AC62)*1000/'Inflation GDP Population'!AA$28</f>
        <v>237.845152</v>
      </c>
      <c r="AD73" s="133">
        <f>sum(AD59:AD62)*1000/'Inflation GDP Population'!AB$28</f>
        <v>242.2361599</v>
      </c>
      <c r="AE73" s="133">
        <f>sum(AE59:AE62)*1000/'Inflation GDP Population'!AC$28</f>
        <v>243.3841356</v>
      </c>
      <c r="AF73" s="133">
        <f>sum(AF59:AF62)*1000/'Inflation GDP Population'!AD$28</f>
        <v>248.162367</v>
      </c>
      <c r="AG73" s="133">
        <f>sum(AG59:AG62)*1000/'Inflation GDP Population'!AE$28</f>
        <v>248.723507</v>
      </c>
      <c r="AH73" s="133">
        <f>sum(AH59:AH62)*1000/'Inflation GDP Population'!AF$28</f>
        <v>250.463501</v>
      </c>
      <c r="AI73" s="133">
        <f>sum(AI59:AI62)*1000/'Inflation GDP Population'!AG$28</f>
        <v>249.1681327</v>
      </c>
      <c r="AJ73" s="133">
        <f>sum(AJ59:AJ62)*1000/'Inflation GDP Population'!AH$28</f>
        <v>257.7482603</v>
      </c>
      <c r="AK73" s="133">
        <f>sum(AK59:AK62)*1000/'Inflation GDP Population'!AI$28</f>
        <v>261.3952998</v>
      </c>
      <c r="AL73" s="133">
        <f>sum(AL59:AL62)*1000/'Inflation GDP Population'!AJ$28</f>
        <v>263.9729528</v>
      </c>
      <c r="AM73" s="133">
        <f>sum(AM59:AM62)*1000/'Inflation GDP Population'!AK$28</f>
        <v>266.5153491</v>
      </c>
      <c r="AN73" s="133">
        <f>sum(AN59:AN62)*1000/'Inflation GDP Population'!AL$28</f>
        <v>271.4500015</v>
      </c>
      <c r="AO73" s="133">
        <f>sum(AO59:AO62)*1000/'Inflation GDP Population'!AM$28</f>
        <v>272.6348891</v>
      </c>
      <c r="AP73" s="133">
        <f>sum(AP59:AP62)*1000/'Inflation GDP Population'!AN$28</f>
        <v>273.1539951</v>
      </c>
      <c r="AQ73" s="133">
        <f>sum(AQ59:AQ62)*1000/'Inflation GDP Population'!AO$28</f>
        <v>274.4592503</v>
      </c>
      <c r="AR73" s="133">
        <f>sum(AR59:AR62)*1000/'Inflation GDP Population'!AP$28</f>
        <v>278.2851631</v>
      </c>
      <c r="AS73" s="133">
        <f>sum(AS59:AS62)*1000/'Inflation GDP Population'!AQ$28</f>
        <v>277.4097593</v>
      </c>
      <c r="AT73" s="133">
        <f>sum(AT59:AT62)*1000/'Inflation GDP Population'!AR$28</f>
        <v>280.1375345</v>
      </c>
      <c r="AU73" s="133">
        <f>sum(AU59:AU62)*1000/'Inflation GDP Population'!AS$28</f>
        <v>284.188202</v>
      </c>
      <c r="AV73" s="133">
        <f>sum(AV59:AV62)*1000/'Inflation GDP Population'!AT$28</f>
        <v>289.5262622</v>
      </c>
      <c r="AW73" s="133">
        <f>sum(AW59:AW62)*1000/'Inflation GDP Population'!AU$28</f>
        <v>294.469386</v>
      </c>
      <c r="AX73" s="133">
        <f>sum(AX59:AX62)*1000/'Inflation GDP Population'!AV$28</f>
        <v>297.9987309</v>
      </c>
      <c r="AY73" s="133">
        <f>sum(AY59:AY62)*1000/'Inflation GDP Population'!AW$28</f>
        <v>302.7451148</v>
      </c>
      <c r="AZ73" s="133">
        <f>sum(AZ59:AZ62)*1000/'Inflation GDP Population'!AX$28</f>
        <v>311.4596955</v>
      </c>
      <c r="BA73" s="133">
        <f>sum(BA59:BA62)*1000/'Inflation GDP Population'!AY$28</f>
        <v>318.2056187</v>
      </c>
      <c r="BB73" s="133">
        <f>sum(BB59:BB62)*1000/'Inflation GDP Population'!AZ$28</f>
        <v>324.0536781</v>
      </c>
    </row>
    <row r="74" ht="15.75" customHeight="1">
      <c r="A74" s="119" t="s">
        <v>319</v>
      </c>
      <c r="B74" s="131" t="s">
        <v>306</v>
      </c>
      <c r="C74" s="123" t="s">
        <v>273</v>
      </c>
      <c r="D74" s="133">
        <f>D63*1000/'Inflation GDP Population'!B$28</f>
        <v>37.50223206</v>
      </c>
      <c r="E74" s="133">
        <f>E63*1000/'Inflation GDP Population'!C$28</f>
        <v>37.00553545</v>
      </c>
      <c r="F74" s="133">
        <f>F63*1000/'Inflation GDP Population'!D$28</f>
        <v>37.59158463</v>
      </c>
      <c r="G74" s="133">
        <f>G63*1000/'Inflation GDP Population'!E$28</f>
        <v>36.36252649</v>
      </c>
      <c r="H74" s="133">
        <f>H63*1000/'Inflation GDP Population'!F$28</f>
        <v>43.97102463</v>
      </c>
      <c r="I74" s="133">
        <f>I63*1000/'Inflation GDP Population'!G$28</f>
        <v>54.27269329</v>
      </c>
      <c r="J74" s="133">
        <f>J63*1000/'Inflation GDP Population'!H$28</f>
        <v>56.7954145</v>
      </c>
      <c r="K74" s="133">
        <f>K63*1000/'Inflation GDP Population'!I$28</f>
        <v>55.98931414</v>
      </c>
      <c r="L74" s="133">
        <f>L63*1000/'Inflation GDP Population'!J$28</f>
        <v>66.09242674</v>
      </c>
      <c r="M74" s="133">
        <f>M63*1000/'Inflation GDP Population'!K$28</f>
        <v>63.27035351</v>
      </c>
      <c r="N74" s="133">
        <f>N63*1000/'Inflation GDP Population'!L$28</f>
        <v>80.26420078</v>
      </c>
      <c r="O74" s="133">
        <f>O63*1000/'Inflation GDP Population'!M$28</f>
        <v>100.6113302</v>
      </c>
      <c r="P74" s="133">
        <f>P63*1000/'Inflation GDP Population'!N$28</f>
        <v>87.91596212</v>
      </c>
      <c r="Q74" s="133">
        <f>Q63*1000/'Inflation GDP Population'!O$28</f>
        <v>71.3810881</v>
      </c>
      <c r="R74" s="133">
        <f>R63*1000/'Inflation GDP Population'!P$28</f>
        <v>54.82449663</v>
      </c>
      <c r="S74" s="133">
        <f>S63*1000/'Inflation GDP Population'!Q$28</f>
        <v>42.67530211</v>
      </c>
      <c r="T74" s="133">
        <f>T63*1000/'Inflation GDP Population'!R$28</f>
        <v>32.13591477</v>
      </c>
      <c r="U74" s="133">
        <f>U63*1000/'Inflation GDP Population'!S$28</f>
        <v>39.92187824</v>
      </c>
      <c r="V74" s="133">
        <f>V63*1000/'Inflation GDP Population'!T$28</f>
        <v>44.64279413</v>
      </c>
      <c r="W74" s="133">
        <f>W63*1000/'Inflation GDP Population'!U$28</f>
        <v>39.42988858</v>
      </c>
      <c r="X74" s="133">
        <f>X63*1000/'Inflation GDP Population'!V$28</f>
        <v>36.37661569</v>
      </c>
      <c r="Y74" s="133">
        <f>Y63*1000/'Inflation GDP Population'!W$28</f>
        <v>34.73322544</v>
      </c>
      <c r="Z74" s="133">
        <f>Z63*1000/'Inflation GDP Population'!X$28</f>
        <v>34.00625957</v>
      </c>
      <c r="AA74" s="133">
        <f>AA63*1000/'Inflation GDP Population'!Y$28</f>
        <v>33.58412287</v>
      </c>
      <c r="AB74" s="133">
        <f>AB63*1000/'Inflation GDP Population'!Z$28</f>
        <v>33.53557088</v>
      </c>
      <c r="AC74" s="133">
        <f>AC63*1000/'Inflation GDP Population'!AA$28</f>
        <v>33.48609107</v>
      </c>
      <c r="AD74" s="133">
        <f>AD63*1000/'Inflation GDP Population'!AB$28</f>
        <v>33.5088526</v>
      </c>
      <c r="AE74" s="133">
        <f>AE63*1000/'Inflation GDP Population'!AC$28</f>
        <v>33.60256933</v>
      </c>
      <c r="AF74" s="133">
        <f>AF63*1000/'Inflation GDP Population'!AD$28</f>
        <v>33.54905366</v>
      </c>
      <c r="AG74" s="133">
        <f>AG63*1000/'Inflation GDP Population'!AE$28</f>
        <v>33.71026872</v>
      </c>
      <c r="AH74" s="133">
        <f>AH63*1000/'Inflation GDP Population'!AF$28</f>
        <v>33.65368252</v>
      </c>
      <c r="AI74" s="133">
        <f>AI63*1000/'Inflation GDP Population'!AG$28</f>
        <v>33.7982395</v>
      </c>
      <c r="AJ74" s="133">
        <f>AJ63*1000/'Inflation GDP Population'!AH$28</f>
        <v>33.869634</v>
      </c>
      <c r="AK74" s="133">
        <f>AK63*1000/'Inflation GDP Population'!AI$28</f>
        <v>33.79819908</v>
      </c>
      <c r="AL74" s="133">
        <f>AL63*1000/'Inflation GDP Population'!AJ$28</f>
        <v>33.7262435</v>
      </c>
      <c r="AM74" s="133">
        <f>AM63*1000/'Inflation GDP Population'!AK$28</f>
        <v>33.7937002</v>
      </c>
      <c r="AN74" s="133">
        <f>AN63*1000/'Inflation GDP Population'!AL$28</f>
        <v>33.78978099</v>
      </c>
      <c r="AO74" s="133">
        <f>AO63*1000/'Inflation GDP Population'!AM$28</f>
        <v>33.71537654</v>
      </c>
      <c r="AP74" s="133">
        <f>AP63*1000/'Inflation GDP Population'!AN$28</f>
        <v>33.70953042</v>
      </c>
      <c r="AQ74" s="133">
        <f>AQ63*1000/'Inflation GDP Population'!AO$28</f>
        <v>33.5650123</v>
      </c>
      <c r="AR74" s="133">
        <f>AR63*1000/'Inflation GDP Population'!AP$28</f>
        <v>33.48905331</v>
      </c>
      <c r="AS74" s="133">
        <f>AS63*1000/'Inflation GDP Population'!AQ$28</f>
        <v>33.47900208</v>
      </c>
      <c r="AT74" s="133">
        <f>AT63*1000/'Inflation GDP Population'!AR$28</f>
        <v>33.39995848</v>
      </c>
      <c r="AU74" s="133">
        <f>AU63*1000/'Inflation GDP Population'!AS$28</f>
        <v>33.32040775</v>
      </c>
      <c r="AV74" s="133">
        <f>AV63*1000/'Inflation GDP Population'!AT$28</f>
        <v>33.30763853</v>
      </c>
      <c r="AW74" s="133">
        <f>AW63*1000/'Inflation GDP Population'!AU$28</f>
        <v>33.36075521</v>
      </c>
      <c r="AX74" s="133">
        <f>AX63*1000/'Inflation GDP Population'!AV$28</f>
        <v>33.21209944</v>
      </c>
      <c r="AY74" s="133">
        <f>AY63*1000/'Inflation GDP Population'!AW$28</f>
        <v>33.19632092</v>
      </c>
      <c r="AZ74" s="133">
        <f>AZ63*1000/'Inflation GDP Population'!AX$28</f>
        <v>33.1133472</v>
      </c>
      <c r="BA74" s="133">
        <f>BA63*1000/'Inflation GDP Population'!AY$28</f>
        <v>33.02986973</v>
      </c>
      <c r="BB74" s="133">
        <f>BB63*1000/'Inflation GDP Population'!AZ$28</f>
        <v>32.94588896</v>
      </c>
    </row>
    <row r="75" ht="15.75" customHeight="1">
      <c r="A75" s="119" t="s">
        <v>320</v>
      </c>
      <c r="B75" s="131" t="s">
        <v>290</v>
      </c>
      <c r="C75" s="134" t="s">
        <v>276</v>
      </c>
      <c r="D75" s="126">
        <f>D55*1000/'Inflation GDP Population'!B$23*100</f>
        <v>0.3157193962</v>
      </c>
      <c r="E75" s="126">
        <f>E55*1000/'Inflation GDP Population'!C$23*100</f>
        <v>0.2724674516</v>
      </c>
      <c r="F75" s="126">
        <f>F55*1000/'Inflation GDP Population'!D$23*100</f>
        <v>0.2672225955</v>
      </c>
      <c r="G75" s="126">
        <f>G55*1000/'Inflation GDP Population'!E$23*100</f>
        <v>0.2985313016</v>
      </c>
      <c r="H75" s="126">
        <f>H55*1000/'Inflation GDP Population'!F$23*100</f>
        <v>0.4163233309</v>
      </c>
      <c r="I75" s="126">
        <f>I55*1000/'Inflation GDP Population'!G$23*100</f>
        <v>0.5559958367</v>
      </c>
      <c r="J75" s="126">
        <f>J55*1000/'Inflation GDP Population'!H$23*100</f>
        <v>0.598240694</v>
      </c>
      <c r="K75" s="126">
        <f>K55*1000/'Inflation GDP Population'!I$23*100</f>
        <v>0.6028281137</v>
      </c>
      <c r="L75" s="126">
        <f>L55*1000/'Inflation GDP Population'!J$23*100</f>
        <v>0.7570207484</v>
      </c>
      <c r="M75" s="126">
        <f>M55*1000/'Inflation GDP Population'!K$23*100</f>
        <v>0.4263492648</v>
      </c>
      <c r="N75" s="126">
        <f>N55*1000/'Inflation GDP Population'!L$23*100</f>
        <v>0.5124414602</v>
      </c>
      <c r="O75" s="126">
        <f>O55*1000/'Inflation GDP Population'!M$23*100</f>
        <v>0.5782006638</v>
      </c>
      <c r="P75" s="126">
        <f>P55*1000/'Inflation GDP Population'!N$23*100</f>
        <v>0.5333493285</v>
      </c>
      <c r="Q75" s="126">
        <f>Q55*1000/'Inflation GDP Population'!O$23*100</f>
        <v>0.575416802</v>
      </c>
      <c r="R75" s="126">
        <f>R55*1000/'Inflation GDP Population'!P$23*100</f>
        <v>0.5347170016</v>
      </c>
      <c r="S75" s="126">
        <f>S55*1000/'Inflation GDP Population'!Q$23*100</f>
        <v>0.2773686027</v>
      </c>
      <c r="T75" s="126">
        <f>T55*1000/'Inflation GDP Population'!R$23*100</f>
        <v>0.2359201642</v>
      </c>
      <c r="U75" s="126">
        <f>U55*1000/'Inflation GDP Population'!S$23*100</f>
        <v>0.2660392764</v>
      </c>
      <c r="V75" s="126">
        <f>V55*1000/'Inflation GDP Population'!T$23*100</f>
        <v>0.3302784294</v>
      </c>
      <c r="W75" s="126">
        <f>W55*1000/'Inflation GDP Population'!U$23*100</f>
        <v>0.3476941012</v>
      </c>
      <c r="X75" s="126">
        <f>X55*1000/'Inflation GDP Population'!V$23*100</f>
        <v>0.3577957143</v>
      </c>
      <c r="Y75" s="126">
        <f>Y55*1000/'Inflation GDP Population'!W$23*100</f>
        <v>0.3658215914</v>
      </c>
      <c r="Z75" s="126">
        <f>Z55*1000/'Inflation GDP Population'!X$23*100</f>
        <v>0.3619309155</v>
      </c>
      <c r="AA75" s="126">
        <f>AA55*1000/'Inflation GDP Population'!Y$23*100</f>
        <v>0.3694843392</v>
      </c>
      <c r="AB75" s="126">
        <f>AB55*1000/'Inflation GDP Population'!Z$23*100</f>
        <v>0.3843829039</v>
      </c>
      <c r="AC75" s="126">
        <f>AC55*1000/'Inflation GDP Population'!AA$23*100</f>
        <v>0.3968223734</v>
      </c>
      <c r="AD75" s="126">
        <f>AD55*1000/'Inflation GDP Population'!AB$23*100</f>
        <v>0.4060532365</v>
      </c>
      <c r="AE75" s="126">
        <f>AE55*1000/'Inflation GDP Population'!AC$23*100</f>
        <v>0.4160281507</v>
      </c>
      <c r="AF75" s="126">
        <f>AF55*1000/'Inflation GDP Population'!AD$23*100</f>
        <v>0.422789778</v>
      </c>
      <c r="AG75" s="126">
        <f>AG55*1000/'Inflation GDP Population'!AE$23*100</f>
        <v>0.4303086374</v>
      </c>
      <c r="AH75" s="126">
        <f>AH55*1000/'Inflation GDP Population'!AF$23*100</f>
        <v>0.4347968619</v>
      </c>
      <c r="AI75" s="126">
        <f>AI55*1000/'Inflation GDP Population'!AG$23*100</f>
        <v>0.4414920869</v>
      </c>
      <c r="AJ75" s="126">
        <f>AJ55*1000/'Inflation GDP Population'!AH$23*100</f>
        <v>0.4445294809</v>
      </c>
      <c r="AK75" s="126">
        <f>AK55*1000/'Inflation GDP Population'!AI$23*100</f>
        <v>0.4551330759</v>
      </c>
      <c r="AL75" s="126">
        <f>AL55*1000/'Inflation GDP Population'!AJ$23*100</f>
        <v>0.4555030795</v>
      </c>
      <c r="AM75" s="126">
        <f>AM55*1000/'Inflation GDP Population'!AK$23*100</f>
        <v>0.4603538215</v>
      </c>
      <c r="AN75" s="126">
        <f>AN55*1000/'Inflation GDP Population'!AL$23*100</f>
        <v>0.4670043193</v>
      </c>
      <c r="AO75" s="126">
        <f>AO55*1000/'Inflation GDP Population'!AM$23*100</f>
        <v>0.462762884</v>
      </c>
      <c r="AP75" s="126">
        <f>AP55*1000/'Inflation GDP Population'!AN$23*100</f>
        <v>0.4656724259</v>
      </c>
      <c r="AQ75" s="126">
        <f>AQ55*1000/'Inflation GDP Population'!AO$23*100</f>
        <v>0.4664970061</v>
      </c>
      <c r="AR75" s="126">
        <f>AR55*1000/'Inflation GDP Population'!AP$23*100</f>
        <v>0.4705909073</v>
      </c>
      <c r="AS75" s="126">
        <f>AS55*1000/'Inflation GDP Population'!AQ$23*100</f>
        <v>0.4706843474</v>
      </c>
      <c r="AT75" s="126">
        <f>AT55*1000/'Inflation GDP Population'!AR$23*100</f>
        <v>0.474274321</v>
      </c>
      <c r="AU75" s="126">
        <f>AU55*1000/'Inflation GDP Population'!AS$23*100</f>
        <v>0.4729339004</v>
      </c>
      <c r="AV75" s="126">
        <f>AV55*1000/'Inflation GDP Population'!AT$23*100</f>
        <v>0.4728298335</v>
      </c>
      <c r="AW75" s="126">
        <f>AW55*1000/'Inflation GDP Population'!AU$23*100</f>
        <v>0.4727746471</v>
      </c>
      <c r="AX75" s="126">
        <f>AX55*1000/'Inflation GDP Population'!AV$23*100</f>
        <v>0.4718311548</v>
      </c>
      <c r="AY75" s="126">
        <f>AY55*1000/'Inflation GDP Population'!AW$23*100</f>
        <v>0.4707073976</v>
      </c>
      <c r="AZ75" s="126">
        <f>AZ55*1000/'Inflation GDP Population'!AX$23*100</f>
        <v>0.4696722684</v>
      </c>
      <c r="BA75" s="126">
        <f>BA55*1000/'Inflation GDP Population'!AY$23*100</f>
        <v>0.4676487596</v>
      </c>
      <c r="BB75" s="126">
        <f>BB55*1000/'Inflation GDP Population'!AZ$23*100</f>
        <v>0.4652963535</v>
      </c>
    </row>
    <row r="76" ht="15.75" customHeight="1">
      <c r="A76" s="119" t="s">
        <v>321</v>
      </c>
      <c r="B76" s="131" t="s">
        <v>292</v>
      </c>
      <c r="C76" s="134" t="s">
        <v>276</v>
      </c>
      <c r="D76" s="126">
        <f>D56*1000/'Inflation GDP Population'!B$23*100</f>
        <v>0.0261462923</v>
      </c>
      <c r="E76" s="126">
        <f>E56*1000/'Inflation GDP Population'!C$23*100</f>
        <v>0.0250232122</v>
      </c>
      <c r="F76" s="126">
        <f>F56*1000/'Inflation GDP Population'!D$23*100</f>
        <v>0.02159875279</v>
      </c>
      <c r="G76" s="126">
        <f>G56*1000/'Inflation GDP Population'!E$23*100</f>
        <v>0.02794527644</v>
      </c>
      <c r="H76" s="126">
        <f>H56*1000/'Inflation GDP Population'!F$23*100</f>
        <v>0.03156524882</v>
      </c>
      <c r="I76" s="126">
        <f>I56*1000/'Inflation GDP Population'!G$23*100</f>
        <v>0.03473519971</v>
      </c>
      <c r="J76" s="126">
        <f>J56*1000/'Inflation GDP Population'!H$23*100</f>
        <v>0.04165844025</v>
      </c>
      <c r="K76" s="126">
        <f>K56*1000/'Inflation GDP Population'!I$23*100</f>
        <v>0.03824104413</v>
      </c>
      <c r="L76" s="126">
        <f>L56*1000/'Inflation GDP Population'!J$23*100</f>
        <v>0.06561612139</v>
      </c>
      <c r="M76" s="126">
        <f>M56*1000/'Inflation GDP Population'!K$23*100</f>
        <v>0.04113850762</v>
      </c>
      <c r="N76" s="126">
        <f>N56*1000/'Inflation GDP Population'!L$23*100</f>
        <v>0.04424671088</v>
      </c>
      <c r="O76" s="126">
        <f>O56*1000/'Inflation GDP Population'!M$23*100</f>
        <v>0.05259964376</v>
      </c>
      <c r="P76" s="126">
        <f>P56*1000/'Inflation GDP Population'!N$23*100</f>
        <v>0.04946073338</v>
      </c>
      <c r="Q76" s="126">
        <f>Q56*1000/'Inflation GDP Population'!O$23*100</f>
        <v>0.05559154033</v>
      </c>
      <c r="R76" s="126">
        <f>R56*1000/'Inflation GDP Population'!P$23*100</f>
        <v>0.0607514056</v>
      </c>
      <c r="S76" s="126">
        <f>S56*1000/'Inflation GDP Population'!Q$23*100</f>
        <v>0.03968635844</v>
      </c>
      <c r="T76" s="126">
        <f>T56*1000/'Inflation GDP Population'!R$23*100</f>
        <v>0.03091745548</v>
      </c>
      <c r="U76" s="126">
        <f>U56*1000/'Inflation GDP Population'!S$23*100</f>
        <v>0.03622431914</v>
      </c>
      <c r="V76" s="126">
        <f>V56*1000/'Inflation GDP Population'!T$23*100</f>
        <v>0.04443705839</v>
      </c>
      <c r="W76" s="126">
        <f>W56*1000/'Inflation GDP Population'!U$23*100</f>
        <v>0.04623318677</v>
      </c>
      <c r="X76" s="126">
        <f>X56*1000/'Inflation GDP Population'!V$23*100</f>
        <v>0.04702855511</v>
      </c>
      <c r="Y76" s="126">
        <f>Y56*1000/'Inflation GDP Population'!W$23*100</f>
        <v>0.04753815054</v>
      </c>
      <c r="Z76" s="126">
        <f>Z56*1000/'Inflation GDP Population'!X$23*100</f>
        <v>0.04650712355</v>
      </c>
      <c r="AA76" s="126">
        <f>AA56*1000/'Inflation GDP Population'!Y$23*100</f>
        <v>0.0469551384</v>
      </c>
      <c r="AB76" s="126">
        <f>AB56*1000/'Inflation GDP Population'!Z$23*100</f>
        <v>0.04831867271</v>
      </c>
      <c r="AC76" s="126">
        <f>AC56*1000/'Inflation GDP Population'!AA$23*100</f>
        <v>0.04934914805</v>
      </c>
      <c r="AD76" s="126">
        <f>AD56*1000/'Inflation GDP Population'!AB$23*100</f>
        <v>0.04996501784</v>
      </c>
      <c r="AE76" s="126">
        <f>AE56*1000/'Inflation GDP Population'!AC$23*100</f>
        <v>0.05066063743</v>
      </c>
      <c r="AF76" s="126">
        <f>AF56*1000/'Inflation GDP Population'!AD$23*100</f>
        <v>0.0509566594</v>
      </c>
      <c r="AG76" s="126">
        <f>AG56*1000/'Inflation GDP Population'!AE$23*100</f>
        <v>0.05133897413</v>
      </c>
      <c r="AH76" s="126">
        <f>AH56*1000/'Inflation GDP Population'!AF$23*100</f>
        <v>0.05135760722</v>
      </c>
      <c r="AI76" s="126">
        <f>AI56*1000/'Inflation GDP Population'!AG$23*100</f>
        <v>0.05163589552</v>
      </c>
      <c r="AJ76" s="126">
        <f>AJ56*1000/'Inflation GDP Population'!AH$23*100</f>
        <v>0.05148699131</v>
      </c>
      <c r="AK76" s="126">
        <f>AK56*1000/'Inflation GDP Population'!AI$23*100</f>
        <v>0.05221074525</v>
      </c>
      <c r="AL76" s="126">
        <f>AL56*1000/'Inflation GDP Population'!AJ$23*100</f>
        <v>0.05175978254</v>
      </c>
      <c r="AM76" s="126">
        <f>AM56*1000/'Inflation GDP Population'!AK$23*100</f>
        <v>0.05182345081</v>
      </c>
      <c r="AN76" s="126">
        <f>AN56*1000/'Inflation GDP Population'!AL$23*100</f>
        <v>0.05208846016</v>
      </c>
      <c r="AO76" s="126">
        <f>AO56*1000/'Inflation GDP Population'!AM$23*100</f>
        <v>0.05114658017</v>
      </c>
      <c r="AP76" s="126">
        <f>AP56*1000/'Inflation GDP Population'!AN$23*100</f>
        <v>0.05100659526</v>
      </c>
      <c r="AQ76" s="126">
        <f>AQ56*1000/'Inflation GDP Population'!AO$23*100</f>
        <v>0.05064441607</v>
      </c>
      <c r="AR76" s="126">
        <f>AR56*1000/'Inflation GDP Population'!AP$23*100</f>
        <v>0.0506420441</v>
      </c>
      <c r="AS76" s="126">
        <f>AS56*1000/'Inflation GDP Population'!AQ$23*100</f>
        <v>0.05021454088</v>
      </c>
      <c r="AT76" s="126">
        <f>AT56*1000/'Inflation GDP Population'!AR$23*100</f>
        <v>0.05016576592</v>
      </c>
      <c r="AU76" s="126">
        <f>AU56*1000/'Inflation GDP Population'!AS$23*100</f>
        <v>0.04960225913</v>
      </c>
      <c r="AV76" s="126">
        <f>AV56*1000/'Inflation GDP Population'!AT$23*100</f>
        <v>0.04917826373</v>
      </c>
      <c r="AW76" s="126">
        <f>AW56*1000/'Inflation GDP Population'!AU$23*100</f>
        <v>0.0487677849</v>
      </c>
      <c r="AX76" s="126">
        <f>AX56*1000/'Inflation GDP Population'!AV$23*100</f>
        <v>0.04827456036</v>
      </c>
      <c r="AY76" s="126">
        <f>AY56*1000/'Inflation GDP Population'!AW$23*100</f>
        <v>0.04777240137</v>
      </c>
      <c r="AZ76" s="126">
        <f>AZ56*1000/'Inflation GDP Population'!AX$23*100</f>
        <v>0.04728854362</v>
      </c>
      <c r="BA76" s="126">
        <f>BA56*1000/'Inflation GDP Population'!AY$23*100</f>
        <v>0.04671491959</v>
      </c>
      <c r="BB76" s="126">
        <f>BB56*1000/'Inflation GDP Population'!AZ$23*100</f>
        <v>0.04611893869</v>
      </c>
    </row>
    <row r="77" ht="15.75" customHeight="1">
      <c r="A77" s="119" t="s">
        <v>322</v>
      </c>
      <c r="B77" s="131" t="s">
        <v>294</v>
      </c>
      <c r="C77" s="134" t="s">
        <v>276</v>
      </c>
      <c r="D77" s="126">
        <f>D57*1000/'Inflation GDP Population'!B$23*100</f>
        <v>1.267078819</v>
      </c>
      <c r="E77" s="126">
        <f>E57*1000/'Inflation GDP Population'!C$23*100</f>
        <v>1.040814698</v>
      </c>
      <c r="F77" s="126">
        <f>F57*1000/'Inflation GDP Population'!D$23*100</f>
        <v>1.029209958</v>
      </c>
      <c r="G77" s="126">
        <f>G57*1000/'Inflation GDP Population'!E$23*100</f>
        <v>1.197612</v>
      </c>
      <c r="H77" s="126">
        <f>H57*1000/'Inflation GDP Population'!F$23*100</f>
        <v>1.535256234</v>
      </c>
      <c r="I77" s="126">
        <f>I57*1000/'Inflation GDP Population'!G$23*100</f>
        <v>2.063063922</v>
      </c>
      <c r="J77" s="126">
        <f>J57*1000/'Inflation GDP Population'!H$23*100</f>
        <v>2.299880955</v>
      </c>
      <c r="K77" s="126">
        <f>K57*1000/'Inflation GDP Population'!I$23*100</f>
        <v>2.418523769</v>
      </c>
      <c r="L77" s="126">
        <f>L57*1000/'Inflation GDP Population'!J$23*100</f>
        <v>3.166774502</v>
      </c>
      <c r="M77" s="126">
        <f>M57*1000/'Inflation GDP Population'!K$23*100</f>
        <v>1.9328269</v>
      </c>
      <c r="N77" s="126">
        <f>N57*1000/'Inflation GDP Population'!L$23*100</f>
        <v>2.405677309</v>
      </c>
      <c r="O77" s="126">
        <f>O57*1000/'Inflation GDP Population'!M$23*100</f>
        <v>2.738875544</v>
      </c>
      <c r="P77" s="126">
        <f>P57*1000/'Inflation GDP Population'!N$23*100</f>
        <v>2.561539661</v>
      </c>
      <c r="Q77" s="126">
        <f>Q57*1000/'Inflation GDP Population'!O$23*100</f>
        <v>2.621252261</v>
      </c>
      <c r="R77" s="126">
        <f>R57*1000/'Inflation GDP Population'!P$23*100</f>
        <v>2.441687781</v>
      </c>
      <c r="S77" s="126">
        <f>S57*1000/'Inflation GDP Population'!Q$23*100</f>
        <v>1.260491871</v>
      </c>
      <c r="T77" s="126">
        <f>T57*1000/'Inflation GDP Population'!R$23*100</f>
        <v>1.107611293</v>
      </c>
      <c r="U77" s="126">
        <f>U57*1000/'Inflation GDP Population'!S$23*100</f>
        <v>1.247770137</v>
      </c>
      <c r="V77" s="126">
        <f>V57*1000/'Inflation GDP Population'!T$23*100</f>
        <v>1.500022573</v>
      </c>
      <c r="W77" s="126">
        <f>W57*1000/'Inflation GDP Population'!U$23*100</f>
        <v>1.52889579</v>
      </c>
      <c r="X77" s="126">
        <f>X57*1000/'Inflation GDP Population'!V$23*100</f>
        <v>1.523018028</v>
      </c>
      <c r="Y77" s="126">
        <f>Y57*1000/'Inflation GDP Population'!W$23*100</f>
        <v>1.50711666</v>
      </c>
      <c r="Z77" s="126">
        <f>Z57*1000/'Inflation GDP Population'!X$23*100</f>
        <v>1.442848594</v>
      </c>
      <c r="AA77" s="126">
        <f>AA57*1000/'Inflation GDP Population'!Y$23*100</f>
        <v>1.424983755</v>
      </c>
      <c r="AB77" s="126">
        <f>AB57*1000/'Inflation GDP Population'!Z$23*100</f>
        <v>1.433801387</v>
      </c>
      <c r="AC77" s="126">
        <f>AC57*1000/'Inflation GDP Population'!AA$23*100</f>
        <v>1.431248417</v>
      </c>
      <c r="AD77" s="126">
        <f>AD57*1000/'Inflation GDP Population'!AB$23*100</f>
        <v>1.415692304</v>
      </c>
      <c r="AE77" s="126">
        <f>AE57*1000/'Inflation GDP Population'!AC$23*100</f>
        <v>1.401646422</v>
      </c>
      <c r="AF77" s="126">
        <f>AF57*1000/'Inflation GDP Population'!AD$23*100</f>
        <v>1.376011796</v>
      </c>
      <c r="AG77" s="126">
        <f>AG57*1000/'Inflation GDP Population'!AE$23*100</f>
        <v>1.352385145</v>
      </c>
      <c r="AH77" s="126">
        <f>AH57*1000/'Inflation GDP Population'!AF$23*100</f>
        <v>1.319040509</v>
      </c>
      <c r="AI77" s="126">
        <f>AI57*1000/'Inflation GDP Population'!AG$23*100</f>
        <v>1.292296432</v>
      </c>
      <c r="AJ77" s="126">
        <f>AJ57*1000/'Inflation GDP Population'!AH$23*100</f>
        <v>1.254902302</v>
      </c>
      <c r="AK77" s="126">
        <f>AK57*1000/'Inflation GDP Population'!AI$23*100</f>
        <v>1.238529055</v>
      </c>
      <c r="AL77" s="126">
        <f>AL57*1000/'Inflation GDP Population'!AJ$23*100</f>
        <v>1.194237297</v>
      </c>
      <c r="AM77" s="126">
        <f>AM57*1000/'Inflation GDP Population'!AK$23*100</f>
        <v>1.162195792</v>
      </c>
      <c r="AN77" s="126">
        <f>AN57*1000/'Inflation GDP Population'!AL$23*100</f>
        <v>1.134581947</v>
      </c>
      <c r="AO77" s="126">
        <f>AO57*1000/'Inflation GDP Population'!AM$23*100</f>
        <v>1.081237871</v>
      </c>
      <c r="AP77" s="126">
        <f>AP57*1000/'Inflation GDP Population'!AN$23*100</f>
        <v>1.04566119</v>
      </c>
      <c r="AQ77" s="126">
        <f>AQ57*1000/'Inflation GDP Population'!AO$23*100</f>
        <v>1.005969969</v>
      </c>
      <c r="AR77" s="126">
        <f>AR57*1000/'Inflation GDP Population'!AP$23*100</f>
        <v>0.9737767708</v>
      </c>
      <c r="AS77" s="126">
        <f>AS57*1000/'Inflation GDP Population'!AQ$23*100</f>
        <v>0.9337988735</v>
      </c>
      <c r="AT77" s="126">
        <f>AT57*1000/'Inflation GDP Population'!AR$23*100</f>
        <v>0.9012814537</v>
      </c>
      <c r="AU77" s="126">
        <f>AU57*1000/'Inflation GDP Population'!AS$23*100</f>
        <v>0.8600165591</v>
      </c>
      <c r="AV77" s="126">
        <f>AV57*1000/'Inflation GDP Population'!AT$23*100</f>
        <v>0.8219033354</v>
      </c>
      <c r="AW77" s="126">
        <f>AW57*1000/'Inflation GDP Population'!AU$23*100</f>
        <v>0.7846492567</v>
      </c>
      <c r="AX77" s="126">
        <f>AX57*1000/'Inflation GDP Population'!AV$23*100</f>
        <v>0.7467366022</v>
      </c>
      <c r="AY77" s="126">
        <f>AY57*1000/'Inflation GDP Population'!AW$23*100</f>
        <v>0.7094116556</v>
      </c>
      <c r="AZ77" s="126">
        <f>AZ57*1000/'Inflation GDP Population'!AX$23*100</f>
        <v>0.6730746757</v>
      </c>
      <c r="BA77" s="126">
        <f>BA57*1000/'Inflation GDP Population'!AY$23*100</f>
        <v>0.6362162023</v>
      </c>
      <c r="BB77" s="126">
        <f>BB57*1000/'Inflation GDP Population'!AZ$23*100</f>
        <v>0.5998740509</v>
      </c>
    </row>
    <row r="78" ht="15.75" customHeight="1">
      <c r="A78" s="119" t="s">
        <v>323</v>
      </c>
      <c r="B78" s="131" t="s">
        <v>296</v>
      </c>
      <c r="C78" s="134" t="s">
        <v>276</v>
      </c>
      <c r="D78" s="126">
        <f>D58*1000/'Inflation GDP Population'!B$23*100</f>
        <v>0.07532344527</v>
      </c>
      <c r="E78" s="126">
        <f>E58*1000/'Inflation GDP Population'!C$23*100</f>
        <v>0.06308612705</v>
      </c>
      <c r="F78" s="126">
        <f>F58*1000/'Inflation GDP Population'!D$23*100</f>
        <v>0.06335647629</v>
      </c>
      <c r="G78" s="126">
        <f>G58*1000/'Inflation GDP Population'!E$23*100</f>
        <v>0.07299780333</v>
      </c>
      <c r="H78" s="126">
        <f>H58*1000/'Inflation GDP Population'!F$23*100</f>
        <v>0.08312967503</v>
      </c>
      <c r="I78" s="126">
        <f>I58*1000/'Inflation GDP Population'!G$23*100</f>
        <v>0.1069695872</v>
      </c>
      <c r="J78" s="126">
        <f>J58*1000/'Inflation GDP Population'!H$23*100</f>
        <v>0.09814311185</v>
      </c>
      <c r="K78" s="126">
        <f>K58*1000/'Inflation GDP Population'!I$23*100</f>
        <v>0.1095336609</v>
      </c>
      <c r="L78" s="126">
        <f>L58*1000/'Inflation GDP Population'!J$23*100</f>
        <v>0.1686119984</v>
      </c>
      <c r="M78" s="126">
        <f>M58*1000/'Inflation GDP Population'!K$23*100</f>
        <v>0.09474897268</v>
      </c>
      <c r="N78" s="126">
        <f>N58*1000/'Inflation GDP Population'!L$23*100</f>
        <v>0.1091117045</v>
      </c>
      <c r="O78" s="126">
        <f>O58*1000/'Inflation GDP Population'!M$23*100</f>
        <v>0.1193466812</v>
      </c>
      <c r="P78" s="126">
        <f>P58*1000/'Inflation GDP Population'!N$23*100</f>
        <v>0.09022049863</v>
      </c>
      <c r="Q78" s="126">
        <f>Q58*1000/'Inflation GDP Population'!O$23*100</f>
        <v>0.1150933228</v>
      </c>
      <c r="R78" s="126">
        <f>R58*1000/'Inflation GDP Population'!P$23*100</f>
        <v>0.1098256552</v>
      </c>
      <c r="S78" s="126">
        <f>S58*1000/'Inflation GDP Population'!Q$23*100</f>
        <v>0.04796920783</v>
      </c>
      <c r="T78" s="126">
        <f>T58*1000/'Inflation GDP Population'!R$23*100</f>
        <v>0.0409646676</v>
      </c>
      <c r="U78" s="126">
        <f>U58*1000/'Inflation GDP Population'!S$23*100</f>
        <v>0.04711565875</v>
      </c>
      <c r="V78" s="126">
        <f>V58*1000/'Inflation GDP Population'!T$23*100</f>
        <v>0.05722059926</v>
      </c>
      <c r="W78" s="126">
        <f>W58*1000/'Inflation GDP Population'!U$23*100</f>
        <v>0.05893533554</v>
      </c>
      <c r="X78" s="126">
        <f>X58*1000/'Inflation GDP Population'!V$23*100</f>
        <v>0.05934316214</v>
      </c>
      <c r="Y78" s="126">
        <f>Y58*1000/'Inflation GDP Population'!W$23*100</f>
        <v>0.05937590472</v>
      </c>
      <c r="Z78" s="126">
        <f>Z58*1000/'Inflation GDP Population'!X$23*100</f>
        <v>0.05749335268</v>
      </c>
      <c r="AA78" s="126">
        <f>AA58*1000/'Inflation GDP Population'!Y$23*100</f>
        <v>0.05744896991</v>
      </c>
      <c r="AB78" s="126">
        <f>AB58*1000/'Inflation GDP Population'!Z$23*100</f>
        <v>0.05850396752</v>
      </c>
      <c r="AC78" s="126">
        <f>AC58*1000/'Inflation GDP Population'!AA$23*100</f>
        <v>0.05912768523</v>
      </c>
      <c r="AD78" s="126">
        <f>AD58*1000/'Inflation GDP Population'!AB$23*100</f>
        <v>0.05923621377</v>
      </c>
      <c r="AE78" s="126">
        <f>AE58*1000/'Inflation GDP Population'!AC$23*100</f>
        <v>0.05942517664</v>
      </c>
      <c r="AF78" s="126">
        <f>AF58*1000/'Inflation GDP Population'!AD$23*100</f>
        <v>0.05913537262</v>
      </c>
      <c r="AG78" s="126">
        <f>AG58*1000/'Inflation GDP Population'!AE$23*100</f>
        <v>0.05893964273</v>
      </c>
      <c r="AH78" s="126">
        <f>AH58*1000/'Inflation GDP Population'!AF$23*100</f>
        <v>0.05832379367</v>
      </c>
      <c r="AI78" s="126">
        <f>AI58*1000/'Inflation GDP Population'!AG$23*100</f>
        <v>0.05800153364</v>
      </c>
      <c r="AJ78" s="126">
        <f>AJ58*1000/'Inflation GDP Population'!AH$23*100</f>
        <v>0.05720019557</v>
      </c>
      <c r="AK78" s="126">
        <f>AK58*1000/'Inflation GDP Population'!AI$23*100</f>
        <v>0.05736366765</v>
      </c>
      <c r="AL78" s="126">
        <f>AL58*1000/'Inflation GDP Population'!AJ$23*100</f>
        <v>0.05623550165</v>
      </c>
      <c r="AM78" s="126">
        <f>AM58*1000/'Inflation GDP Population'!AK$23*100</f>
        <v>0.05567355495</v>
      </c>
      <c r="AN78" s="126">
        <f>AN58*1000/'Inflation GDP Population'!AL$23*100</f>
        <v>0.05532625717</v>
      </c>
      <c r="AO78" s="126">
        <f>AO58*1000/'Inflation GDP Population'!AM$23*100</f>
        <v>0.0537075599</v>
      </c>
      <c r="AP78" s="126">
        <f>AP58*1000/'Inflation GDP Population'!AN$23*100</f>
        <v>0.05294626556</v>
      </c>
      <c r="AQ78" s="126">
        <f>AQ58*1000/'Inflation GDP Population'!AO$23*100</f>
        <v>0.05196262457</v>
      </c>
      <c r="AR78" s="126">
        <f>AR58*1000/'Inflation GDP Population'!AP$23*100</f>
        <v>0.05135476725</v>
      </c>
      <c r="AS78" s="126">
        <f>AS58*1000/'Inflation GDP Population'!AQ$23*100</f>
        <v>0.05032314036</v>
      </c>
      <c r="AT78" s="126">
        <f>AT58*1000/'Inflation GDP Population'!AR$23*100</f>
        <v>0.04967892525</v>
      </c>
      <c r="AU78" s="126">
        <f>AU58*1000/'Inflation GDP Population'!AS$23*100</f>
        <v>0.04853439471</v>
      </c>
      <c r="AV78" s="126">
        <f>AV58*1000/'Inflation GDP Population'!AT$23*100</f>
        <v>0.04754017303</v>
      </c>
      <c r="AW78" s="126">
        <f>AW58*1000/'Inflation GDP Population'!AU$23*100</f>
        <v>0.04657094395</v>
      </c>
      <c r="AX78" s="126">
        <f>AX58*1000/'Inflation GDP Population'!AV$23*100</f>
        <v>0.04553536705</v>
      </c>
      <c r="AY78" s="126">
        <f>AY58*1000/'Inflation GDP Population'!AW$23*100</f>
        <v>0.04450503411</v>
      </c>
      <c r="AZ78" s="126">
        <f>AZ58*1000/'Inflation GDP Population'!AX$23*100</f>
        <v>0.04350523921</v>
      </c>
      <c r="BA78" s="126">
        <f>BA58*1000/'Inflation GDP Population'!AY$23*100</f>
        <v>0.0424371013</v>
      </c>
      <c r="BB78" s="126">
        <f>BB58*1000/'Inflation GDP Population'!AZ$23*100</f>
        <v>0.04136411241</v>
      </c>
    </row>
    <row r="79" ht="15.75" customHeight="1">
      <c r="A79" s="119" t="s">
        <v>324</v>
      </c>
      <c r="B79" s="131" t="s">
        <v>312</v>
      </c>
      <c r="C79" s="134" t="s">
        <v>276</v>
      </c>
      <c r="D79" s="126">
        <f t="shared" ref="D79:BB79" si="7">sum(D75:D78)</f>
        <v>1.684267952</v>
      </c>
      <c r="E79" s="126">
        <f t="shared" si="7"/>
        <v>1.401391489</v>
      </c>
      <c r="F79" s="126">
        <f t="shared" si="7"/>
        <v>1.381387782</v>
      </c>
      <c r="G79" s="126">
        <f t="shared" si="7"/>
        <v>1.597086381</v>
      </c>
      <c r="H79" s="126">
        <f t="shared" si="7"/>
        <v>2.066274489</v>
      </c>
      <c r="I79" s="126">
        <f t="shared" si="7"/>
        <v>2.760764546</v>
      </c>
      <c r="J79" s="126">
        <f t="shared" si="7"/>
        <v>3.037923201</v>
      </c>
      <c r="K79" s="126">
        <f t="shared" si="7"/>
        <v>3.169126587</v>
      </c>
      <c r="L79" s="126">
        <f t="shared" si="7"/>
        <v>4.158023371</v>
      </c>
      <c r="M79" s="126">
        <f t="shared" si="7"/>
        <v>2.495063645</v>
      </c>
      <c r="N79" s="126">
        <f t="shared" si="7"/>
        <v>3.071477185</v>
      </c>
      <c r="O79" s="126">
        <f t="shared" si="7"/>
        <v>3.489022533</v>
      </c>
      <c r="P79" s="126">
        <f t="shared" si="7"/>
        <v>3.234570221</v>
      </c>
      <c r="Q79" s="126">
        <f t="shared" si="7"/>
        <v>3.367353926</v>
      </c>
      <c r="R79" s="126">
        <f t="shared" si="7"/>
        <v>3.146981843</v>
      </c>
      <c r="S79" s="126">
        <f t="shared" si="7"/>
        <v>1.62551604</v>
      </c>
      <c r="T79" s="126">
        <f t="shared" si="7"/>
        <v>1.415413581</v>
      </c>
      <c r="U79" s="126">
        <f t="shared" si="7"/>
        <v>1.597149391</v>
      </c>
      <c r="V79" s="126">
        <f t="shared" si="7"/>
        <v>1.93195866</v>
      </c>
      <c r="W79" s="126">
        <f t="shared" si="7"/>
        <v>1.981758413</v>
      </c>
      <c r="X79" s="126">
        <f t="shared" si="7"/>
        <v>1.98718546</v>
      </c>
      <c r="Y79" s="126">
        <f t="shared" si="7"/>
        <v>1.979852306</v>
      </c>
      <c r="Z79" s="126">
        <f t="shared" si="7"/>
        <v>1.908779986</v>
      </c>
      <c r="AA79" s="126">
        <f t="shared" si="7"/>
        <v>1.898872202</v>
      </c>
      <c r="AB79" s="126">
        <f t="shared" si="7"/>
        <v>1.925006931</v>
      </c>
      <c r="AC79" s="126">
        <f t="shared" si="7"/>
        <v>1.936547624</v>
      </c>
      <c r="AD79" s="126">
        <f t="shared" si="7"/>
        <v>1.930946772</v>
      </c>
      <c r="AE79" s="126">
        <f t="shared" si="7"/>
        <v>1.927760387</v>
      </c>
      <c r="AF79" s="126">
        <f t="shared" si="7"/>
        <v>1.908893606</v>
      </c>
      <c r="AG79" s="126">
        <f t="shared" si="7"/>
        <v>1.892972399</v>
      </c>
      <c r="AH79" s="126">
        <f t="shared" si="7"/>
        <v>1.863518772</v>
      </c>
      <c r="AI79" s="126">
        <f t="shared" si="7"/>
        <v>1.843425949</v>
      </c>
      <c r="AJ79" s="126">
        <f t="shared" si="7"/>
        <v>1.80811897</v>
      </c>
      <c r="AK79" s="126">
        <f t="shared" si="7"/>
        <v>1.803236544</v>
      </c>
      <c r="AL79" s="126">
        <f t="shared" si="7"/>
        <v>1.757735661</v>
      </c>
      <c r="AM79" s="126">
        <f t="shared" si="7"/>
        <v>1.73004662</v>
      </c>
      <c r="AN79" s="126">
        <f t="shared" si="7"/>
        <v>1.709000984</v>
      </c>
      <c r="AO79" s="126">
        <f t="shared" si="7"/>
        <v>1.648854895</v>
      </c>
      <c r="AP79" s="126">
        <f t="shared" si="7"/>
        <v>1.615286477</v>
      </c>
      <c r="AQ79" s="126">
        <f t="shared" si="7"/>
        <v>1.575074016</v>
      </c>
      <c r="AR79" s="126">
        <f t="shared" si="7"/>
        <v>1.546364489</v>
      </c>
      <c r="AS79" s="126">
        <f t="shared" si="7"/>
        <v>1.505020902</v>
      </c>
      <c r="AT79" s="126">
        <f t="shared" si="7"/>
        <v>1.475400466</v>
      </c>
      <c r="AU79" s="126">
        <f t="shared" si="7"/>
        <v>1.431087113</v>
      </c>
      <c r="AV79" s="126">
        <f t="shared" si="7"/>
        <v>1.391451606</v>
      </c>
      <c r="AW79" s="126">
        <f t="shared" si="7"/>
        <v>1.352762633</v>
      </c>
      <c r="AX79" s="126">
        <f t="shared" si="7"/>
        <v>1.312377684</v>
      </c>
      <c r="AY79" s="126">
        <f t="shared" si="7"/>
        <v>1.272396489</v>
      </c>
      <c r="AZ79" s="126">
        <f t="shared" si="7"/>
        <v>1.233540727</v>
      </c>
      <c r="BA79" s="126">
        <f t="shared" si="7"/>
        <v>1.193016983</v>
      </c>
      <c r="BB79" s="126">
        <f t="shared" si="7"/>
        <v>1.152653455</v>
      </c>
    </row>
    <row r="80" ht="15.75" customHeight="1">
      <c r="A80" s="119" t="s">
        <v>325</v>
      </c>
      <c r="B80" s="131" t="s">
        <v>298</v>
      </c>
      <c r="C80" s="134" t="s">
        <v>276</v>
      </c>
      <c r="D80" s="126">
        <f>D59*1000/'Inflation GDP Population'!B$23*100</f>
        <v>0.3231868671</v>
      </c>
      <c r="E80" s="126">
        <f>E59*1000/'Inflation GDP Population'!C$23*100</f>
        <v>0.2612283172</v>
      </c>
      <c r="F80" s="126">
        <f>F59*1000/'Inflation GDP Population'!D$23*100</f>
        <v>0.2233068306</v>
      </c>
      <c r="G80" s="126">
        <f>G59*1000/'Inflation GDP Population'!E$23*100</f>
        <v>0.334492787</v>
      </c>
      <c r="H80" s="126">
        <f>H59*1000/'Inflation GDP Population'!F$23*100</f>
        <v>0.3398964906</v>
      </c>
      <c r="I80" s="126">
        <f>I59*1000/'Inflation GDP Population'!G$23*100</f>
        <v>0.4774005339</v>
      </c>
      <c r="J80" s="126">
        <f>J59*1000/'Inflation GDP Population'!H$23*100</f>
        <v>0.3445532286</v>
      </c>
      <c r="K80" s="126">
        <f>K59*1000/'Inflation GDP Population'!I$23*100</f>
        <v>0.3538406396</v>
      </c>
      <c r="L80" s="126">
        <f>L59*1000/'Inflation GDP Population'!J$23*100</f>
        <v>0.4717215307</v>
      </c>
      <c r="M80" s="126">
        <f>M59*1000/'Inflation GDP Population'!K$23*100</f>
        <v>0.1970934566</v>
      </c>
      <c r="N80" s="126">
        <f>N59*1000/'Inflation GDP Population'!L$23*100</f>
        <v>0.2372048106</v>
      </c>
      <c r="O80" s="126">
        <f>O59*1000/'Inflation GDP Population'!M$23*100</f>
        <v>0.2177868253</v>
      </c>
      <c r="P80" s="126">
        <f>P59*1000/'Inflation GDP Population'!N$23*100</f>
        <v>0.1461618594</v>
      </c>
      <c r="Q80" s="126">
        <f>Q59*1000/'Inflation GDP Population'!O$23*100</f>
        <v>0.2014175418</v>
      </c>
      <c r="R80" s="126">
        <f>R59*1000/'Inflation GDP Population'!P$23*100</f>
        <v>0.2350912263</v>
      </c>
      <c r="S80" s="126">
        <f>S59*1000/'Inflation GDP Population'!Q$23*100</f>
        <v>0.1308542224</v>
      </c>
      <c r="T80" s="126">
        <f>T59*1000/'Inflation GDP Population'!R$23*100</f>
        <v>0.1247265808</v>
      </c>
      <c r="U80" s="126">
        <f>U59*1000/'Inflation GDP Population'!S$23*100</f>
        <v>0.151911131</v>
      </c>
      <c r="V80" s="126">
        <f>V59*1000/'Inflation GDP Population'!T$23*100</f>
        <v>0.154909154</v>
      </c>
      <c r="W80" s="126">
        <f>W59*1000/'Inflation GDP Population'!U$23*100</f>
        <v>0.1473748685</v>
      </c>
      <c r="X80" s="126">
        <f>X59*1000/'Inflation GDP Population'!V$23*100</f>
        <v>0.1492675259</v>
      </c>
      <c r="Y80" s="126">
        <f>Y59*1000/'Inflation GDP Population'!W$23*100</f>
        <v>0.1441719408</v>
      </c>
      <c r="Z80" s="126">
        <f>Z59*1000/'Inflation GDP Population'!X$23*100</f>
        <v>0.1431092488</v>
      </c>
      <c r="AA80" s="126">
        <f>AA59*1000/'Inflation GDP Population'!Y$23*100</f>
        <v>0.1478416236</v>
      </c>
      <c r="AB80" s="126">
        <f>AB59*1000/'Inflation GDP Population'!Z$23*100</f>
        <v>0.1545307151</v>
      </c>
      <c r="AC80" s="126">
        <f>AC59*1000/'Inflation GDP Population'!AA$23*100</f>
        <v>0.1634206655</v>
      </c>
      <c r="AD80" s="126">
        <f>AD59*1000/'Inflation GDP Population'!AB$23*100</f>
        <v>0.1649043686</v>
      </c>
      <c r="AE80" s="126">
        <f>AE59*1000/'Inflation GDP Population'!AC$23*100</f>
        <v>0.1641555963</v>
      </c>
      <c r="AF80" s="126">
        <f>AF59*1000/'Inflation GDP Population'!AD$23*100</f>
        <v>0.165828613</v>
      </c>
      <c r="AG80" s="126">
        <f>AG59*1000/'Inflation GDP Population'!AE$23*100</f>
        <v>0.1646609181</v>
      </c>
      <c r="AH80" s="126">
        <f>AH59*1000/'Inflation GDP Population'!AF$23*100</f>
        <v>0.1642700885</v>
      </c>
      <c r="AI80" s="126">
        <f>AI59*1000/'Inflation GDP Population'!AG$23*100</f>
        <v>0.1616091468</v>
      </c>
      <c r="AJ80" s="126">
        <f>AJ59*1000/'Inflation GDP Population'!AH$23*100</f>
        <v>0.1653182637</v>
      </c>
      <c r="AK80" s="126">
        <f>AK59*1000/'Inflation GDP Population'!AI$23*100</f>
        <v>0.1657932779</v>
      </c>
      <c r="AL80" s="126">
        <f>AL59*1000/'Inflation GDP Population'!AJ$23*100</f>
        <v>0.1655637155</v>
      </c>
      <c r="AM80" s="126">
        <f>AM59*1000/'Inflation GDP Population'!AK$23*100</f>
        <v>0.1652940522</v>
      </c>
      <c r="AN80" s="126">
        <f>AN59*1000/'Inflation GDP Population'!AL$23*100</f>
        <v>0.1664741976</v>
      </c>
      <c r="AO80" s="126">
        <f>AO59*1000/'Inflation GDP Population'!AM$23*100</f>
        <v>0.1653307152</v>
      </c>
      <c r="AP80" s="126">
        <f>AP59*1000/'Inflation GDP Population'!AN$23*100</f>
        <v>0.1637901512</v>
      </c>
      <c r="AQ80" s="126">
        <f>AQ59*1000/'Inflation GDP Population'!AO$23*100</f>
        <v>0.1627269297</v>
      </c>
      <c r="AR80" s="126">
        <f>AR59*1000/'Inflation GDP Population'!AP$23*100</f>
        <v>0.1631421902</v>
      </c>
      <c r="AS80" s="126">
        <f>AS59*1000/'Inflation GDP Population'!AQ$23*100</f>
        <v>0.1608085022</v>
      </c>
      <c r="AT80" s="126">
        <f>AT59*1000/'Inflation GDP Population'!AR$23*100</f>
        <v>0.1605695543</v>
      </c>
      <c r="AU80" s="126">
        <f>AU59*1000/'Inflation GDP Population'!AS$23*100</f>
        <v>0.1610631887</v>
      </c>
      <c r="AV80" s="126">
        <f>AV59*1000/'Inflation GDP Population'!AT$23*100</f>
        <v>0.1622446584</v>
      </c>
      <c r="AW80" s="126">
        <f>AW59*1000/'Inflation GDP Population'!AU$23*100</f>
        <v>0.1631581458</v>
      </c>
      <c r="AX80" s="126">
        <f>AX59*1000/'Inflation GDP Population'!AV$23*100</f>
        <v>0.1632537952</v>
      </c>
      <c r="AY80" s="126">
        <f>AY59*1000/'Inflation GDP Population'!AW$23*100</f>
        <v>0.1639836295</v>
      </c>
      <c r="AZ80" s="126">
        <f>AZ59*1000/'Inflation GDP Population'!AX$23*100</f>
        <v>0.166799223</v>
      </c>
      <c r="BA80" s="126">
        <f>BA59*1000/'Inflation GDP Population'!AY$23*100</f>
        <v>0.1684857942</v>
      </c>
      <c r="BB80" s="126">
        <f>BB59*1000/'Inflation GDP Population'!AZ$23*100</f>
        <v>0.1696407782</v>
      </c>
    </row>
    <row r="81" ht="15.75" customHeight="1">
      <c r="A81" s="119" t="s">
        <v>326</v>
      </c>
      <c r="B81" s="131" t="s">
        <v>300</v>
      </c>
      <c r="C81" s="134" t="s">
        <v>276</v>
      </c>
      <c r="D81" s="126">
        <f>D60*1000/'Inflation GDP Population'!B$23*100</f>
        <v>0.1939266775</v>
      </c>
      <c r="E81" s="126">
        <f>E60*1000/'Inflation GDP Population'!C$23*100</f>
        <v>0.164349986</v>
      </c>
      <c r="F81" s="126">
        <f>F60*1000/'Inflation GDP Population'!D$23*100</f>
        <v>0.1427911065</v>
      </c>
      <c r="G81" s="126">
        <f>G60*1000/'Inflation GDP Population'!E$23*100</f>
        <v>0.2303022797</v>
      </c>
      <c r="H81" s="126">
        <f>H60*1000/'Inflation GDP Population'!F$23*100</f>
        <v>0.2237443438</v>
      </c>
      <c r="I81" s="126">
        <f>I60*1000/'Inflation GDP Population'!G$23*100</f>
        <v>0.3113590799</v>
      </c>
      <c r="J81" s="126">
        <f>J60*1000/'Inflation GDP Population'!H$23*100</f>
        <v>0.2184333434</v>
      </c>
      <c r="K81" s="126">
        <f>K60*1000/'Inflation GDP Population'!I$23*100</f>
        <v>0.2287018655</v>
      </c>
      <c r="L81" s="126">
        <f>L60*1000/'Inflation GDP Population'!J$23*100</f>
        <v>0.3174086267</v>
      </c>
      <c r="M81" s="126">
        <f>M60*1000/'Inflation GDP Population'!K$23*100</f>
        <v>0.1391104328</v>
      </c>
      <c r="N81" s="126">
        <f>N60*1000/'Inflation GDP Population'!L$23*100</f>
        <v>0.1360917665</v>
      </c>
      <c r="O81" s="126">
        <f>O60*1000/'Inflation GDP Population'!M$23*100</f>
        <v>0.1273884975</v>
      </c>
      <c r="P81" s="126">
        <f>P60*1000/'Inflation GDP Population'!N$23*100</f>
        <v>0.07370947681</v>
      </c>
      <c r="Q81" s="126">
        <f>Q60*1000/'Inflation GDP Population'!O$23*100</f>
        <v>0.119860145</v>
      </c>
      <c r="R81" s="126">
        <f>R60*1000/'Inflation GDP Population'!P$23*100</f>
        <v>0.1449938031</v>
      </c>
      <c r="S81" s="126">
        <f>S60*1000/'Inflation GDP Population'!Q$23*100</f>
        <v>0.07279305509</v>
      </c>
      <c r="T81" s="126">
        <f>T60*1000/'Inflation GDP Population'!R$23*100</f>
        <v>0.06682441605</v>
      </c>
      <c r="U81" s="126">
        <f>U60*1000/'Inflation GDP Population'!S$23*100</f>
        <v>0.07900285335</v>
      </c>
      <c r="V81" s="126">
        <f>V60*1000/'Inflation GDP Population'!T$23*100</f>
        <v>0.0802132498</v>
      </c>
      <c r="W81" s="126">
        <f>W60*1000/'Inflation GDP Population'!U$23*100</f>
        <v>0.0759837936</v>
      </c>
      <c r="X81" s="126">
        <f>X60*1000/'Inflation GDP Population'!V$23*100</f>
        <v>0.07663089654</v>
      </c>
      <c r="Y81" s="126">
        <f>Y60*1000/'Inflation GDP Population'!W$23*100</f>
        <v>0.07370088837</v>
      </c>
      <c r="Z81" s="126">
        <f>Z60*1000/'Inflation GDP Population'!X$23*100</f>
        <v>0.07284928971</v>
      </c>
      <c r="AA81" s="126">
        <f>AA60*1000/'Inflation GDP Population'!Y$23*100</f>
        <v>0.07494317419</v>
      </c>
      <c r="AB81" s="126">
        <f>AB60*1000/'Inflation GDP Population'!Z$23*100</f>
        <v>0.07800813206</v>
      </c>
      <c r="AC81" s="126">
        <f>AC60*1000/'Inflation GDP Population'!AA$23*100</f>
        <v>0.08215491934</v>
      </c>
      <c r="AD81" s="126">
        <f>AD60*1000/'Inflation GDP Population'!AB$23*100</f>
        <v>0.08256043904</v>
      </c>
      <c r="AE81" s="126">
        <f>AE60*1000/'Inflation GDP Population'!AC$23*100</f>
        <v>0.08185031041</v>
      </c>
      <c r="AF81" s="126">
        <f>AF60*1000/'Inflation GDP Population'!AD$23*100</f>
        <v>0.08234938405</v>
      </c>
      <c r="AG81" s="126">
        <f>AG60*1000/'Inflation GDP Population'!AE$23*100</f>
        <v>0.08144022934</v>
      </c>
      <c r="AH81" s="126">
        <f>AH60*1000/'Inflation GDP Population'!AF$23*100</f>
        <v>0.08092183303</v>
      </c>
      <c r="AI81" s="126">
        <f>AI60*1000/'Inflation GDP Population'!AG$23*100</f>
        <v>0.07929448798</v>
      </c>
      <c r="AJ81" s="126">
        <f>AJ60*1000/'Inflation GDP Population'!AH$23*100</f>
        <v>0.08079392274</v>
      </c>
      <c r="AK81" s="126">
        <f>AK60*1000/'Inflation GDP Population'!AI$23*100</f>
        <v>0.08070796839</v>
      </c>
      <c r="AL81" s="126">
        <f>AL60*1000/'Inflation GDP Population'!AJ$23*100</f>
        <v>0.0802817856</v>
      </c>
      <c r="AM81" s="126">
        <f>AM60*1000/'Inflation GDP Population'!AK$23*100</f>
        <v>0.0798402814</v>
      </c>
      <c r="AN81" s="126">
        <f>AN60*1000/'Inflation GDP Population'!AL$23*100</f>
        <v>0.08010050147</v>
      </c>
      <c r="AO81" s="126">
        <f>AO60*1000/'Inflation GDP Population'!AM$23*100</f>
        <v>0.07924570084</v>
      </c>
      <c r="AP81" s="126">
        <f>AP60*1000/'Inflation GDP Population'!AN$23*100</f>
        <v>0.07820852445</v>
      </c>
      <c r="AQ81" s="126">
        <f>AQ60*1000/'Inflation GDP Population'!AO$23*100</f>
        <v>0.0774069677</v>
      </c>
      <c r="AR81" s="126">
        <f>AR60*1000/'Inflation GDP Population'!AP$23*100</f>
        <v>0.0773127814</v>
      </c>
      <c r="AS81" s="126">
        <f>AS60*1000/'Inflation GDP Population'!AQ$23*100</f>
        <v>0.07592212691</v>
      </c>
      <c r="AT81" s="126">
        <f>AT60*1000/'Inflation GDP Population'!AR$23*100</f>
        <v>0.07552778945</v>
      </c>
      <c r="AU81" s="126">
        <f>AU60*1000/'Inflation GDP Population'!AS$23*100</f>
        <v>0.0754803387</v>
      </c>
      <c r="AV81" s="126">
        <f>AV60*1000/'Inflation GDP Population'!AT$23*100</f>
        <v>0.07575505075</v>
      </c>
      <c r="AW81" s="126">
        <f>AW60*1000/'Inflation GDP Population'!AU$23*100</f>
        <v>0.07590373586</v>
      </c>
      <c r="AX81" s="126">
        <f>AX60*1000/'Inflation GDP Population'!AV$23*100</f>
        <v>0.07567289531</v>
      </c>
      <c r="AY81" s="126">
        <f>AY60*1000/'Inflation GDP Population'!AW$23*100</f>
        <v>0.07573726323</v>
      </c>
      <c r="AZ81" s="126">
        <f>AZ60*1000/'Inflation GDP Population'!AX$23*100</f>
        <v>0.07676167914</v>
      </c>
      <c r="BA81" s="126">
        <f>BA60*1000/'Inflation GDP Population'!AY$23*100</f>
        <v>0.07726169851</v>
      </c>
      <c r="BB81" s="126">
        <f>BB60*1000/'Inflation GDP Population'!AZ$23*100</f>
        <v>0.07751590739</v>
      </c>
    </row>
    <row r="82" ht="15.75" customHeight="1">
      <c r="A82" s="119" t="s">
        <v>327</v>
      </c>
      <c r="B82" s="131" t="s">
        <v>302</v>
      </c>
      <c r="C82" s="134" t="s">
        <v>276</v>
      </c>
      <c r="D82" s="126">
        <f>D61*1000/'Inflation GDP Population'!B$23*100</f>
        <v>0.02217123953</v>
      </c>
      <c r="E82" s="126">
        <f>E61*1000/'Inflation GDP Population'!C$23*100</f>
        <v>0.01684780307</v>
      </c>
      <c r="F82" s="126">
        <f>F61*1000/'Inflation GDP Population'!D$23*100</f>
        <v>0.01628219543</v>
      </c>
      <c r="G82" s="126">
        <f>G61*1000/'Inflation GDP Population'!E$23*100</f>
        <v>0.02423687758</v>
      </c>
      <c r="H82" s="126">
        <f>H61*1000/'Inflation GDP Population'!F$23*100</f>
        <v>0.02512141291</v>
      </c>
      <c r="I82" s="126">
        <f>I61*1000/'Inflation GDP Population'!G$23*100</f>
        <v>0.03615289364</v>
      </c>
      <c r="J82" s="126">
        <f>J61*1000/'Inflation GDP Population'!H$23*100</f>
        <v>0.02569198133</v>
      </c>
      <c r="K82" s="126">
        <f>K61*1000/'Inflation GDP Population'!I$23*100</f>
        <v>0.02601838807</v>
      </c>
      <c r="L82" s="126">
        <f>L61*1000/'Inflation GDP Population'!J$23*100</f>
        <v>0.0343018129</v>
      </c>
      <c r="M82" s="126">
        <f>M61*1000/'Inflation GDP Population'!K$23*100</f>
        <v>0.0157546721</v>
      </c>
      <c r="N82" s="126">
        <f>N61*1000/'Inflation GDP Population'!L$23*100</f>
        <v>0.01711646133</v>
      </c>
      <c r="O82" s="126">
        <f>O61*1000/'Inflation GDP Population'!M$23*100</f>
        <v>0.01560640738</v>
      </c>
      <c r="P82" s="126">
        <f>P61*1000/'Inflation GDP Population'!N$23*100</f>
        <v>0.009280388012</v>
      </c>
      <c r="Q82" s="126">
        <f>Q61*1000/'Inflation GDP Population'!O$23*100</f>
        <v>0.01261242098</v>
      </c>
      <c r="R82" s="126">
        <f>R61*1000/'Inflation GDP Population'!P$23*100</f>
        <v>0.01586272637</v>
      </c>
      <c r="S82" s="126">
        <f>S61*1000/'Inflation GDP Population'!Q$23*100</f>
        <v>0.008204550116</v>
      </c>
      <c r="T82" s="126">
        <f>T61*1000/'Inflation GDP Population'!R$23*100</f>
        <v>0.007332842141</v>
      </c>
      <c r="U82" s="126">
        <f>U61*1000/'Inflation GDP Population'!S$23*100</f>
        <v>0.009082896902</v>
      </c>
      <c r="V82" s="126">
        <f>V61*1000/'Inflation GDP Population'!T$23*100</f>
        <v>0.009398388938</v>
      </c>
      <c r="W82" s="126">
        <f>W61*1000/'Inflation GDP Population'!U$23*100</f>
        <v>0.00906946639</v>
      </c>
      <c r="X82" s="126">
        <f>X61*1000/'Inflation GDP Population'!V$23*100</f>
        <v>0.009314350879</v>
      </c>
      <c r="Y82" s="126">
        <f>Y61*1000/'Inflation GDP Population'!W$23*100</f>
        <v>0.00911906081</v>
      </c>
      <c r="Z82" s="126">
        <f>Z61*1000/'Inflation GDP Population'!X$23*100</f>
        <v>0.009172297868</v>
      </c>
      <c r="AA82" s="126">
        <f>AA61*1000/'Inflation GDP Population'!Y$23*100</f>
        <v>0.009598706707</v>
      </c>
      <c r="AB82" s="126">
        <f>AB61*1000/'Inflation GDP Population'!Z$23*100</f>
        <v>0.01016028821</v>
      </c>
      <c r="AC82" s="126">
        <f>AC61*1000/'Inflation GDP Population'!AA$23*100</f>
        <v>0.01087797308</v>
      </c>
      <c r="AD82" s="126">
        <f>AD61*1000/'Inflation GDP Population'!AB$23*100</f>
        <v>0.01110969634</v>
      </c>
      <c r="AE82" s="126">
        <f>AE61*1000/'Inflation GDP Population'!AC$23*100</f>
        <v>0.01119021381</v>
      </c>
      <c r="AF82" s="126">
        <f>AF61*1000/'Inflation GDP Population'!AD$23*100</f>
        <v>0.01143517061</v>
      </c>
      <c r="AG82" s="126">
        <f>AG61*1000/'Inflation GDP Population'!AE$23*100</f>
        <v>0.0114832812</v>
      </c>
      <c r="AH82" s="126">
        <f>AH61*1000/'Inflation GDP Population'!AF$23*100</f>
        <v>0.01158302031</v>
      </c>
      <c r="AI82" s="126">
        <f>AI61*1000/'Inflation GDP Population'!AG$23*100</f>
        <v>0.01151903999</v>
      </c>
      <c r="AJ82" s="126">
        <f>AJ61*1000/'Inflation GDP Population'!AH$23*100</f>
        <v>0.01190860213</v>
      </c>
      <c r="AK82" s="126">
        <f>AK61*1000/'Inflation GDP Population'!AI$23*100</f>
        <v>0.01206708313</v>
      </c>
      <c r="AL82" s="126">
        <f>AL61*1000/'Inflation GDP Population'!AJ$23*100</f>
        <v>0.01217320465</v>
      </c>
      <c r="AM82" s="126">
        <f>AM61*1000/'Inflation GDP Population'!AK$23*100</f>
        <v>0.01227476691</v>
      </c>
      <c r="AN82" s="126">
        <f>AN61*1000/'Inflation GDP Population'!AL$23*100</f>
        <v>0.01248343045</v>
      </c>
      <c r="AO82" s="126">
        <f>AO61*1000/'Inflation GDP Population'!AM$23*100</f>
        <v>0.01251667472</v>
      </c>
      <c r="AP82" s="126">
        <f>AP61*1000/'Inflation GDP Population'!AN$23*100</f>
        <v>0.01251675084</v>
      </c>
      <c r="AQ82" s="126">
        <f>AQ61*1000/'Inflation GDP Population'!AO$23*100</f>
        <v>0.0125503003</v>
      </c>
      <c r="AR82" s="126">
        <f>AR61*1000/'Inflation GDP Population'!AP$23*100</f>
        <v>0.01269628493</v>
      </c>
      <c r="AS82" s="126">
        <f>AS61*1000/'Inflation GDP Population'!AQ$23*100</f>
        <v>0.01262589414</v>
      </c>
      <c r="AT82" s="126">
        <f>AT61*1000/'Inflation GDP Population'!AR$23*100</f>
        <v>0.01271710769</v>
      </c>
      <c r="AU82" s="126">
        <f>AU61*1000/'Inflation GDP Population'!AS$23*100</f>
        <v>0.01286544373</v>
      </c>
      <c r="AV82" s="126">
        <f>AV61*1000/'Inflation GDP Population'!AT$23*100</f>
        <v>0.01306879433</v>
      </c>
      <c r="AW82" s="126">
        <f>AW61*1000/'Inflation GDP Population'!AU$23*100</f>
        <v>0.01325091095</v>
      </c>
      <c r="AX82" s="126">
        <f>AX61*1000/'Inflation GDP Population'!AV$23*100</f>
        <v>0.01336623743</v>
      </c>
      <c r="AY82" s="126">
        <f>AY61*1000/'Inflation GDP Population'!AW$23*100</f>
        <v>0.0135330007</v>
      </c>
      <c r="AZ82" s="126">
        <f>AZ61*1000/'Inflation GDP Population'!AX$23*100</f>
        <v>0.01387317495</v>
      </c>
      <c r="BA82" s="126">
        <f>BA61*1000/'Inflation GDP Population'!AY$23*100</f>
        <v>0.01412132644</v>
      </c>
      <c r="BB82" s="126">
        <f>BB61*1000/'Inflation GDP Population'!AZ$23*100</f>
        <v>0.01432572206</v>
      </c>
    </row>
    <row r="83" ht="15.75" customHeight="1">
      <c r="A83" s="119" t="s">
        <v>328</v>
      </c>
      <c r="B83" s="131" t="s">
        <v>304</v>
      </c>
      <c r="C83" s="134" t="s">
        <v>276</v>
      </c>
      <c r="D83" s="126">
        <f>D62*1000/'Inflation GDP Population'!B$23*100</f>
        <v>0.3684917146</v>
      </c>
      <c r="E83" s="126">
        <f>E62*1000/'Inflation GDP Population'!C$23*100</f>
        <v>0.3087750171</v>
      </c>
      <c r="F83" s="126">
        <f>F62*1000/'Inflation GDP Population'!D$23*100</f>
        <v>0.2705842696</v>
      </c>
      <c r="G83" s="126">
        <f>G62*1000/'Inflation GDP Population'!E$23*100</f>
        <v>0.4368081906</v>
      </c>
      <c r="H83" s="126">
        <f>H62*1000/'Inflation GDP Population'!F$23*100</f>
        <v>0.4176332027</v>
      </c>
      <c r="I83" s="126">
        <f>I62*1000/'Inflation GDP Population'!G$23*100</f>
        <v>0.5800744035</v>
      </c>
      <c r="J83" s="126">
        <f>J62*1000/'Inflation GDP Population'!H$23*100</f>
        <v>0.3887318431</v>
      </c>
      <c r="K83" s="126">
        <f>K62*1000/'Inflation GDP Population'!I$23*100</f>
        <v>0.4185988394</v>
      </c>
      <c r="L83" s="126">
        <f>L62*1000/'Inflation GDP Population'!J$23*100</f>
        <v>0.56942608</v>
      </c>
      <c r="M83" s="126">
        <f>M62*1000/'Inflation GDP Population'!K$23*100</f>
        <v>0.2435233739</v>
      </c>
      <c r="N83" s="126">
        <f>N62*1000/'Inflation GDP Population'!L$23*100</f>
        <v>0.2452544469</v>
      </c>
      <c r="O83" s="126">
        <f>O62*1000/'Inflation GDP Population'!M$23*100</f>
        <v>0.2193314794</v>
      </c>
      <c r="P83" s="126">
        <f>P62*1000/'Inflation GDP Population'!N$23*100</f>
        <v>0.1247438804</v>
      </c>
      <c r="Q83" s="126">
        <f>Q62*1000/'Inflation GDP Population'!O$23*100</f>
        <v>0.2056898973</v>
      </c>
      <c r="R83" s="126">
        <f>R62*1000/'Inflation GDP Population'!P$23*100</f>
        <v>0.2459224039</v>
      </c>
      <c r="S83" s="126">
        <f>S62*1000/'Inflation GDP Population'!Q$23*100</f>
        <v>0.1203310052</v>
      </c>
      <c r="T83" s="126">
        <f>T62*1000/'Inflation GDP Population'!R$23*100</f>
        <v>0.1091419191</v>
      </c>
      <c r="U83" s="126">
        <f>U62*1000/'Inflation GDP Population'!S$23*100</f>
        <v>0.1239136971</v>
      </c>
      <c r="V83" s="126">
        <f>V62*1000/'Inflation GDP Population'!T$23*100</f>
        <v>0.1234623534</v>
      </c>
      <c r="W83" s="126">
        <f>W62*1000/'Inflation GDP Population'!U$23*100</f>
        <v>0.1147319368</v>
      </c>
      <c r="X83" s="126">
        <f>X62*1000/'Inflation GDP Population'!V$23*100</f>
        <v>0.1134749888</v>
      </c>
      <c r="Y83" s="126">
        <f>Y62*1000/'Inflation GDP Population'!W$23*100</f>
        <v>0.1069927901</v>
      </c>
      <c r="Z83" s="126">
        <f>Z62*1000/'Inflation GDP Population'!X$23*100</f>
        <v>0.1036429341</v>
      </c>
      <c r="AA83" s="126">
        <f>AA62*1000/'Inflation GDP Population'!Y$23*100</f>
        <v>0.1044528132</v>
      </c>
      <c r="AB83" s="126">
        <f>AB62*1000/'Inflation GDP Population'!Z$23*100</f>
        <v>0.1064722451</v>
      </c>
      <c r="AC83" s="126">
        <f>AC62*1000/'Inflation GDP Population'!AA$23*100</f>
        <v>0.109765712</v>
      </c>
      <c r="AD83" s="126">
        <f>AD62*1000/'Inflation GDP Population'!AB$23*100</f>
        <v>0.10793511</v>
      </c>
      <c r="AE83" s="126">
        <f>AE62*1000/'Inflation GDP Population'!AC$23*100</f>
        <v>0.1046603508</v>
      </c>
      <c r="AF83" s="126">
        <f>AF62*1000/'Inflation GDP Population'!AD$23*100</f>
        <v>0.1029434673</v>
      </c>
      <c r="AG83" s="126">
        <f>AG62*1000/'Inflation GDP Population'!AE$23*100</f>
        <v>0.09948347131</v>
      </c>
      <c r="AH83" s="126">
        <f>AH62*1000/'Inflation GDP Population'!AF$23*100</f>
        <v>0.09654704023</v>
      </c>
      <c r="AI83" s="126">
        <f>AI62*1000/'Inflation GDP Population'!AG$23*100</f>
        <v>0.09235398047</v>
      </c>
      <c r="AJ83" s="126">
        <f>AJ62*1000/'Inflation GDP Population'!AH$23*100</f>
        <v>0.09181175834</v>
      </c>
      <c r="AK83" s="126">
        <f>AK62*1000/'Inflation GDP Population'!AI$23*100</f>
        <v>0.08943334154</v>
      </c>
      <c r="AL83" s="126">
        <f>AL62*1000/'Inflation GDP Population'!AJ$23*100</f>
        <v>0.08669777098</v>
      </c>
      <c r="AM83" s="126">
        <f>AM62*1000/'Inflation GDP Population'!AK$23*100</f>
        <v>0.08397545217</v>
      </c>
      <c r="AN83" s="126">
        <f>AN62*1000/'Inflation GDP Population'!AL$23*100</f>
        <v>0.08200163482</v>
      </c>
      <c r="AO83" s="126">
        <f>AO62*1000/'Inflation GDP Population'!AM$23*100</f>
        <v>0.07890827405</v>
      </c>
      <c r="AP83" s="126">
        <f>AP62*1000/'Inflation GDP Population'!AN$23*100</f>
        <v>0.07569144615</v>
      </c>
      <c r="AQ83" s="126">
        <f>AQ62*1000/'Inflation GDP Population'!AO$23*100</f>
        <v>0.07275910362</v>
      </c>
      <c r="AR83" s="126">
        <f>AR62*1000/'Inflation GDP Population'!AP$23*100</f>
        <v>0.07052168941</v>
      </c>
      <c r="AS83" s="126">
        <f>AS62*1000/'Inflation GDP Population'!AQ$23*100</f>
        <v>0.06714792539</v>
      </c>
      <c r="AT83" s="126">
        <f>AT62*1000/'Inflation GDP Population'!AR$23*100</f>
        <v>0.06470975585</v>
      </c>
      <c r="AU83" s="126">
        <f>AU62*1000/'Inflation GDP Population'!AS$23*100</f>
        <v>0.06258591257</v>
      </c>
      <c r="AV83" s="126">
        <f>AV62*1000/'Inflation GDP Population'!AT$23*100</f>
        <v>0.06072782818</v>
      </c>
      <c r="AW83" s="126">
        <f>AW62*1000/'Inflation GDP Population'!AU$23*100</f>
        <v>0.05876195458</v>
      </c>
      <c r="AX83" s="126">
        <f>AX62*1000/'Inflation GDP Population'!AV$23*100</f>
        <v>0.05650938681</v>
      </c>
      <c r="AY83" s="126">
        <f>AY62*1000/'Inflation GDP Population'!AW$23*100</f>
        <v>0.05448668207</v>
      </c>
      <c r="AZ83" s="126">
        <f>AZ62*1000/'Inflation GDP Population'!AX$23*100</f>
        <v>0.05312978294</v>
      </c>
      <c r="BA83" s="126">
        <f>BA62*1000/'Inflation GDP Population'!AY$23*100</f>
        <v>0.05137325958</v>
      </c>
      <c r="BB83" s="126">
        <f>BB62*1000/'Inflation GDP Population'!AZ$23*100</f>
        <v>0.04943767827</v>
      </c>
    </row>
    <row r="84" ht="15.75" customHeight="1">
      <c r="A84" s="119" t="s">
        <v>329</v>
      </c>
      <c r="B84" s="131" t="s">
        <v>318</v>
      </c>
      <c r="C84" s="134" t="s">
        <v>276</v>
      </c>
      <c r="D84" s="126">
        <f t="shared" ref="D84:BB84" si="8">sum(D80:D83)</f>
        <v>0.9077764987</v>
      </c>
      <c r="E84" s="126">
        <f t="shared" si="8"/>
        <v>0.7512011234</v>
      </c>
      <c r="F84" s="126">
        <f t="shared" si="8"/>
        <v>0.6529644021</v>
      </c>
      <c r="G84" s="126">
        <f t="shared" si="8"/>
        <v>1.025840135</v>
      </c>
      <c r="H84" s="126">
        <f t="shared" si="8"/>
        <v>1.00639545</v>
      </c>
      <c r="I84" s="126">
        <f t="shared" si="8"/>
        <v>1.404986911</v>
      </c>
      <c r="J84" s="126">
        <f t="shared" si="8"/>
        <v>0.9774103965</v>
      </c>
      <c r="K84" s="126">
        <f t="shared" si="8"/>
        <v>1.027159733</v>
      </c>
      <c r="L84" s="126">
        <f t="shared" si="8"/>
        <v>1.39285805</v>
      </c>
      <c r="M84" s="126">
        <f t="shared" si="8"/>
        <v>0.5954819354</v>
      </c>
      <c r="N84" s="126">
        <f t="shared" si="8"/>
        <v>0.6356674853</v>
      </c>
      <c r="O84" s="126">
        <f t="shared" si="8"/>
        <v>0.5801132096</v>
      </c>
      <c r="P84" s="126">
        <f t="shared" si="8"/>
        <v>0.3538956046</v>
      </c>
      <c r="Q84" s="126">
        <f t="shared" si="8"/>
        <v>0.5395800051</v>
      </c>
      <c r="R84" s="126">
        <f t="shared" si="8"/>
        <v>0.6418701597</v>
      </c>
      <c r="S84" s="126">
        <f t="shared" si="8"/>
        <v>0.3321828328</v>
      </c>
      <c r="T84" s="126">
        <f t="shared" si="8"/>
        <v>0.3080257581</v>
      </c>
      <c r="U84" s="126">
        <f t="shared" si="8"/>
        <v>0.3639105784</v>
      </c>
      <c r="V84" s="126">
        <f t="shared" si="8"/>
        <v>0.3679831461</v>
      </c>
      <c r="W84" s="126">
        <f t="shared" si="8"/>
        <v>0.3471600653</v>
      </c>
      <c r="X84" s="126">
        <f t="shared" si="8"/>
        <v>0.3486877621</v>
      </c>
      <c r="Y84" s="126">
        <f t="shared" si="8"/>
        <v>0.3339846801</v>
      </c>
      <c r="Z84" s="126">
        <f t="shared" si="8"/>
        <v>0.3287737705</v>
      </c>
      <c r="AA84" s="126">
        <f t="shared" si="8"/>
        <v>0.3368363177</v>
      </c>
      <c r="AB84" s="126">
        <f t="shared" si="8"/>
        <v>0.3491713805</v>
      </c>
      <c r="AC84" s="126">
        <f t="shared" si="8"/>
        <v>0.36621927</v>
      </c>
      <c r="AD84" s="126">
        <f t="shared" si="8"/>
        <v>0.3665096139</v>
      </c>
      <c r="AE84" s="126">
        <f t="shared" si="8"/>
        <v>0.3618564712</v>
      </c>
      <c r="AF84" s="126">
        <f t="shared" si="8"/>
        <v>0.3625566349</v>
      </c>
      <c r="AG84" s="126">
        <f t="shared" si="8"/>
        <v>0.3570678999</v>
      </c>
      <c r="AH84" s="126">
        <f t="shared" si="8"/>
        <v>0.3533219821</v>
      </c>
      <c r="AI84" s="126">
        <f t="shared" si="8"/>
        <v>0.3447766553</v>
      </c>
      <c r="AJ84" s="126">
        <f t="shared" si="8"/>
        <v>0.3498325469</v>
      </c>
      <c r="AK84" s="126">
        <f t="shared" si="8"/>
        <v>0.348001671</v>
      </c>
      <c r="AL84" s="126">
        <f t="shared" si="8"/>
        <v>0.3447164767</v>
      </c>
      <c r="AM84" s="126">
        <f t="shared" si="8"/>
        <v>0.3413845526</v>
      </c>
      <c r="AN84" s="126">
        <f t="shared" si="8"/>
        <v>0.3410597643</v>
      </c>
      <c r="AO84" s="126">
        <f t="shared" si="8"/>
        <v>0.3360013648</v>
      </c>
      <c r="AP84" s="126">
        <f t="shared" si="8"/>
        <v>0.3302068726</v>
      </c>
      <c r="AQ84" s="126">
        <f t="shared" si="8"/>
        <v>0.3254433014</v>
      </c>
      <c r="AR84" s="126">
        <f t="shared" si="8"/>
        <v>0.3236729459</v>
      </c>
      <c r="AS84" s="126">
        <f t="shared" si="8"/>
        <v>0.3165044487</v>
      </c>
      <c r="AT84" s="126">
        <f t="shared" si="8"/>
        <v>0.3135242073</v>
      </c>
      <c r="AU84" s="126">
        <f t="shared" si="8"/>
        <v>0.3119948837</v>
      </c>
      <c r="AV84" s="126">
        <f t="shared" si="8"/>
        <v>0.3117963316</v>
      </c>
      <c r="AW84" s="126">
        <f t="shared" si="8"/>
        <v>0.3110747472</v>
      </c>
      <c r="AX84" s="126">
        <f t="shared" si="8"/>
        <v>0.3088023148</v>
      </c>
      <c r="AY84" s="126">
        <f t="shared" si="8"/>
        <v>0.3077405755</v>
      </c>
      <c r="AZ84" s="126">
        <f t="shared" si="8"/>
        <v>0.31056386</v>
      </c>
      <c r="BA84" s="126">
        <f t="shared" si="8"/>
        <v>0.3112420788</v>
      </c>
      <c r="BB84" s="126">
        <f t="shared" si="8"/>
        <v>0.3109200859</v>
      </c>
    </row>
    <row r="85" ht="15.75" customHeight="1">
      <c r="A85" s="119" t="s">
        <v>330</v>
      </c>
      <c r="B85" s="131" t="s">
        <v>306</v>
      </c>
      <c r="C85" s="134" t="s">
        <v>276</v>
      </c>
      <c r="D85" s="126">
        <f>D63*1000/'Inflation GDP Population'!B$23*100</f>
        <v>0.07594246762</v>
      </c>
      <c r="E85" s="126">
        <f>E63*1000/'Inflation GDP Population'!C$23*100</f>
        <v>0.07558513402</v>
      </c>
      <c r="F85" s="126">
        <f>F63*1000/'Inflation GDP Population'!D$23*100</f>
        <v>0.07577599915</v>
      </c>
      <c r="G85" s="126">
        <f>G63*1000/'Inflation GDP Population'!E$23*100</f>
        <v>0.07206249252</v>
      </c>
      <c r="H85" s="126">
        <f>H63*1000/'Inflation GDP Population'!F$23*100</f>
        <v>0.08530910649</v>
      </c>
      <c r="I85" s="126">
        <f>I63*1000/'Inflation GDP Population'!G$23*100</f>
        <v>0.1043961479</v>
      </c>
      <c r="J85" s="126">
        <f>J63*1000/'Inflation GDP Population'!H$23*100</f>
        <v>0.1089233995</v>
      </c>
      <c r="K85" s="126">
        <f>K63*1000/'Inflation GDP Population'!I$23*100</f>
        <v>0.1064984779</v>
      </c>
      <c r="L85" s="126">
        <f>L63*1000/'Inflation GDP Population'!J$23*100</f>
        <v>0.1285111703</v>
      </c>
      <c r="M85" s="126">
        <f>M63*1000/'Inflation GDP Population'!K$23*100</f>
        <v>0.126467242</v>
      </c>
      <c r="N85" s="126">
        <f>N63*1000/'Inflation GDP Population'!L$23*100</f>
        <v>0.1562880284</v>
      </c>
      <c r="O85" s="126">
        <f>O63*1000/'Inflation GDP Population'!M$23*100</f>
        <v>0.1741935643</v>
      </c>
      <c r="P85" s="126">
        <f>P63*1000/'Inflation GDP Population'!N$23*100</f>
        <v>0.1492320905</v>
      </c>
      <c r="Q85" s="126">
        <f>Q63*1000/'Inflation GDP Population'!O$23*100</f>
        <v>0.1199398274</v>
      </c>
      <c r="R85" s="126">
        <f>R63*1000/'Inflation GDP Population'!P$23*100</f>
        <v>0.09039402837</v>
      </c>
      <c r="S85" s="126">
        <f>S63*1000/'Inflation GDP Population'!Q$23*100</f>
        <v>0.06863954206</v>
      </c>
      <c r="T85" s="126">
        <f>T63*1000/'Inflation GDP Population'!R$23*100</f>
        <v>0.05118015247</v>
      </c>
      <c r="U85" s="126">
        <f>U63*1000/'Inflation GDP Population'!S$23*100</f>
        <v>0.06314604384</v>
      </c>
      <c r="V85" s="126">
        <f>V63*1000/'Inflation GDP Population'!T$23*100</f>
        <v>0.0693297949</v>
      </c>
      <c r="W85" s="126">
        <f>W63*1000/'Inflation GDP Population'!U$23*100</f>
        <v>0.06400385551</v>
      </c>
      <c r="X85" s="126">
        <f>X63*1000/'Inflation GDP Population'!V$23*100</f>
        <v>0.06112852587</v>
      </c>
      <c r="Y85" s="126">
        <f>Y63*1000/'Inflation GDP Population'!W$23*100</f>
        <v>0.05735555918</v>
      </c>
      <c r="Z85" s="126">
        <f>Z63*1000/'Inflation GDP Population'!X$23*100</f>
        <v>0.05518183936</v>
      </c>
      <c r="AA85" s="126">
        <f>AA63*1000/'Inflation GDP Population'!Y$23*100</f>
        <v>0.05355208215</v>
      </c>
      <c r="AB85" s="126">
        <f>AB63*1000/'Inflation GDP Population'!Z$23*100</f>
        <v>0.05254740167</v>
      </c>
      <c r="AC85" s="126">
        <f>AC63*1000/'Inflation GDP Population'!AA$23*100</f>
        <v>0.05155981412</v>
      </c>
      <c r="AD85" s="126">
        <f>AD63*1000/'Inflation GDP Population'!AB$23*100</f>
        <v>0.05069976603</v>
      </c>
      <c r="AE85" s="126">
        <f>AE63*1000/'Inflation GDP Population'!AC$23*100</f>
        <v>0.04995932514</v>
      </c>
      <c r="AF85" s="126">
        <f>AF63*1000/'Inflation GDP Population'!AD$23*100</f>
        <v>0.04901400702</v>
      </c>
      <c r="AG85" s="126">
        <f>AG63*1000/'Inflation GDP Population'!AE$23*100</f>
        <v>0.04839452049</v>
      </c>
      <c r="AH85" s="126">
        <f>AH63*1000/'Inflation GDP Population'!AF$23*100</f>
        <v>0.04747432566</v>
      </c>
      <c r="AI85" s="126">
        <f>AI63*1000/'Inflation GDP Population'!AG$23*100</f>
        <v>0.0467669916</v>
      </c>
      <c r="AJ85" s="126">
        <f>AJ63*1000/'Inflation GDP Population'!AH$23*100</f>
        <v>0.04597004966</v>
      </c>
      <c r="AK85" s="126">
        <f>AK63*1000/'Inflation GDP Population'!AI$23*100</f>
        <v>0.04499633223</v>
      </c>
      <c r="AL85" s="126">
        <f>AL63*1000/'Inflation GDP Population'!AJ$23*100</f>
        <v>0.04404236007</v>
      </c>
      <c r="AM85" s="126">
        <f>AM63*1000/'Inflation GDP Population'!AK$23*100</f>
        <v>0.0432869899</v>
      </c>
      <c r="AN85" s="126">
        <f>AN63*1000/'Inflation GDP Population'!AL$23*100</f>
        <v>0.04245472343</v>
      </c>
      <c r="AO85" s="126">
        <f>AO63*1000/'Inflation GDP Population'!AM$23*100</f>
        <v>0.04155158779</v>
      </c>
      <c r="AP85" s="126">
        <f>AP63*1000/'Inflation GDP Population'!AN$23*100</f>
        <v>0.04075034163</v>
      </c>
      <c r="AQ85" s="126">
        <f>AQ63*1000/'Inflation GDP Population'!AO$23*100</f>
        <v>0.03980011022</v>
      </c>
      <c r="AR85" s="126">
        <f>AR63*1000/'Inflation GDP Population'!AP$23*100</f>
        <v>0.03895105445</v>
      </c>
      <c r="AS85" s="126">
        <f>AS63*1000/'Inflation GDP Population'!AQ$23*100</f>
        <v>0.03819711722</v>
      </c>
      <c r="AT85" s="126">
        <f>AT63*1000/'Inflation GDP Population'!AR$23*100</f>
        <v>0.03738055139</v>
      </c>
      <c r="AU85" s="126">
        <f>AU63*1000/'Inflation GDP Population'!AS$23*100</f>
        <v>0.0365806767</v>
      </c>
      <c r="AV85" s="126">
        <f>AV63*1000/'Inflation GDP Population'!AT$23*100</f>
        <v>0.03586962865</v>
      </c>
      <c r="AW85" s="126">
        <f>AW63*1000/'Inflation GDP Population'!AU$23*100</f>
        <v>0.03524199453</v>
      </c>
      <c r="AX85" s="126">
        <f>AX63*1000/'Inflation GDP Population'!AV$23*100</f>
        <v>0.03441616398</v>
      </c>
      <c r="AY85" s="126">
        <f>AY63*1000/'Inflation GDP Population'!AW$23*100</f>
        <v>0.03374407845</v>
      </c>
      <c r="AZ85" s="126">
        <f>AZ63*1000/'Inflation GDP Population'!AX$23*100</f>
        <v>0.03301810499</v>
      </c>
      <c r="BA85" s="126">
        <f>BA63*1000/'Inflation GDP Population'!AY$23*100</f>
        <v>0.03230705151</v>
      </c>
      <c r="BB85" s="126">
        <f>BB63*1000/'Inflation GDP Population'!AZ$23*100</f>
        <v>0.03161062293</v>
      </c>
    </row>
    <row r="86" ht="15.75" customHeight="1">
      <c r="A86" s="135" t="s">
        <v>331</v>
      </c>
      <c r="B86" s="93" t="s">
        <v>332</v>
      </c>
      <c r="C86" s="123" t="s">
        <v>273</v>
      </c>
      <c r="D86" s="136">
        <f>D24*1000/'Inflation GDP Population'!B$28</f>
        <v>518.451522</v>
      </c>
      <c r="E86" s="136">
        <f>E24*1000/'Inflation GDP Population'!C$28</f>
        <v>517.5689531</v>
      </c>
      <c r="F86" s="136">
        <f>F24*1000/'Inflation GDP Population'!D$28</f>
        <v>522.8224274</v>
      </c>
      <c r="G86" s="136">
        <f>G24*1000/'Inflation GDP Population'!E$28</f>
        <v>535.2832999</v>
      </c>
      <c r="H86" s="136">
        <f>H24*1000/'Inflation GDP Population'!F$28</f>
        <v>536.941665</v>
      </c>
      <c r="I86" s="136">
        <f>I24*1000/'Inflation GDP Population'!G$28</f>
        <v>560.2943869</v>
      </c>
      <c r="J86" s="136">
        <f>J24*1000/'Inflation GDP Population'!H$28</f>
        <v>501.7273986</v>
      </c>
      <c r="K86" s="136">
        <f>K24*1000/'Inflation GDP Population'!I$28</f>
        <v>518.9538873</v>
      </c>
      <c r="L86" s="136">
        <f>L24*1000/'Inflation GDP Population'!J$28</f>
        <v>535.1429588</v>
      </c>
      <c r="M86" s="136">
        <f>M24*1000/'Inflation GDP Population'!K$28</f>
        <v>478.4626518</v>
      </c>
      <c r="N86" s="136">
        <f>N24*1000/'Inflation GDP Population'!L$28</f>
        <v>507.6798784</v>
      </c>
      <c r="O86" s="136">
        <f>O24*1000/'Inflation GDP Population'!M$28</f>
        <v>568.9752936</v>
      </c>
      <c r="P86" s="136">
        <f>P24*1000/'Inflation GDP Population'!N$28</f>
        <v>537.5349963</v>
      </c>
      <c r="Q86" s="136">
        <f>Q24*1000/'Inflation GDP Population'!O$28</f>
        <v>535.2277454</v>
      </c>
      <c r="R86" s="136">
        <f>R24*1000/'Inflation GDP Population'!P$28</f>
        <v>527.7330339</v>
      </c>
      <c r="S86" s="136">
        <f>S24*1000/'Inflation GDP Population'!Q$28</f>
        <v>473.0107826</v>
      </c>
      <c r="T86" s="136">
        <f>T24*1000/'Inflation GDP Population'!R$28</f>
        <v>447.3942847</v>
      </c>
      <c r="U86" s="136">
        <f>U24*1000/'Inflation GDP Population'!S$28</f>
        <v>434.6668949</v>
      </c>
      <c r="V86" s="136">
        <f>V24*1000/'Inflation GDP Population'!T$28</f>
        <v>458.4654019</v>
      </c>
      <c r="W86" s="136">
        <f>W24*1000/'Inflation GDP Population'!U$28</f>
        <v>416.3376081</v>
      </c>
      <c r="X86" s="136">
        <f>X24*1000/'Inflation GDP Population'!V$28</f>
        <v>411.3913023</v>
      </c>
      <c r="Y86" s="136">
        <f>Y24*1000/'Inflation GDP Population'!W$28</f>
        <v>672.1276696</v>
      </c>
      <c r="Z86" s="136">
        <f>Z24*1000/'Inflation GDP Population'!X$28</f>
        <v>948.5330774</v>
      </c>
      <c r="AA86" s="136">
        <f>AA24*1000/'Inflation GDP Population'!Y$28</f>
        <v>1124.306209</v>
      </c>
      <c r="AB86" s="136">
        <f>AB24*1000/'Inflation GDP Population'!Z$28</f>
        <v>1284.070015</v>
      </c>
      <c r="AC86" s="136">
        <f>AC24*1000/'Inflation GDP Population'!AA$28</f>
        <v>1404.033148</v>
      </c>
      <c r="AD86" s="136">
        <f>AD24*1000/'Inflation GDP Population'!AB$28</f>
        <v>1545.312598</v>
      </c>
      <c r="AE86" s="136">
        <f>AE24*1000/'Inflation GDP Population'!AC$28</f>
        <v>1674.576542</v>
      </c>
      <c r="AF86" s="136">
        <f>AF24*1000/'Inflation GDP Population'!AD$28</f>
        <v>1786.803553</v>
      </c>
      <c r="AG86" s="136">
        <f>AG24*1000/'Inflation GDP Population'!AE$28</f>
        <v>1881.845277</v>
      </c>
      <c r="AH86" s="136">
        <f>AH24*1000/'Inflation GDP Population'!AF$28</f>
        <v>1971.937395</v>
      </c>
      <c r="AI86" s="136">
        <f>AI24*1000/'Inflation GDP Population'!AG$28</f>
        <v>2102.219509</v>
      </c>
      <c r="AJ86" s="136">
        <f>AJ24*1000/'Inflation GDP Population'!AH$28</f>
        <v>2230.402451</v>
      </c>
      <c r="AK86" s="136">
        <f>AK24*1000/'Inflation GDP Population'!AI$28</f>
        <v>2342.337048</v>
      </c>
      <c r="AL86" s="136">
        <f>AL24*1000/'Inflation GDP Population'!AJ$28</f>
        <v>2461.470209</v>
      </c>
      <c r="AM86" s="136">
        <f>AM24*1000/'Inflation GDP Population'!AK$28</f>
        <v>2575.863787</v>
      </c>
      <c r="AN86" s="136">
        <f>AN24*1000/'Inflation GDP Population'!AL$28</f>
        <v>2687.845496</v>
      </c>
      <c r="AO86" s="136">
        <f>AO24*1000/'Inflation GDP Population'!AM$28</f>
        <v>2795.08235</v>
      </c>
      <c r="AP86" s="136">
        <f>AP24*1000/'Inflation GDP Population'!AN$28</f>
        <v>2898.336373</v>
      </c>
      <c r="AQ86" s="136">
        <f>AQ24*1000/'Inflation GDP Population'!AO$28</f>
        <v>2996.961363</v>
      </c>
      <c r="AR86" s="136">
        <f>AR24*1000/'Inflation GDP Population'!AP$28</f>
        <v>3093.093368</v>
      </c>
      <c r="AS86" s="136">
        <f>AS24*1000/'Inflation GDP Population'!AQ$28</f>
        <v>3184.292348</v>
      </c>
      <c r="AT86" s="136">
        <f>AT24*1000/'Inflation GDP Population'!AR$28</f>
        <v>3271.004424</v>
      </c>
      <c r="AU86" s="136">
        <f>AU24*1000/'Inflation GDP Population'!AS$28</f>
        <v>3355.207409</v>
      </c>
      <c r="AV86" s="136">
        <f>AV24*1000/'Inflation GDP Population'!AT$28</f>
        <v>3413.477662</v>
      </c>
      <c r="AW86" s="136">
        <f>AW24*1000/'Inflation GDP Population'!AU$28</f>
        <v>3489.054069</v>
      </c>
      <c r="AX86" s="136">
        <f>AX24*1000/'Inflation GDP Population'!AV$28</f>
        <v>3559.112531</v>
      </c>
      <c r="AY86" s="136">
        <f>AY24*1000/'Inflation GDP Population'!AW$28</f>
        <v>3626.995862</v>
      </c>
      <c r="AZ86" s="136">
        <f>AZ24*1000/'Inflation GDP Population'!AX$28</f>
        <v>3691.558768</v>
      </c>
      <c r="BA86" s="136">
        <f>BA24*1000/'Inflation GDP Population'!AY$28</f>
        <v>3750.312395</v>
      </c>
      <c r="BB86" s="136">
        <f>BB24*1000/'Inflation GDP Population'!AZ$28</f>
        <v>3806.508208</v>
      </c>
    </row>
    <row r="87" ht="15.75" customHeight="1">
      <c r="A87" s="135" t="s">
        <v>333</v>
      </c>
      <c r="B87" s="93" t="s">
        <v>334</v>
      </c>
      <c r="C87" s="123" t="s">
        <v>273</v>
      </c>
      <c r="D87" s="136">
        <f>D25*1000/'Inflation GDP Population'!B$28</f>
        <v>205.4827719</v>
      </c>
      <c r="E87" s="136">
        <f>E25*1000/'Inflation GDP Population'!C$28</f>
        <v>170.4913872</v>
      </c>
      <c r="F87" s="136">
        <f>F25*1000/'Inflation GDP Population'!D$28</f>
        <v>133.2528668</v>
      </c>
      <c r="G87" s="136">
        <f>G25*1000/'Inflation GDP Population'!E$28</f>
        <v>131.4168947</v>
      </c>
      <c r="H87" s="136">
        <f>H25*1000/'Inflation GDP Population'!F$28</f>
        <v>126.3383605</v>
      </c>
      <c r="I87" s="136">
        <f>I25*1000/'Inflation GDP Population'!G$28</f>
        <v>147.9742341</v>
      </c>
      <c r="J87" s="136">
        <f>J25*1000/'Inflation GDP Population'!H$28</f>
        <v>221.3722309</v>
      </c>
      <c r="K87" s="136">
        <f>K25*1000/'Inflation GDP Population'!I$28</f>
        <v>261.1492532</v>
      </c>
      <c r="L87" s="136">
        <f>L25*1000/'Inflation GDP Population'!J$28</f>
        <v>217.6117873</v>
      </c>
      <c r="M87" s="136">
        <f>M25*1000/'Inflation GDP Population'!K$28</f>
        <v>195.5067485</v>
      </c>
      <c r="N87" s="136">
        <f>N25*1000/'Inflation GDP Population'!L$28</f>
        <v>204.7396884</v>
      </c>
      <c r="O87" s="136">
        <f>O25*1000/'Inflation GDP Population'!M$28</f>
        <v>150.7565851</v>
      </c>
      <c r="P87" s="136">
        <f>P25*1000/'Inflation GDP Population'!N$28</f>
        <v>88.1232691</v>
      </c>
      <c r="Q87" s="136">
        <f>Q25*1000/'Inflation GDP Population'!O$28</f>
        <v>93.62621085</v>
      </c>
      <c r="R87" s="136">
        <f>R25*1000/'Inflation GDP Population'!P$28</f>
        <v>104.3187747</v>
      </c>
      <c r="S87" s="136">
        <f>S25*1000/'Inflation GDP Population'!Q$28</f>
        <v>367.2410753</v>
      </c>
      <c r="T87" s="136">
        <f>T25*1000/'Inflation GDP Population'!R$28</f>
        <v>388.5490903</v>
      </c>
      <c r="U87" s="136">
        <f>U25*1000/'Inflation GDP Population'!S$28</f>
        <v>338.9707195</v>
      </c>
      <c r="V87" s="136">
        <f>V25*1000/'Inflation GDP Population'!T$28</f>
        <v>337.5824927</v>
      </c>
      <c r="W87" s="136">
        <f>W25*1000/'Inflation GDP Population'!U$28</f>
        <v>392.360066</v>
      </c>
      <c r="X87" s="136">
        <f>X25*1000/'Inflation GDP Population'!V$28</f>
        <v>11988.46108</v>
      </c>
      <c r="Y87" s="136">
        <f>Y25*1000/'Inflation GDP Population'!W$28</f>
        <v>10952.16832</v>
      </c>
      <c r="Z87" s="136">
        <f>Z25*1000/'Inflation GDP Population'!X$28</f>
        <v>10279.05273</v>
      </c>
      <c r="AA87" s="136">
        <f>AA25*1000/'Inflation GDP Population'!Y$28</f>
        <v>9557.116313</v>
      </c>
      <c r="AB87" s="136">
        <f>AB25*1000/'Inflation GDP Population'!Z$28</f>
        <v>8854.048304</v>
      </c>
      <c r="AC87" s="136">
        <f>AC25*1000/'Inflation GDP Population'!AA$28</f>
        <v>8094.293329</v>
      </c>
      <c r="AD87" s="136">
        <f>AD25*1000/'Inflation GDP Population'!AB$28</f>
        <v>7799.445387</v>
      </c>
      <c r="AE87" s="136">
        <f>AE25*1000/'Inflation GDP Population'!AC$28</f>
        <v>7538.430297</v>
      </c>
      <c r="AF87" s="136">
        <f>AF25*1000/'Inflation GDP Population'!AD$28</f>
        <v>7277.968431</v>
      </c>
      <c r="AG87" s="136">
        <f>AG25*1000/'Inflation GDP Population'!AE$28</f>
        <v>6933.437609</v>
      </c>
      <c r="AH87" s="136">
        <f>AH25*1000/'Inflation GDP Population'!AF$28</f>
        <v>6670.546954</v>
      </c>
      <c r="AI87" s="136">
        <f>AI25*1000/'Inflation GDP Population'!AG$28</f>
        <v>6621.848113</v>
      </c>
      <c r="AJ87" s="136">
        <f>AJ25*1000/'Inflation GDP Population'!AH$28</f>
        <v>6508.673996</v>
      </c>
      <c r="AK87" s="136">
        <f>AK25*1000/'Inflation GDP Population'!AI$28</f>
        <v>6363.195167</v>
      </c>
      <c r="AL87" s="136">
        <f>AL25*1000/'Inflation GDP Population'!AJ$28</f>
        <v>6278.388591</v>
      </c>
      <c r="AM87" s="136">
        <f>AM25*1000/'Inflation GDP Population'!AK$28</f>
        <v>6248.112148</v>
      </c>
      <c r="AN87" s="136">
        <f>AN25*1000/'Inflation GDP Population'!AL$28</f>
        <v>6130.616205</v>
      </c>
      <c r="AO87" s="136">
        <f>AO25*1000/'Inflation GDP Population'!AM$28</f>
        <v>11719.50021</v>
      </c>
      <c r="AP87" s="136">
        <f>AP25*1000/'Inflation GDP Population'!AN$28</f>
        <v>11556.79135</v>
      </c>
      <c r="AQ87" s="136">
        <f>AQ25*1000/'Inflation GDP Population'!AO$28</f>
        <v>11379.16781</v>
      </c>
      <c r="AR87" s="136">
        <f>AR25*1000/'Inflation GDP Population'!AP$28</f>
        <v>11232.6371</v>
      </c>
      <c r="AS87" s="136">
        <f>AS25*1000/'Inflation GDP Population'!AQ$28</f>
        <v>11116.05815</v>
      </c>
      <c r="AT87" s="136">
        <f>AT25*1000/'Inflation GDP Population'!AR$28</f>
        <v>10965.7546</v>
      </c>
      <c r="AU87" s="136">
        <f>AU25*1000/'Inflation GDP Population'!AS$28</f>
        <v>10857.47138</v>
      </c>
      <c r="AV87" s="136">
        <f>AV25*1000/'Inflation GDP Population'!AT$28</f>
        <v>10688.71952</v>
      </c>
      <c r="AW87" s="136">
        <f>AW25*1000/'Inflation GDP Population'!AU$28</f>
        <v>10505.79745</v>
      </c>
      <c r="AX87" s="136">
        <f>AX25*1000/'Inflation GDP Population'!AV$28</f>
        <v>10304.01266</v>
      </c>
      <c r="AY87" s="136">
        <f>AY25*1000/'Inflation GDP Population'!AW$28</f>
        <v>10160.89959</v>
      </c>
      <c r="AZ87" s="136">
        <f>AZ25*1000/'Inflation GDP Population'!AX$28</f>
        <v>10004.10925</v>
      </c>
      <c r="BA87" s="136">
        <f>BA25*1000/'Inflation GDP Population'!AY$28</f>
        <v>9709.651479</v>
      </c>
      <c r="BB87" s="136">
        <f>BB25*1000/'Inflation GDP Population'!AZ$28</f>
        <v>13.39625616</v>
      </c>
    </row>
    <row r="88" ht="15.75" customHeight="1">
      <c r="A88" s="135" t="s">
        <v>335</v>
      </c>
      <c r="B88" s="123" t="s">
        <v>336</v>
      </c>
      <c r="C88" s="123" t="s">
        <v>273</v>
      </c>
      <c r="D88" s="136">
        <f>D26*1000/'Inflation GDP Population'!B$28</f>
        <v>218.2459997</v>
      </c>
      <c r="E88" s="136">
        <f>E26*1000/'Inflation GDP Population'!C$28</f>
        <v>219.3004918</v>
      </c>
      <c r="F88" s="136">
        <f>F26*1000/'Inflation GDP Population'!D$28</f>
        <v>203.2983978</v>
      </c>
      <c r="G88" s="136">
        <f>G26*1000/'Inflation GDP Population'!E$28</f>
        <v>214.5116761</v>
      </c>
      <c r="H88" s="136">
        <f>H26*1000/'Inflation GDP Population'!F$28</f>
        <v>209.7534921</v>
      </c>
      <c r="I88" s="136">
        <f>I26*1000/'Inflation GDP Population'!G$28</f>
        <v>226.3015947</v>
      </c>
      <c r="J88" s="136">
        <f>J26*1000/'Inflation GDP Population'!H$28</f>
        <v>253.7276376</v>
      </c>
      <c r="K88" s="136">
        <f>K26*1000/'Inflation GDP Population'!I$28</f>
        <v>238.8847135</v>
      </c>
      <c r="L88" s="136">
        <f>L26*1000/'Inflation GDP Population'!J$28</f>
        <v>249.6436583</v>
      </c>
      <c r="M88" s="136">
        <f>M26*1000/'Inflation GDP Population'!K$28</f>
        <v>254.8354251</v>
      </c>
      <c r="N88" s="136">
        <f>N26*1000/'Inflation GDP Population'!L$28</f>
        <v>259.4687792</v>
      </c>
      <c r="O88" s="136">
        <f>O26*1000/'Inflation GDP Population'!M$28</f>
        <v>292.7066607</v>
      </c>
      <c r="P88" s="136">
        <f>P26*1000/'Inflation GDP Population'!N$28</f>
        <v>290.8122655</v>
      </c>
      <c r="Q88" s="136">
        <f>Q26*1000/'Inflation GDP Population'!O$28</f>
        <v>293.7857942</v>
      </c>
      <c r="R88" s="136">
        <f>R26*1000/'Inflation GDP Population'!P$28</f>
        <v>298.0539239</v>
      </c>
      <c r="S88" s="136">
        <f>S26*1000/'Inflation GDP Population'!Q$28</f>
        <v>303.4254334</v>
      </c>
      <c r="T88" s="136">
        <f>T26*1000/'Inflation GDP Population'!R$28</f>
        <v>309.7480244</v>
      </c>
      <c r="U88" s="136">
        <f>U26*1000/'Inflation GDP Population'!S$28</f>
        <v>288.8505346</v>
      </c>
      <c r="V88" s="136">
        <f>V26*1000/'Inflation GDP Population'!T$28</f>
        <v>289.6141172</v>
      </c>
      <c r="W88" s="136">
        <f>W26*1000/'Inflation GDP Population'!U$28</f>
        <v>288.3384536</v>
      </c>
      <c r="X88" s="136">
        <f>X26*1000/'Inflation GDP Population'!V$28</f>
        <v>273.5880624</v>
      </c>
      <c r="Y88" s="136">
        <f>Y26*1000/'Inflation GDP Population'!W$28</f>
        <v>273.0846683</v>
      </c>
      <c r="Z88" s="136">
        <f>Z26*1000/'Inflation GDP Population'!X$28</f>
        <v>274.2765557</v>
      </c>
      <c r="AA88" s="136">
        <f>AA26*1000/'Inflation GDP Population'!Y$28</f>
        <v>275.4643269</v>
      </c>
      <c r="AB88" s="136">
        <f>AB26*1000/'Inflation GDP Population'!Z$28</f>
        <v>276.6480077</v>
      </c>
      <c r="AC88" s="136">
        <f>AC26*1000/'Inflation GDP Population'!AA$28</f>
        <v>277.8276236</v>
      </c>
      <c r="AD88" s="136">
        <f>AD26*1000/'Inflation GDP Population'!AB$28</f>
        <v>279.0031998</v>
      </c>
      <c r="AE88" s="136">
        <f>AE26*1000/'Inflation GDP Population'!AC$28</f>
        <v>280.1747616</v>
      </c>
      <c r="AF88" s="136">
        <f>AF26*1000/'Inflation GDP Population'!AD$28</f>
        <v>281.3423338</v>
      </c>
      <c r="AG88" s="136">
        <f>AG26*1000/'Inflation GDP Population'!AE$28</f>
        <v>282.5059411</v>
      </c>
      <c r="AH88" s="136">
        <f>AH26*1000/'Inflation GDP Population'!AF$28</f>
        <v>283.665608</v>
      </c>
      <c r="AI88" s="136">
        <f>AI26*1000/'Inflation GDP Population'!AG$28</f>
        <v>285.3276406</v>
      </c>
      <c r="AJ88" s="136">
        <f>AJ26*1000/'Inflation GDP Population'!AH$28</f>
        <v>286.989614</v>
      </c>
      <c r="AK88" s="136">
        <f>AK26*1000/'Inflation GDP Population'!AI$28</f>
        <v>288.6515286</v>
      </c>
      <c r="AL88" s="136">
        <f>AL26*1000/'Inflation GDP Population'!AJ$28</f>
        <v>290.3133848</v>
      </c>
      <c r="AM88" s="136">
        <f>AM26*1000/'Inflation GDP Population'!AK$28</f>
        <v>291.9751828</v>
      </c>
      <c r="AN88" s="136">
        <f>AN26*1000/'Inflation GDP Population'!AL$28</f>
        <v>293.636923</v>
      </c>
      <c r="AO88" s="136">
        <f>AO26*1000/'Inflation GDP Population'!AM$28</f>
        <v>295.2986057</v>
      </c>
      <c r="AP88" s="136">
        <f>AP26*1000/'Inflation GDP Population'!AN$28</f>
        <v>296.9602312</v>
      </c>
      <c r="AQ88" s="136">
        <f>AQ26*1000/'Inflation GDP Population'!AO$28</f>
        <v>298.6217998</v>
      </c>
      <c r="AR88" s="136">
        <f>AR26*1000/'Inflation GDP Population'!AP$28</f>
        <v>300.2833119</v>
      </c>
      <c r="AS88" s="136">
        <f>AS26*1000/'Inflation GDP Population'!AQ$28</f>
        <v>301.9288612</v>
      </c>
      <c r="AT88" s="136">
        <f>AT26*1000/'Inflation GDP Population'!AR$28</f>
        <v>303.5741895</v>
      </c>
      <c r="AU88" s="136">
        <f>AU26*1000/'Inflation GDP Population'!AS$28</f>
        <v>305.2192972</v>
      </c>
      <c r="AV88" s="136">
        <f>AV26*1000/'Inflation GDP Population'!AT$28</f>
        <v>306.8641848</v>
      </c>
      <c r="AW88" s="136">
        <f>AW26*1000/'Inflation GDP Population'!AU$28</f>
        <v>308.5088529</v>
      </c>
      <c r="AX88" s="136">
        <f>AX26*1000/'Inflation GDP Population'!AV$28</f>
        <v>310.1533019</v>
      </c>
      <c r="AY88" s="136">
        <f>AY26*1000/'Inflation GDP Population'!AW$28</f>
        <v>311.7975322</v>
      </c>
      <c r="AZ88" s="136">
        <f>AZ26*1000/'Inflation GDP Population'!AX$28</f>
        <v>313.4415445</v>
      </c>
      <c r="BA88" s="136">
        <f>BA26*1000/'Inflation GDP Population'!AY$28</f>
        <v>315.0853391</v>
      </c>
      <c r="BB88" s="136">
        <f>BB26*1000/'Inflation GDP Population'!AZ$28</f>
        <v>316.7289165</v>
      </c>
    </row>
    <row r="89" ht="15.75" customHeight="1">
      <c r="A89" s="135" t="s">
        <v>337</v>
      </c>
      <c r="B89" s="123" t="s">
        <v>338</v>
      </c>
      <c r="C89" s="123" t="s">
        <v>273</v>
      </c>
      <c r="D89" s="136">
        <f>D27*1000/'Inflation GDP Population'!B$28</f>
        <v>130.3159183</v>
      </c>
      <c r="E89" s="136">
        <f>E27*1000/'Inflation GDP Population'!C$28</f>
        <v>113.5243282</v>
      </c>
      <c r="F89" s="136">
        <f>F27*1000/'Inflation GDP Population'!D$28</f>
        <v>109.1731623</v>
      </c>
      <c r="G89" s="136">
        <f>G27*1000/'Inflation GDP Population'!E$28</f>
        <v>102.8134918</v>
      </c>
      <c r="H89" s="136">
        <f>H27*1000/'Inflation GDP Population'!F$28</f>
        <v>108.374145</v>
      </c>
      <c r="I89" s="136">
        <f>I27*1000/'Inflation GDP Population'!G$28</f>
        <v>105.0818624</v>
      </c>
      <c r="J89" s="136">
        <f>J27*1000/'Inflation GDP Population'!H$28</f>
        <v>116.3608339</v>
      </c>
      <c r="K89" s="136">
        <f>K27*1000/'Inflation GDP Population'!I$28</f>
        <v>117.7901635</v>
      </c>
      <c r="L89" s="136">
        <f>L27*1000/'Inflation GDP Population'!J$28</f>
        <v>141.4128836</v>
      </c>
      <c r="M89" s="136">
        <f>M27*1000/'Inflation GDP Population'!K$28</f>
        <v>129.3406835</v>
      </c>
      <c r="N89" s="136">
        <f>N27*1000/'Inflation GDP Population'!L$28</f>
        <v>120.7711443</v>
      </c>
      <c r="O89" s="136">
        <f>O27*1000/'Inflation GDP Population'!M$28</f>
        <v>142.0976987</v>
      </c>
      <c r="P89" s="136">
        <f>P27*1000/'Inflation GDP Population'!N$28</f>
        <v>147.5403276</v>
      </c>
      <c r="Q89" s="136">
        <f>Q27*1000/'Inflation GDP Population'!O$28</f>
        <v>172.3626632</v>
      </c>
      <c r="R89" s="136">
        <f>R27*1000/'Inflation GDP Population'!P$28</f>
        <v>228.6741268</v>
      </c>
      <c r="S89" s="136">
        <f>S27*1000/'Inflation GDP Population'!Q$28</f>
        <v>239.2053594</v>
      </c>
      <c r="T89" s="136">
        <f>T27*1000/'Inflation GDP Population'!R$28</f>
        <v>269.7313819</v>
      </c>
      <c r="U89" s="136">
        <f>U27*1000/'Inflation GDP Population'!S$28</f>
        <v>210.9190933</v>
      </c>
      <c r="V89" s="136">
        <f>V27*1000/'Inflation GDP Population'!T$28</f>
        <v>210.4866425</v>
      </c>
      <c r="W89" s="136">
        <f>W27*1000/'Inflation GDP Population'!U$28</f>
        <v>199.7662007</v>
      </c>
      <c r="X89" s="136">
        <f>X27*1000/'Inflation GDP Population'!V$28</f>
        <v>200.3410257</v>
      </c>
      <c r="Y89" s="136">
        <f>Y27*1000/'Inflation GDP Population'!W$28</f>
        <v>224.5922219</v>
      </c>
      <c r="Z89" s="136">
        <f>Z27*1000/'Inflation GDP Population'!X$28</f>
        <v>231.6146398</v>
      </c>
      <c r="AA89" s="136">
        <f>AA27*1000/'Inflation GDP Population'!Y$28</f>
        <v>238.6115412</v>
      </c>
      <c r="AB89" s="136">
        <f>AB27*1000/'Inflation GDP Population'!Z$28</f>
        <v>245.583085</v>
      </c>
      <c r="AC89" s="136">
        <f>AC27*1000/'Inflation GDP Population'!AA$28</f>
        <v>252.529429</v>
      </c>
      <c r="AD89" s="136">
        <f>AD27*1000/'Inflation GDP Population'!AB$28</f>
        <v>259.9664266</v>
      </c>
      <c r="AE89" s="136">
        <f>AE27*1000/'Inflation GDP Population'!AC$28</f>
        <v>268.1790312</v>
      </c>
      <c r="AF89" s="136">
        <f>AF27*1000/'Inflation GDP Population'!AD$28</f>
        <v>273.2475748</v>
      </c>
      <c r="AG89" s="136">
        <f>AG27*1000/'Inflation GDP Population'!AE$28</f>
        <v>280.6075201</v>
      </c>
      <c r="AH89" s="136">
        <f>AH27*1000/'Inflation GDP Population'!AF$28</f>
        <v>287.6748645</v>
      </c>
      <c r="AI89" s="136">
        <f>AI27*1000/'Inflation GDP Population'!AG$28</f>
        <v>295.7134319</v>
      </c>
      <c r="AJ89" s="136">
        <f>AJ27*1000/'Inflation GDP Population'!AH$28</f>
        <v>302.4614257</v>
      </c>
      <c r="AK89" s="136">
        <f>AK27*1000/'Inflation GDP Population'!AI$28</f>
        <v>310.3814226</v>
      </c>
      <c r="AL89" s="136">
        <f>AL27*1000/'Inflation GDP Population'!AJ$28</f>
        <v>317.3190115</v>
      </c>
      <c r="AM89" s="136">
        <f>AM27*1000/'Inflation GDP Population'!AK$28</f>
        <v>329.621101</v>
      </c>
      <c r="AN89" s="136">
        <f>AN27*1000/'Inflation GDP Population'!AL$28</f>
        <v>343.998443</v>
      </c>
      <c r="AO89" s="136">
        <f>AO27*1000/'Inflation GDP Population'!AM$28</f>
        <v>352.1323856</v>
      </c>
      <c r="AP89" s="136">
        <f>AP27*1000/'Inflation GDP Population'!AN$28</f>
        <v>351.7992582</v>
      </c>
      <c r="AQ89" s="136">
        <f>AQ27*1000/'Inflation GDP Population'!AO$28</f>
        <v>363.8280737</v>
      </c>
      <c r="AR89" s="136">
        <f>AR27*1000/'Inflation GDP Population'!AP$28</f>
        <v>372.2954221</v>
      </c>
      <c r="AS89" s="136">
        <f>AS27*1000/'Inflation GDP Population'!AQ$28</f>
        <v>368.4079563</v>
      </c>
      <c r="AT89" s="136">
        <f>AT27*1000/'Inflation GDP Population'!AR$28</f>
        <v>379.985361</v>
      </c>
      <c r="AU89" s="136">
        <f>AU27*1000/'Inflation GDP Population'!AS$28</f>
        <v>387.1502071</v>
      </c>
      <c r="AV89" s="136">
        <f>AV27*1000/'Inflation GDP Population'!AT$28</f>
        <v>396.3650526</v>
      </c>
      <c r="AW89" s="136">
        <f>AW27*1000/'Inflation GDP Population'!AU$28</f>
        <v>403.8060251</v>
      </c>
      <c r="AX89" s="136">
        <f>AX27*1000/'Inflation GDP Population'!AV$28</f>
        <v>412.7981669</v>
      </c>
      <c r="AY89" s="136">
        <f>AY27*1000/'Inflation GDP Population'!AW$28</f>
        <v>411.1413704</v>
      </c>
      <c r="AZ89" s="136">
        <f>AZ27*1000/'Inflation GDP Population'!AX$28</f>
        <v>418.4318385</v>
      </c>
      <c r="BA89" s="136">
        <f>BA27*1000/'Inflation GDP Population'!AY$28</f>
        <v>435.2776523</v>
      </c>
      <c r="BB89" s="136">
        <f>BB27*1000/'Inflation GDP Population'!AZ$28</f>
        <v>424.3882358</v>
      </c>
    </row>
    <row r="90" ht="15.75" customHeight="1">
      <c r="A90" s="135" t="s">
        <v>339</v>
      </c>
      <c r="B90" s="93" t="s">
        <v>332</v>
      </c>
      <c r="C90" s="137" t="s">
        <v>276</v>
      </c>
      <c r="D90" s="138">
        <f>D24*1000/'Inflation GDP Population'!B$23*100</f>
        <v>1.049870521</v>
      </c>
      <c r="E90" s="138">
        <f>E24*1000/'Inflation GDP Population'!C$23*100</f>
        <v>1.057153159</v>
      </c>
      <c r="F90" s="138">
        <f>F24*1000/'Inflation GDP Population'!D$23*100</f>
        <v>1.053889912</v>
      </c>
      <c r="G90" s="138">
        <f>G24*1000/'Inflation GDP Population'!E$23*100</f>
        <v>1.06081322</v>
      </c>
      <c r="H90" s="138">
        <f>H24*1000/'Inflation GDP Population'!F$23*100</f>
        <v>1.041731778</v>
      </c>
      <c r="I90" s="138">
        <f>I24*1000/'Inflation GDP Population'!G$23*100</f>
        <v>1.077753325</v>
      </c>
      <c r="J90" s="138">
        <f>J24*1000/'Inflation GDP Population'!H$23*100</f>
        <v>0.9622229952</v>
      </c>
      <c r="K90" s="138">
        <f>K24*1000/'Inflation GDP Population'!I$23*100</f>
        <v>0.9871133435</v>
      </c>
      <c r="L90" s="138">
        <f>L24*1000/'Inflation GDP Population'!J$23*100</f>
        <v>1.040540518</v>
      </c>
      <c r="M90" s="138">
        <f>M24*1000/'Inflation GDP Population'!K$23*100</f>
        <v>0.956369747</v>
      </c>
      <c r="N90" s="138">
        <f>N24*1000/'Inflation GDP Population'!L$23*100</f>
        <v>0.9885389314</v>
      </c>
      <c r="O90" s="138">
        <f>O24*1000/'Inflation GDP Population'!M$23*100</f>
        <v>0.9850961539</v>
      </c>
      <c r="P90" s="138">
        <f>P24*1000/'Inflation GDP Population'!N$23*100</f>
        <v>0.9124335253</v>
      </c>
      <c r="Q90" s="138">
        <f>Q24*1000/'Inflation GDP Population'!O$23*100</f>
        <v>0.8993295721</v>
      </c>
      <c r="R90" s="138">
        <f>R24*1000/'Inflation GDP Population'!P$23*100</f>
        <v>0.8701204346</v>
      </c>
      <c r="S90" s="138">
        <f>S24*1000/'Inflation GDP Population'!Q$23*100</f>
        <v>0.7607970396</v>
      </c>
      <c r="T90" s="138">
        <f>T24*1000/'Inflation GDP Population'!R$23*100</f>
        <v>0.7125270236</v>
      </c>
      <c r="U90" s="138">
        <f>U24*1000/'Inflation GDP Population'!S$23*100</f>
        <v>0.6875301467</v>
      </c>
      <c r="V90" s="138">
        <f>V24*1000/'Inflation GDP Population'!T$23*100</f>
        <v>0.7119920001</v>
      </c>
      <c r="W90" s="138">
        <f>W24*1000/'Inflation GDP Population'!U$23*100</f>
        <v>0.6758125135</v>
      </c>
      <c r="X90" s="138">
        <f>X24*1000/'Inflation GDP Population'!V$23*100</f>
        <v>0.6913162037</v>
      </c>
      <c r="Y90" s="138">
        <f>Y24*1000/'Inflation GDP Population'!W$23*100</f>
        <v>1.109895722</v>
      </c>
      <c r="Z90" s="138">
        <f>Z24*1000/'Inflation GDP Population'!X$23*100</f>
        <v>1.539181332</v>
      </c>
      <c r="AA90" s="138">
        <f>AA24*1000/'Inflation GDP Population'!Y$23*100</f>
        <v>1.792779841</v>
      </c>
      <c r="AB90" s="138">
        <f>AB24*1000/'Inflation GDP Population'!Z$23*100</f>
        <v>2.012029051</v>
      </c>
      <c r="AC90" s="138">
        <f>AC24*1000/'Inflation GDP Population'!AA$23*100</f>
        <v>2.161843495</v>
      </c>
      <c r="AD90" s="138">
        <f>AD24*1000/'Inflation GDP Population'!AB$23*100</f>
        <v>2.338098176</v>
      </c>
      <c r="AE90" s="138">
        <f>AE24*1000/'Inflation GDP Population'!AC$23*100</f>
        <v>2.489711817</v>
      </c>
      <c r="AF90" s="138">
        <f>AF24*1000/'Inflation GDP Population'!AD$23*100</f>
        <v>2.61045819</v>
      </c>
      <c r="AG90" s="138">
        <f>AG24*1000/'Inflation GDP Population'!AE$23*100</f>
        <v>2.701580358</v>
      </c>
      <c r="AH90" s="138">
        <f>AH24*1000/'Inflation GDP Population'!AF$23*100</f>
        <v>2.781757926</v>
      </c>
      <c r="AI90" s="138">
        <f>AI24*1000/'Inflation GDP Population'!AG$23*100</f>
        <v>2.908863999</v>
      </c>
      <c r="AJ90" s="138">
        <f>AJ24*1000/'Inflation GDP Population'!AH$23*100</f>
        <v>3.027245922</v>
      </c>
      <c r="AK90" s="138">
        <f>AK24*1000/'Inflation GDP Population'!AI$23*100</f>
        <v>3.118408048</v>
      </c>
      <c r="AL90" s="138">
        <f>AL24*1000/'Inflation GDP Population'!AJ$23*100</f>
        <v>3.214379841</v>
      </c>
      <c r="AM90" s="138">
        <f>AM24*1000/'Inflation GDP Population'!AK$23*100</f>
        <v>3.299472655</v>
      </c>
      <c r="AN90" s="138">
        <f>AN24*1000/'Inflation GDP Population'!AL$23*100</f>
        <v>3.377107924</v>
      </c>
      <c r="AO90" s="138">
        <f>AO24*1000/'Inflation GDP Population'!AM$23*100</f>
        <v>3.444722307</v>
      </c>
      <c r="AP90" s="138">
        <f>AP24*1000/'Inflation GDP Population'!AN$23*100</f>
        <v>3.503703431</v>
      </c>
      <c r="AQ90" s="138">
        <f>AQ24*1000/'Inflation GDP Population'!AO$23*100</f>
        <v>3.553682374</v>
      </c>
      <c r="AR90" s="138">
        <f>AR24*1000/'Inflation GDP Population'!AP$23*100</f>
        <v>3.597571036</v>
      </c>
      <c r="AS90" s="138">
        <f>AS24*1000/'Inflation GDP Population'!AQ$23*100</f>
        <v>3.633047</v>
      </c>
      <c r="AT90" s="138">
        <f>AT24*1000/'Inflation GDP Population'!AR$23*100</f>
        <v>3.660841347</v>
      </c>
      <c r="AU90" s="138">
        <f>AU24*1000/'Inflation GDP Population'!AS$23*100</f>
        <v>3.683501067</v>
      </c>
      <c r="AV90" s="138">
        <f>AV24*1000/'Inflation GDP Population'!AT$23*100</f>
        <v>3.676038938</v>
      </c>
      <c r="AW90" s="138">
        <f>AW24*1000/'Inflation GDP Population'!AU$23*100</f>
        <v>3.685804582</v>
      </c>
      <c r="AX90" s="138">
        <f>AX24*1000/'Inflation GDP Population'!AV$23*100</f>
        <v>3.688143855</v>
      </c>
      <c r="AY90" s="138">
        <f>AY24*1000/'Inflation GDP Population'!AW$23*100</f>
        <v>3.686843287</v>
      </c>
      <c r="AZ90" s="138">
        <f>AZ24*1000/'Inflation GDP Population'!AX$23*100</f>
        <v>3.680940928</v>
      </c>
      <c r="BA90" s="138">
        <f>BA24*1000/'Inflation GDP Population'!AY$23*100</f>
        <v>3.668241405</v>
      </c>
      <c r="BB90" s="138">
        <f>BB24*1000/'Inflation GDP Population'!AZ$23*100</f>
        <v>3.652233994</v>
      </c>
    </row>
    <row r="91" ht="15.75" customHeight="1">
      <c r="A91" s="135" t="s">
        <v>340</v>
      </c>
      <c r="B91" s="93" t="s">
        <v>334</v>
      </c>
      <c r="C91" s="137" t="s">
        <v>276</v>
      </c>
      <c r="D91" s="138">
        <f>D25*1000/'Inflation GDP Population'!B$23*100</f>
        <v>0.4161050663</v>
      </c>
      <c r="E91" s="138">
        <f>E25*1000/'Inflation GDP Population'!C$23*100</f>
        <v>0.348234776</v>
      </c>
      <c r="F91" s="138">
        <f>F25*1000/'Inflation GDP Population'!D$23*100</f>
        <v>0.2686071688</v>
      </c>
      <c r="G91" s="138">
        <f>G25*1000/'Inflation GDP Population'!E$23*100</f>
        <v>0.2604392463</v>
      </c>
      <c r="H91" s="138">
        <f>H25*1000/'Inflation GDP Population'!F$23*100</f>
        <v>0.2451117012</v>
      </c>
      <c r="I91" s="138">
        <f>I25*1000/'Inflation GDP Population'!G$23*100</f>
        <v>0.284635589</v>
      </c>
      <c r="J91" s="138">
        <f>J25*1000/'Inflation GDP Population'!H$23*100</f>
        <v>0.4245521606</v>
      </c>
      <c r="K91" s="138">
        <f>K25*1000/'Inflation GDP Population'!I$23*100</f>
        <v>0.4967376077</v>
      </c>
      <c r="L91" s="138">
        <f>L25*1000/'Inflation GDP Population'!J$23*100</f>
        <v>0.4231278354</v>
      </c>
      <c r="M91" s="138">
        <f>M25*1000/'Inflation GDP Population'!K$23*100</f>
        <v>0.3907864885</v>
      </c>
      <c r="N91" s="138">
        <f>N25*1000/'Inflation GDP Population'!L$23*100</f>
        <v>0.3986629398</v>
      </c>
      <c r="O91" s="138">
        <f>O25*1000/'Inflation GDP Population'!M$23*100</f>
        <v>0.2610126202</v>
      </c>
      <c r="P91" s="138">
        <f>P25*1000/'Inflation GDP Population'!N$23*100</f>
        <v>0.1495839818</v>
      </c>
      <c r="Q91" s="138">
        <f>Q25*1000/'Inflation GDP Population'!O$23*100</f>
        <v>0.1573177416</v>
      </c>
      <c r="R91" s="138">
        <f>R25*1000/'Inflation GDP Population'!P$23*100</f>
        <v>0.1719996509</v>
      </c>
      <c r="S91" s="138">
        <f>S25*1000/'Inflation GDP Population'!Q$23*100</f>
        <v>0.5906755896</v>
      </c>
      <c r="T91" s="138">
        <f>T25*1000/'Inflation GDP Population'!R$23*100</f>
        <v>0.6188092613</v>
      </c>
      <c r="U91" s="138">
        <f>U25*1000/'Inflation GDP Population'!S$23*100</f>
        <v>0.536163649</v>
      </c>
      <c r="V91" s="138">
        <f>V25*1000/'Inflation GDP Population'!T$23*100</f>
        <v>0.5242620995</v>
      </c>
      <c r="W91" s="138">
        <f>W25*1000/'Inflation GDP Population'!U$23*100</f>
        <v>0.6368914008</v>
      </c>
      <c r="X91" s="138">
        <f>X25*1000/'Inflation GDP Population'!V$23*100</f>
        <v>20.14582553</v>
      </c>
      <c r="Y91" s="138">
        <f>Y25*1000/'Inflation GDP Population'!W$23*100</f>
        <v>18.0854997</v>
      </c>
      <c r="Z91" s="138">
        <f>Z25*1000/'Inflation GDP Population'!X$23*100</f>
        <v>16.67978319</v>
      </c>
      <c r="AA91" s="138">
        <f>AA25*1000/'Inflation GDP Population'!Y$23*100</f>
        <v>15.23944752</v>
      </c>
      <c r="AB91" s="138">
        <f>AB25*1000/'Inflation GDP Population'!Z$23*100</f>
        <v>13.87354443</v>
      </c>
      <c r="AC91" s="138">
        <f>AC25*1000/'Inflation GDP Population'!AA$23*100</f>
        <v>12.46309277</v>
      </c>
      <c r="AD91" s="138">
        <f>AD25*1000/'Inflation GDP Population'!AB$23*100</f>
        <v>11.80076385</v>
      </c>
      <c r="AE91" s="138">
        <f>AE25*1000/'Inflation GDP Population'!AC$23*100</f>
        <v>11.20791945</v>
      </c>
      <c r="AF91" s="138">
        <f>AF25*1000/'Inflation GDP Population'!AD$23*100</f>
        <v>10.63286015</v>
      </c>
      <c r="AG91" s="138">
        <f>AG25*1000/'Inflation GDP Population'!AE$23*100</f>
        <v>9.953655108</v>
      </c>
      <c r="AH91" s="138">
        <f>AH25*1000/'Inflation GDP Population'!AF$23*100</f>
        <v>9.409957388</v>
      </c>
      <c r="AI91" s="138">
        <f>AI25*1000/'Inflation GDP Population'!AG$23*100</f>
        <v>9.162723258</v>
      </c>
      <c r="AJ91" s="138">
        <f>AJ25*1000/'Inflation GDP Population'!AH$23*100</f>
        <v>8.833991735</v>
      </c>
      <c r="AK91" s="138">
        <f>AK25*1000/'Inflation GDP Population'!AI$23*100</f>
        <v>8.471470421</v>
      </c>
      <c r="AL91" s="138">
        <f>AL25*1000/'Inflation GDP Population'!AJ$23*100</f>
        <v>8.198809658</v>
      </c>
      <c r="AM91" s="138">
        <f>AM25*1000/'Inflation GDP Population'!AK$23*100</f>
        <v>8.003325054</v>
      </c>
      <c r="AN91" s="138">
        <f>AN25*1000/'Inflation GDP Population'!AL$23*100</f>
        <v>7.70273165</v>
      </c>
      <c r="AO91" s="138">
        <f>AO25*1000/'Inflation GDP Population'!AM$23*100</f>
        <v>14.44337546</v>
      </c>
      <c r="AP91" s="138">
        <f>AP25*1000/'Inflation GDP Population'!AN$23*100</f>
        <v>13.97062462</v>
      </c>
      <c r="AQ91" s="138">
        <f>AQ25*1000/'Inflation GDP Population'!AO$23*100</f>
        <v>13.49298279</v>
      </c>
      <c r="AR91" s="138">
        <f>AR25*1000/'Inflation GDP Population'!AP$23*100</f>
        <v>13.06465893</v>
      </c>
      <c r="AS91" s="138">
        <f>AS25*1000/'Inflation GDP Population'!AQ$23*100</f>
        <v>12.68261746</v>
      </c>
      <c r="AT91" s="138">
        <f>AT25*1000/'Inflation GDP Population'!AR$23*100</f>
        <v>12.2726486</v>
      </c>
      <c r="AU91" s="138">
        <f>AU25*1000/'Inflation GDP Population'!AS$23*100</f>
        <v>11.91983163</v>
      </c>
      <c r="AV91" s="138">
        <f>AV25*1000/'Inflation GDP Population'!AT$23*100</f>
        <v>11.5108851</v>
      </c>
      <c r="AW91" s="138">
        <f>AW25*1000/'Inflation GDP Population'!AU$23*100</f>
        <v>11.09822766</v>
      </c>
      <c r="AX91" s="138">
        <f>AX25*1000/'Inflation GDP Population'!AV$23*100</f>
        <v>10.67757219</v>
      </c>
      <c r="AY91" s="138">
        <f>AY25*1000/'Inflation GDP Population'!AW$23*100</f>
        <v>10.32856001</v>
      </c>
      <c r="AZ91" s="138">
        <f>AZ25*1000/'Inflation GDP Population'!AX$23*100</f>
        <v>9.97533495</v>
      </c>
      <c r="BA91" s="138">
        <f>BA25*1000/'Inflation GDP Population'!AY$23*100</f>
        <v>9.497167657</v>
      </c>
      <c r="BB91" s="138">
        <f>BB25*1000/'Inflation GDP Population'!AZ$23*100</f>
        <v>0.01285331844</v>
      </c>
    </row>
    <row r="92" ht="15.75" customHeight="1">
      <c r="A92" s="135" t="s">
        <v>341</v>
      </c>
      <c r="B92" s="123" t="s">
        <v>336</v>
      </c>
      <c r="C92" s="137" t="s">
        <v>276</v>
      </c>
      <c r="D92" s="138">
        <f>D26*1000/'Inflation GDP Population'!B$23*100</f>
        <v>0.4419507548</v>
      </c>
      <c r="E92" s="138">
        <f>E26*1000/'Inflation GDP Population'!C$23*100</f>
        <v>0.4479291236</v>
      </c>
      <c r="F92" s="138">
        <f>F26*1000/'Inflation GDP Population'!D$23*100</f>
        <v>0.4098028687</v>
      </c>
      <c r="G92" s="138">
        <f>G26*1000/'Inflation GDP Population'!E$23*100</f>
        <v>0.4251147416</v>
      </c>
      <c r="H92" s="138">
        <f>H26*1000/'Inflation GDP Population'!F$23*100</f>
        <v>0.4069471463</v>
      </c>
      <c r="I92" s="138">
        <f>I26*1000/'Inflation GDP Population'!G$23*100</f>
        <v>0.4353020518</v>
      </c>
      <c r="J92" s="138">
        <f>J26*1000/'Inflation GDP Population'!H$23*100</f>
        <v>0.4866040167</v>
      </c>
      <c r="K92" s="138">
        <f>K26*1000/'Inflation GDP Population'!I$23*100</f>
        <v>0.4543877481</v>
      </c>
      <c r="L92" s="138">
        <f>L26*1000/'Inflation GDP Population'!J$23*100</f>
        <v>0.4854111172</v>
      </c>
      <c r="M92" s="138">
        <f>M26*1000/'Inflation GDP Population'!K$23*100</f>
        <v>0.5093749536</v>
      </c>
      <c r="N92" s="138">
        <f>N26*1000/'Inflation GDP Population'!L$23*100</f>
        <v>0.5052297729</v>
      </c>
      <c r="O92" s="138">
        <f>O26*1000/'Inflation GDP Population'!M$23*100</f>
        <v>0.506778078</v>
      </c>
      <c r="P92" s="138">
        <f>P26*1000/'Inflation GDP Population'!N$23*100</f>
        <v>0.4936364374</v>
      </c>
      <c r="Q92" s="138">
        <f>Q26*1000/'Inflation GDP Population'!O$23*100</f>
        <v>0.4936408004</v>
      </c>
      <c r="R92" s="138">
        <f>R26*1000/'Inflation GDP Population'!P$23*100</f>
        <v>0.4914280388</v>
      </c>
      <c r="S92" s="138">
        <f>S26*1000/'Inflation GDP Population'!Q$23*100</f>
        <v>0.4880336347</v>
      </c>
      <c r="T92" s="138">
        <f>T26*1000/'Inflation GDP Population'!R$23*100</f>
        <v>0.4933094709</v>
      </c>
      <c r="U92" s="138">
        <f>U26*1000/'Inflation GDP Population'!S$23*100</f>
        <v>0.4568865325</v>
      </c>
      <c r="V92" s="138">
        <f>V26*1000/'Inflation GDP Population'!T$23*100</f>
        <v>0.4497677114</v>
      </c>
      <c r="W92" s="138">
        <f>W26*1000/'Inflation GDP Population'!U$23*100</f>
        <v>0.4680401945</v>
      </c>
      <c r="X92" s="138">
        <f>X26*1000/'Inflation GDP Population'!V$23*100</f>
        <v>0.459746863</v>
      </c>
      <c r="Y92" s="138">
        <f>Y26*1000/'Inflation GDP Population'!W$23*100</f>
        <v>0.4509493045</v>
      </c>
      <c r="Z92" s="138">
        <f>Z26*1000/'Inflation GDP Population'!X$23*100</f>
        <v>0.4450676149</v>
      </c>
      <c r="AA92" s="138">
        <f>AA26*1000/'Inflation GDP Population'!Y$23*100</f>
        <v>0.4392458996</v>
      </c>
      <c r="AB92" s="138">
        <f>AB26*1000/'Inflation GDP Population'!Z$23*100</f>
        <v>0.4334840172</v>
      </c>
      <c r="AC92" s="138">
        <f>AC26*1000/'Inflation GDP Population'!AA$23*100</f>
        <v>0.4277818094</v>
      </c>
      <c r="AD92" s="138">
        <f>AD26*1000/'Inflation GDP Population'!AB$23*100</f>
        <v>0.4221391023</v>
      </c>
      <c r="AE92" s="138">
        <f>AE26*1000/'Inflation GDP Population'!AC$23*100</f>
        <v>0.4165557066</v>
      </c>
      <c r="AF92" s="138">
        <f>AF26*1000/'Inflation GDP Population'!AD$23*100</f>
        <v>0.4110314188</v>
      </c>
      <c r="AG92" s="138">
        <f>AG26*1000/'Inflation GDP Population'!AE$23*100</f>
        <v>0.4055660211</v>
      </c>
      <c r="AH92" s="138">
        <f>AH26*1000/'Inflation GDP Population'!AF$23*100</f>
        <v>0.4001592826</v>
      </c>
      <c r="AI92" s="138">
        <f>AI26*1000/'Inflation GDP Population'!AG$23*100</f>
        <v>0.3948109596</v>
      </c>
      <c r="AJ92" s="138">
        <f>AJ26*1000/'Inflation GDP Population'!AH$23*100</f>
        <v>0.3895207963</v>
      </c>
      <c r="AK92" s="138">
        <f>AK26*1000/'Inflation GDP Population'!AI$23*100</f>
        <v>0.3842885253</v>
      </c>
      <c r="AL92" s="138">
        <f>AL26*1000/'Inflation GDP Population'!AJ$23*100</f>
        <v>0.3791138679</v>
      </c>
      <c r="AM92" s="138">
        <f>AM26*1000/'Inflation GDP Population'!AK$23*100</f>
        <v>0.3739965353</v>
      </c>
      <c r="AN92" s="138">
        <f>AN26*1000/'Inflation GDP Population'!AL$23*100</f>
        <v>0.3689362283</v>
      </c>
      <c r="AO92" s="138">
        <f>AO26*1000/'Inflation GDP Population'!AM$23*100</f>
        <v>0.3639326384</v>
      </c>
      <c r="AP92" s="138">
        <f>AP26*1000/'Inflation GDP Population'!AN$23*100</f>
        <v>0.3589854477</v>
      </c>
      <c r="AQ92" s="138">
        <f>AQ26*1000/'Inflation GDP Population'!AO$23*100</f>
        <v>0.3540943302</v>
      </c>
      <c r="AR92" s="138">
        <f>AR26*1000/'Inflation GDP Population'!AP$23*100</f>
        <v>0.3492589512</v>
      </c>
      <c r="AS92" s="138">
        <f>AS26*1000/'Inflation GDP Population'!AQ$23*100</f>
        <v>0.3444789686</v>
      </c>
      <c r="AT92" s="138">
        <f>AT26*1000/'Inflation GDP Population'!AR$23*100</f>
        <v>0.3397540328</v>
      </c>
      <c r="AU92" s="138">
        <f>AU26*1000/'Inflation GDP Population'!AS$23*100</f>
        <v>0.3350837876</v>
      </c>
      <c r="AV92" s="138">
        <f>AV26*1000/'Inflation GDP Population'!AT$23*100</f>
        <v>0.3304678699</v>
      </c>
      <c r="AW92" s="138">
        <f>AW26*1000/'Inflation GDP Population'!AU$23*100</f>
        <v>0.3259059107</v>
      </c>
      <c r="AX92" s="138">
        <f>AX26*1000/'Inflation GDP Population'!AV$23*100</f>
        <v>0.3213975351</v>
      </c>
      <c r="AY92" s="138">
        <f>AY26*1000/'Inflation GDP Population'!AW$23*100</f>
        <v>0.3169423629</v>
      </c>
      <c r="AZ92" s="138">
        <f>AZ26*1000/'Inflation GDP Population'!AX$23*100</f>
        <v>0.3125400087</v>
      </c>
      <c r="BA92" s="138">
        <f>BA26*1000/'Inflation GDP Population'!AY$23*100</f>
        <v>0.3081900826</v>
      </c>
      <c r="BB92" s="138">
        <f>BB26*1000/'Inflation GDP Population'!AZ$23*100</f>
        <v>0.3038921901</v>
      </c>
    </row>
    <row r="93" ht="15.75" customHeight="1">
      <c r="A93" s="135" t="s">
        <v>342</v>
      </c>
      <c r="B93" s="123" t="s">
        <v>338</v>
      </c>
      <c r="C93" s="137" t="s">
        <v>276</v>
      </c>
      <c r="D93" s="138">
        <f>D27*1000/'Inflation GDP Population'!B$23*100</f>
        <v>0.2638912902</v>
      </c>
      <c r="E93" s="138">
        <f>E27*1000/'Inflation GDP Population'!C$23*100</f>
        <v>0.2318775138</v>
      </c>
      <c r="F93" s="138">
        <f>F27*1000/'Inflation GDP Population'!D$23*100</f>
        <v>0.2200680161</v>
      </c>
      <c r="G93" s="138">
        <f>G27*1000/'Inflation GDP Population'!E$23*100</f>
        <v>0.2037536222</v>
      </c>
      <c r="H93" s="138">
        <f>H27*1000/'Inflation GDP Population'!F$23*100</f>
        <v>0.2102589502</v>
      </c>
      <c r="I93" s="138">
        <f>I27*1000/'Inflation GDP Population'!G$23*100</f>
        <v>0.2021300396</v>
      </c>
      <c r="J93" s="138">
        <f>J27*1000/'Inflation GDP Population'!H$23*100</f>
        <v>0.2231591706</v>
      </c>
      <c r="K93" s="138">
        <f>K27*1000/'Inflation GDP Population'!I$23*100</f>
        <v>0.2240512018</v>
      </c>
      <c r="L93" s="138">
        <f>L27*1000/'Inflation GDP Population'!J$23*100</f>
        <v>0.2749654698</v>
      </c>
      <c r="M93" s="138">
        <f>M27*1000/'Inflation GDP Population'!K$23*100</f>
        <v>0.2585311858</v>
      </c>
      <c r="N93" s="138">
        <f>N27*1000/'Inflation GDP Population'!L$23*100</f>
        <v>0.2351619258</v>
      </c>
      <c r="O93" s="138">
        <f>O27*1000/'Inflation GDP Population'!M$23*100</f>
        <v>0.2460210452</v>
      </c>
      <c r="P93" s="138">
        <f>P27*1000/'Inflation GDP Population'!N$23*100</f>
        <v>0.2504408869</v>
      </c>
      <c r="Q93" s="138">
        <f>Q27*1000/'Inflation GDP Population'!O$23*100</f>
        <v>0.2896166006</v>
      </c>
      <c r="R93" s="138">
        <f>R27*1000/'Inflation GDP Population'!P$23*100</f>
        <v>0.3770353907</v>
      </c>
      <c r="S93" s="138">
        <f>S27*1000/'Inflation GDP Population'!Q$23*100</f>
        <v>0.3847411856</v>
      </c>
      <c r="T93" s="138">
        <f>T27*1000/'Inflation GDP Population'!R$23*100</f>
        <v>0.4295783503</v>
      </c>
      <c r="U93" s="138">
        <f>U27*1000/'Inflation GDP Population'!S$23*100</f>
        <v>0.3336192309</v>
      </c>
      <c r="V93" s="138">
        <f>V27*1000/'Inflation GDP Population'!T$23*100</f>
        <v>0.3268835662</v>
      </c>
      <c r="W93" s="138">
        <f>W27*1000/'Inflation GDP Population'!U$23*100</f>
        <v>0.3242668825</v>
      </c>
      <c r="X93" s="138">
        <f>X27*1000/'Inflation GDP Population'!V$23*100</f>
        <v>0.3366600038</v>
      </c>
      <c r="Y93" s="138">
        <f>Y27*1000/'Inflation GDP Population'!W$23*100</f>
        <v>0.3708729123</v>
      </c>
      <c r="Z93" s="138">
        <f>Z27*1000/'Inflation GDP Population'!X$23*100</f>
        <v>0.3758402721</v>
      </c>
      <c r="AA93" s="138">
        <f>AA27*1000/'Inflation GDP Population'!Y$23*100</f>
        <v>0.3804817207</v>
      </c>
      <c r="AB93" s="138">
        <f>AB27*1000/'Inflation GDP Population'!Z$23*100</f>
        <v>0.3848079122</v>
      </c>
      <c r="AC93" s="138">
        <f>AC27*1000/'Inflation GDP Population'!AA$23*100</f>
        <v>0.3888292124</v>
      </c>
      <c r="AD93" s="138">
        <f>AD27*1000/'Inflation GDP Population'!AB$23*100</f>
        <v>0.393335969</v>
      </c>
      <c r="AE93" s="138">
        <f>AE27*1000/'Inflation GDP Population'!AC$23*100</f>
        <v>0.3987208027</v>
      </c>
      <c r="AF93" s="138">
        <f>AF27*1000/'Inflation GDP Population'!AD$23*100</f>
        <v>0.3992052559</v>
      </c>
      <c r="AG93" s="138">
        <f>AG27*1000/'Inflation GDP Population'!AE$23*100</f>
        <v>0.4028406446</v>
      </c>
      <c r="AH93" s="138">
        <f>AH27*1000/'Inflation GDP Population'!AF$23*100</f>
        <v>0.4058150306</v>
      </c>
      <c r="AI93" s="138">
        <f>AI27*1000/'Inflation GDP Population'!AG$23*100</f>
        <v>0.4091818921</v>
      </c>
      <c r="AJ93" s="138">
        <f>AJ27*1000/'Inflation GDP Population'!AH$23*100</f>
        <v>0.4105201361</v>
      </c>
      <c r="AK93" s="138">
        <f>AK27*1000/'Inflation GDP Population'!AI$23*100</f>
        <v>0.4132180409</v>
      </c>
      <c r="AL93" s="138">
        <f>AL27*1000/'Inflation GDP Population'!AJ$23*100</f>
        <v>0.4143799223</v>
      </c>
      <c r="AM93" s="138">
        <f>AM27*1000/'Inflation GDP Population'!AK$23*100</f>
        <v>0.4222179041</v>
      </c>
      <c r="AN93" s="138">
        <f>AN27*1000/'Inflation GDP Population'!AL$23*100</f>
        <v>0.4322122941</v>
      </c>
      <c r="AO93" s="138">
        <f>AO27*1000/'Inflation GDP Population'!AM$23*100</f>
        <v>0.433975866</v>
      </c>
      <c r="AP93" s="138">
        <f>AP27*1000/'Inflation GDP Population'!AN$23*100</f>
        <v>0.4252785423</v>
      </c>
      <c r="AQ93" s="138">
        <f>AQ27*1000/'Inflation GDP Population'!AO$23*100</f>
        <v>0.4314134404</v>
      </c>
      <c r="AR93" s="138">
        <f>AR27*1000/'Inflation GDP Population'!AP$23*100</f>
        <v>0.4330161</v>
      </c>
      <c r="AS93" s="138">
        <f>AS27*1000/'Inflation GDP Population'!AQ$23*100</f>
        <v>0.4203268024</v>
      </c>
      <c r="AT93" s="138">
        <f>AT27*1000/'Inflation GDP Population'!AR$23*100</f>
        <v>0.4252718554</v>
      </c>
      <c r="AU93" s="138">
        <f>AU27*1000/'Inflation GDP Population'!AS$23*100</f>
        <v>0.4250313102</v>
      </c>
      <c r="AV93" s="138">
        <f>AV27*1000/'Inflation GDP Population'!AT$23*100</f>
        <v>0.4268530546</v>
      </c>
      <c r="AW93" s="138">
        <f>AW27*1000/'Inflation GDP Population'!AU$23*100</f>
        <v>0.4265769657</v>
      </c>
      <c r="AX93" s="138">
        <f>AX27*1000/'Inflation GDP Population'!AV$23*100</f>
        <v>0.4277636657</v>
      </c>
      <c r="AY93" s="138">
        <f>AY27*1000/'Inflation GDP Population'!AW$23*100</f>
        <v>0.4179254289</v>
      </c>
      <c r="AZ93" s="138">
        <f>AZ27*1000/'Inflation GDP Population'!AX$23*100</f>
        <v>0.4172283246</v>
      </c>
      <c r="BA93" s="138">
        <f>BA27*1000/'Inflation GDP Population'!AY$23*100</f>
        <v>0.4257521344</v>
      </c>
      <c r="BB93" s="138">
        <f>BB27*1000/'Inflation GDP Population'!AZ$23*100</f>
        <v>0.407188178</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17404.8</v>
      </c>
      <c r="Y6" s="145">
        <f>'Assumptions (Coal)'!X53</f>
        <v>2357.1</v>
      </c>
      <c r="Z6" s="145">
        <f>'Assumptions (Coal)'!Y53</f>
        <v>1390.9</v>
      </c>
      <c r="AA6" s="145">
        <f>'Assumptions (Coal)'!Z53</f>
        <v>3786.3</v>
      </c>
      <c r="AB6" s="145">
        <f>'Assumptions (Coal)'!AA53</f>
        <v>3746</v>
      </c>
      <c r="AC6" s="145">
        <f>'Assumptions (Coal)'!AB53</f>
        <v>1462.2</v>
      </c>
      <c r="AD6" s="145">
        <f>'Assumptions (Coal)'!AC53</f>
        <v>3428.3</v>
      </c>
      <c r="AE6" s="145">
        <f>'Assumptions (Coal)'!AD53</f>
        <v>3236.7</v>
      </c>
      <c r="AF6" s="145">
        <f>'Assumptions (Coal)'!AE53</f>
        <v>3599.1</v>
      </c>
      <c r="AG6" s="145">
        <f>'Assumptions (Coal)'!AF53</f>
        <v>3011.2</v>
      </c>
      <c r="AH6" s="145">
        <f>'Assumptions (Coal)'!AG53</f>
        <v>2663.4</v>
      </c>
      <c r="AI6" s="145">
        <f>'Assumptions (Coal)'!AH53</f>
        <v>2200.8</v>
      </c>
      <c r="AJ6" s="145">
        <f>'Assumptions (Coal)'!AI53</f>
        <v>1337.4</v>
      </c>
      <c r="AK6" s="145">
        <f>'Assumptions (Coal)'!AJ53</f>
        <v>1945.9</v>
      </c>
      <c r="AL6" s="145">
        <f>'Assumptions (Coal)'!AK53</f>
        <v>2074.9</v>
      </c>
      <c r="AM6" s="145">
        <f>'Assumptions (Coal)'!AL53</f>
        <v>1997.5</v>
      </c>
      <c r="AN6" s="145">
        <f>'Assumptions (Coal)'!AM53</f>
        <v>1130.7</v>
      </c>
      <c r="AO6" s="145">
        <f>'Assumptions (Coal)'!AN53</f>
        <v>1359.6</v>
      </c>
      <c r="AP6" s="145">
        <f>'Assumptions (Coal)'!AO53</f>
        <v>1090.3</v>
      </c>
      <c r="AQ6" s="145">
        <f>'Assumptions (Coal)'!AP53</f>
        <v>131.9</v>
      </c>
      <c r="AR6" s="145">
        <f>'Assumptions (Coal)'!AQ53</f>
        <v>1364.8</v>
      </c>
      <c r="AS6" s="145">
        <f>'Assumptions (Coal)'!AR53</f>
        <v>79</v>
      </c>
      <c r="AT6" s="145">
        <f>'Assumptions (Coal)'!AS53</f>
        <v>45</v>
      </c>
      <c r="AU6" s="145">
        <f>'Assumptions (Coal)'!AT53</f>
        <v>0</v>
      </c>
      <c r="AV6" s="145">
        <f>'Assumptions (Coal)'!AU53</f>
        <v>0</v>
      </c>
      <c r="AW6" s="145">
        <f>'Assumptions (Coal)'!AV53</f>
        <v>31</v>
      </c>
      <c r="AX6" s="145">
        <f>'Assumptions (Coal)'!AW53</f>
        <v>31</v>
      </c>
      <c r="AY6" s="145">
        <f>'Assumptions (Coal)'!AX53</f>
        <v>6.4</v>
      </c>
      <c r="AZ6" s="145">
        <f>'Assumptions (Coal)'!AY53</f>
        <v>89.6</v>
      </c>
      <c r="BA6" s="145">
        <f>'Assumptions (Coal)'!AZ53</f>
        <v>3.5</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51048.8</v>
      </c>
      <c r="Y7" s="148">
        <f>X7-'Assumptions (Coal)'!X53+X18</f>
        <v>63814.71333</v>
      </c>
      <c r="Z7" s="148">
        <f>Y7-'Assumptions (Coal)'!Y53+Y18</f>
        <v>62499.12667</v>
      </c>
      <c r="AA7" s="148">
        <f>Z7-'Assumptions (Coal)'!Z53+Z18</f>
        <v>58712.82667</v>
      </c>
      <c r="AB7" s="148">
        <f>AA7-'Assumptions (Coal)'!AA53+AA18</f>
        <v>55580.45333</v>
      </c>
      <c r="AC7" s="148">
        <f>AB7-'Assumptions (Coal)'!AB53+AB18</f>
        <v>55582.46667</v>
      </c>
      <c r="AD7" s="148">
        <f>AC7-'Assumptions (Coal)'!AC53+AC18</f>
        <v>52154.16667</v>
      </c>
      <c r="AE7" s="148">
        <f>AD7-'Assumptions (Coal)'!AD53+AD18</f>
        <v>49244.39333</v>
      </c>
      <c r="AF7" s="148">
        <f>AE7-'Assumptions (Coal)'!AE53+AE18</f>
        <v>46600.20667</v>
      </c>
      <c r="AG7" s="148">
        <f>AF7-'Assumptions (Coal)'!AF53+AF18</f>
        <v>44906.32</v>
      </c>
      <c r="AH7" s="148">
        <f>AG7-'Assumptions (Coal)'!AG53+AG18</f>
        <v>42972.33333</v>
      </c>
      <c r="AI7" s="148">
        <f>AH7-'Assumptions (Coal)'!AH53+AH18</f>
        <v>41153.14667</v>
      </c>
      <c r="AJ7" s="148">
        <f>AI7-'Assumptions (Coal)'!AI53+AI18</f>
        <v>39815.74667</v>
      </c>
      <c r="AK7" s="148">
        <f>AJ7-'Assumptions (Coal)'!AJ53+AJ18</f>
        <v>37869.84667</v>
      </c>
      <c r="AL7" s="148">
        <f>AK7-'Assumptions (Coal)'!AK53+AK18</f>
        <v>35794.94667</v>
      </c>
      <c r="AM7" s="148">
        <f>AL7-'Assumptions (Coal)'!AL53+AL18</f>
        <v>33797.44667</v>
      </c>
      <c r="AN7" s="148">
        <f>AM7-'Assumptions (Coal)'!AM53+AM18</f>
        <v>32666.74667</v>
      </c>
      <c r="AO7" s="148">
        <f>AN7-'Assumptions (Coal)'!AN53+AN18</f>
        <v>31307.14667</v>
      </c>
      <c r="AP7" s="148">
        <f>AO7-'Assumptions (Coal)'!AO53+AO18</f>
        <v>30216.84667</v>
      </c>
      <c r="AQ7" s="148">
        <f>AP7-'Assumptions (Coal)'!AP53+AP18</f>
        <v>30084.94667</v>
      </c>
      <c r="AR7" s="148">
        <f>AQ7-'Assumptions (Coal)'!AQ53+AQ18</f>
        <v>28720.14667</v>
      </c>
      <c r="AS7" s="148">
        <f>AR7-'Assumptions (Coal)'!AR53+AR18</f>
        <v>28641.14667</v>
      </c>
      <c r="AT7" s="148">
        <f>AS7-'Assumptions (Coal)'!AS53+AS18</f>
        <v>28596.14667</v>
      </c>
      <c r="AU7" s="148">
        <f>AT7-'Assumptions (Coal)'!AT53+AT18</f>
        <v>28596.14667</v>
      </c>
      <c r="AV7" s="148">
        <f>AU7-'Assumptions (Coal)'!AU53+AU18</f>
        <v>28596.14667</v>
      </c>
      <c r="AW7" s="148">
        <f>AV7-'Assumptions (Coal)'!AV53+AV18</f>
        <v>28565.14667</v>
      </c>
      <c r="AX7" s="148">
        <f>AW7-'Assumptions (Coal)'!AW53+AW18</f>
        <v>28534.14667</v>
      </c>
      <c r="AY7" s="148">
        <f>AX7-'Assumptions (Coal)'!AX53+AX18</f>
        <v>28527.74667</v>
      </c>
      <c r="AZ7" s="148">
        <f>AY7-'Assumptions (Coal)'!AY53+AY18</f>
        <v>28438.14667</v>
      </c>
      <c r="BA7" s="148">
        <f>AZ7-'Assumptions (Coal)'!AZ53+AZ18</f>
        <v>28434.64667</v>
      </c>
      <c r="BB7" s="148"/>
    </row>
    <row r="8" ht="15.0" customHeight="1">
      <c r="A8" s="149" t="s">
        <v>350</v>
      </c>
      <c r="B8" s="150" t="s">
        <v>149</v>
      </c>
      <c r="C8" s="151">
        <v>77341.0</v>
      </c>
      <c r="D8" s="152">
        <v>77340.3</v>
      </c>
      <c r="E8" s="152">
        <v>77248.1</v>
      </c>
      <c r="F8" s="152">
        <v>77153.1</v>
      </c>
      <c r="G8" s="152">
        <v>76871.6</v>
      </c>
      <c r="H8" s="152">
        <v>77012.4</v>
      </c>
      <c r="I8" s="152">
        <v>76870.9</v>
      </c>
      <c r="J8" s="152">
        <v>77335.6</v>
      </c>
      <c r="K8" s="152">
        <v>77887.4</v>
      </c>
      <c r="L8" s="152">
        <v>77868.5</v>
      </c>
      <c r="M8" s="152">
        <v>78631.4</v>
      </c>
      <c r="N8" s="152">
        <v>79104.2</v>
      </c>
      <c r="O8" s="152">
        <v>79489.8</v>
      </c>
      <c r="P8" s="152">
        <v>80048.1</v>
      </c>
      <c r="Q8" s="152">
        <v>79824.7</v>
      </c>
      <c r="R8" s="152">
        <v>76745.1</v>
      </c>
      <c r="S8" s="152">
        <v>72236.0</v>
      </c>
      <c r="T8" s="152">
        <v>71867.5</v>
      </c>
      <c r="U8" s="152">
        <v>68453.6</v>
      </c>
      <c r="V8" s="153">
        <f t="shared" ref="V8:W8" si="1">U8+V18</f>
        <v>68453.6</v>
      </c>
      <c r="W8" s="153">
        <f t="shared" si="1"/>
        <v>68453.6</v>
      </c>
      <c r="X8" s="154">
        <f t="shared" ref="X8:AZ8" si="2">W8+($BA$8-$W$8)/($BA$2-$W$2)</f>
        <v>66171.81333</v>
      </c>
      <c r="Y8" s="154">
        <f t="shared" si="2"/>
        <v>63890.02667</v>
      </c>
      <c r="Z8" s="154">
        <f t="shared" si="2"/>
        <v>61608.24</v>
      </c>
      <c r="AA8" s="154">
        <f t="shared" si="2"/>
        <v>59326.45333</v>
      </c>
      <c r="AB8" s="154">
        <f t="shared" si="2"/>
        <v>57044.66667</v>
      </c>
      <c r="AC8" s="154">
        <f t="shared" si="2"/>
        <v>54762.88</v>
      </c>
      <c r="AD8" s="154">
        <f t="shared" si="2"/>
        <v>52481.09333</v>
      </c>
      <c r="AE8" s="154">
        <f t="shared" si="2"/>
        <v>50199.30667</v>
      </c>
      <c r="AF8" s="154">
        <f t="shared" si="2"/>
        <v>47917.52</v>
      </c>
      <c r="AG8" s="154">
        <f t="shared" si="2"/>
        <v>45635.73333</v>
      </c>
      <c r="AH8" s="154">
        <f t="shared" si="2"/>
        <v>43353.94667</v>
      </c>
      <c r="AI8" s="154">
        <f t="shared" si="2"/>
        <v>41072.16</v>
      </c>
      <c r="AJ8" s="154">
        <f t="shared" si="2"/>
        <v>38790.37333</v>
      </c>
      <c r="AK8" s="154">
        <f t="shared" si="2"/>
        <v>36508.58667</v>
      </c>
      <c r="AL8" s="154">
        <f t="shared" si="2"/>
        <v>34226.8</v>
      </c>
      <c r="AM8" s="154">
        <f t="shared" si="2"/>
        <v>31945.01333</v>
      </c>
      <c r="AN8" s="154">
        <f t="shared" si="2"/>
        <v>29663.22667</v>
      </c>
      <c r="AO8" s="154">
        <f t="shared" si="2"/>
        <v>27381.44</v>
      </c>
      <c r="AP8" s="154">
        <f t="shared" si="2"/>
        <v>25099.65333</v>
      </c>
      <c r="AQ8" s="154">
        <f t="shared" si="2"/>
        <v>22817.86667</v>
      </c>
      <c r="AR8" s="154">
        <f t="shared" si="2"/>
        <v>20536.08</v>
      </c>
      <c r="AS8" s="154">
        <f t="shared" si="2"/>
        <v>18254.29333</v>
      </c>
      <c r="AT8" s="154">
        <f t="shared" si="2"/>
        <v>15972.50667</v>
      </c>
      <c r="AU8" s="154">
        <f t="shared" si="2"/>
        <v>13690.72</v>
      </c>
      <c r="AV8" s="154">
        <f t="shared" si="2"/>
        <v>11408.93333</v>
      </c>
      <c r="AW8" s="154">
        <f t="shared" si="2"/>
        <v>9127.146667</v>
      </c>
      <c r="AX8" s="154">
        <f t="shared" si="2"/>
        <v>6845.36</v>
      </c>
      <c r="AY8" s="154">
        <f t="shared" si="2"/>
        <v>4563.573333</v>
      </c>
      <c r="AZ8" s="154">
        <f t="shared" si="2"/>
        <v>2281.786667</v>
      </c>
      <c r="BA8" s="155">
        <f>Inputs!H3</f>
        <v>0</v>
      </c>
    </row>
    <row r="9">
      <c r="A9" s="149" t="s">
        <v>28</v>
      </c>
      <c r="B9" s="150" t="s">
        <v>150</v>
      </c>
      <c r="C9" s="156">
        <v>446.089396</v>
      </c>
      <c r="D9" s="156">
        <v>437.36671</v>
      </c>
      <c r="E9" s="156">
        <v>447.579273</v>
      </c>
      <c r="F9" s="156">
        <v>460.91959</v>
      </c>
      <c r="G9" s="156">
        <v>470.122714</v>
      </c>
      <c r="H9" s="156">
        <v>471.789695</v>
      </c>
      <c r="I9" s="156">
        <v>468.116131</v>
      </c>
      <c r="J9" s="156">
        <v>474.166753</v>
      </c>
      <c r="K9" s="156">
        <v>475.93844</v>
      </c>
      <c r="L9" s="156">
        <v>440.696138</v>
      </c>
      <c r="M9" s="156">
        <v>456.124846</v>
      </c>
      <c r="N9" s="156">
        <v>437.855765</v>
      </c>
      <c r="O9" s="156">
        <v>390.01197</v>
      </c>
      <c r="P9" s="156">
        <v>410.460676</v>
      </c>
      <c r="Q9" s="156">
        <v>409.278893</v>
      </c>
      <c r="R9" s="156">
        <v>361.902668</v>
      </c>
      <c r="S9" s="156">
        <v>314.487121</v>
      </c>
      <c r="T9" s="156">
        <v>323.897084</v>
      </c>
      <c r="U9" s="156">
        <v>328.113886</v>
      </c>
      <c r="V9" s="157">
        <f t="shared" ref="V9:W9" si="3">U9</f>
        <v>328.113886</v>
      </c>
      <c r="W9" s="157">
        <f t="shared" si="3"/>
        <v>328.113886</v>
      </c>
      <c r="X9" s="154">
        <f t="shared" ref="X9:AZ9" si="4">W9+($BA$9-$W$9)/($BA$2-$W$2)</f>
        <v>317.1767565</v>
      </c>
      <c r="Y9" s="154">
        <f t="shared" si="4"/>
        <v>306.2396269</v>
      </c>
      <c r="Z9" s="154">
        <f t="shared" si="4"/>
        <v>295.3024974</v>
      </c>
      <c r="AA9" s="154">
        <f t="shared" si="4"/>
        <v>284.3653679</v>
      </c>
      <c r="AB9" s="154">
        <f t="shared" si="4"/>
        <v>273.4282383</v>
      </c>
      <c r="AC9" s="154">
        <f t="shared" si="4"/>
        <v>262.4911088</v>
      </c>
      <c r="AD9" s="154">
        <f t="shared" si="4"/>
        <v>251.5539793</v>
      </c>
      <c r="AE9" s="154">
        <f t="shared" si="4"/>
        <v>240.6168497</v>
      </c>
      <c r="AF9" s="154">
        <f t="shared" si="4"/>
        <v>229.6797202</v>
      </c>
      <c r="AG9" s="154">
        <f t="shared" si="4"/>
        <v>218.7425907</v>
      </c>
      <c r="AH9" s="154">
        <f t="shared" si="4"/>
        <v>207.8054611</v>
      </c>
      <c r="AI9" s="154">
        <f t="shared" si="4"/>
        <v>196.8683316</v>
      </c>
      <c r="AJ9" s="154">
        <f t="shared" si="4"/>
        <v>185.9312021</v>
      </c>
      <c r="AK9" s="154">
        <f t="shared" si="4"/>
        <v>174.9940725</v>
      </c>
      <c r="AL9" s="154">
        <f t="shared" si="4"/>
        <v>164.056943</v>
      </c>
      <c r="AM9" s="154">
        <f t="shared" si="4"/>
        <v>153.1198135</v>
      </c>
      <c r="AN9" s="154">
        <f t="shared" si="4"/>
        <v>142.1826839</v>
      </c>
      <c r="AO9" s="154">
        <f t="shared" si="4"/>
        <v>131.2455544</v>
      </c>
      <c r="AP9" s="154">
        <f t="shared" si="4"/>
        <v>120.3084249</v>
      </c>
      <c r="AQ9" s="154">
        <f t="shared" si="4"/>
        <v>109.3712953</v>
      </c>
      <c r="AR9" s="154">
        <f t="shared" si="4"/>
        <v>98.4341658</v>
      </c>
      <c r="AS9" s="154">
        <f t="shared" si="4"/>
        <v>87.49703627</v>
      </c>
      <c r="AT9" s="154">
        <f t="shared" si="4"/>
        <v>76.55990673</v>
      </c>
      <c r="AU9" s="154">
        <f t="shared" si="4"/>
        <v>65.6227772</v>
      </c>
      <c r="AV9" s="154">
        <f t="shared" si="4"/>
        <v>54.68564767</v>
      </c>
      <c r="AW9" s="154">
        <f t="shared" si="4"/>
        <v>43.74851813</v>
      </c>
      <c r="AX9" s="154">
        <f t="shared" si="4"/>
        <v>32.8113886</v>
      </c>
      <c r="AY9" s="154">
        <f t="shared" si="4"/>
        <v>21.87425907</v>
      </c>
      <c r="AZ9" s="154">
        <f t="shared" si="4"/>
        <v>10.93712953</v>
      </c>
      <c r="BA9" s="155">
        <f>Inputs!I3</f>
        <v>0</v>
      </c>
    </row>
    <row r="10" ht="15.0" customHeight="1">
      <c r="A10" s="158" t="s">
        <v>31</v>
      </c>
      <c r="B10" s="159" t="s">
        <v>351</v>
      </c>
      <c r="C10" s="160">
        <f>'Assumptions (Coal)'!B25*Model!C8/10^9+'Assumptions (Coal)'!B26*Model!C9/10^3</f>
        <v>3.102510156</v>
      </c>
      <c r="D10" s="160">
        <f>'Assumptions (Coal)'!C25*Model!D8/10^9+'Assumptions (Coal)'!C26*Model!D9/10^3</f>
        <v>3.063967035</v>
      </c>
      <c r="E10" s="160">
        <f>'Assumptions (Coal)'!D25*Model!E8/10^9+'Assumptions (Coal)'!D26*Model!E9/10^3</f>
        <v>3.097349727</v>
      </c>
      <c r="F10" s="160">
        <f>'Assumptions (Coal)'!E25*Model!F8/10^9+'Assumptions (Coal)'!E26*Model!F9/10^3</f>
        <v>3.142687191</v>
      </c>
      <c r="G10" s="160">
        <f>'Assumptions (Coal)'!F25*Model!G8/10^9+'Assumptions (Coal)'!F26*Model!G9/10^3</f>
        <v>3.222526503</v>
      </c>
      <c r="H10" s="160">
        <f>'Assumptions (Coal)'!G25*Model!H8/10^9+'Assumptions (Coal)'!G26*Model!H9/10^3</f>
        <v>3.325728503</v>
      </c>
      <c r="I10" s="160">
        <f>'Assumptions (Coal)'!H25*Model!I8/10^9+'Assumptions (Coal)'!H26*Model!I9/10^3</f>
        <v>3.4809882</v>
      </c>
      <c r="J10" s="160">
        <f>'Assumptions (Coal)'!I25*Model!J8/10^9+'Assumptions (Coal)'!I26*Model!J9/10^3</f>
        <v>3.599092348</v>
      </c>
      <c r="K10" s="160">
        <f>'Assumptions (Coal)'!J25*Model!K8/10^9+'Assumptions (Coal)'!J26*Model!K9/10^3</f>
        <v>3.756893572</v>
      </c>
      <c r="L10" s="160">
        <f>'Assumptions (Coal)'!K25*Model!L8/10^9+'Assumptions (Coal)'!K26*Model!L9/10^3</f>
        <v>3.661344224</v>
      </c>
      <c r="M10" s="160">
        <f>'Assumptions (Coal)'!L25*Model!M8/10^9+'Assumptions (Coal)'!L26*Model!M9/10^3</f>
        <v>3.815065668</v>
      </c>
      <c r="N10" s="160">
        <f>'Assumptions (Coal)'!M25*Model!N8/10^9+'Assumptions (Coal)'!M26*Model!N9/10^3</f>
        <v>3.81767237</v>
      </c>
      <c r="O10" s="160">
        <f>'Assumptions (Coal)'!N25*Model!O8/10^9+'Assumptions (Coal)'!N26*Model!O9/10^3</f>
        <v>3.625590342</v>
      </c>
      <c r="P10" s="160">
        <f>'Assumptions (Coal)'!O25*Model!P8/10^9+'Assumptions (Coal)'!O26*Model!P9/10^3</f>
        <v>3.778105348</v>
      </c>
      <c r="Q10" s="160">
        <f>'Assumptions (Coal)'!P25*Model!Q8/10^9+'Assumptions (Coal)'!P26*Model!Q9/10^3</f>
        <v>3.892913771</v>
      </c>
      <c r="R10" s="160">
        <f>'Assumptions (Coal)'!Q25*Model!R8/10^9+'Assumptions (Coal)'!Q26*Model!R9/10^3</f>
        <v>3.636179557</v>
      </c>
      <c r="S10" s="160">
        <f>'Assumptions (Coal)'!R25*Model!S8/10^9+'Assumptions (Coal)'!R26*Model!S9/10^3</f>
        <v>3.248886125</v>
      </c>
      <c r="T10" s="160">
        <f>'Assumptions (Coal)'!S25*Model!T8/10^9+'Assumptions (Coal)'!S26*Model!T9/10^3</f>
        <v>3.412051986</v>
      </c>
      <c r="U10" s="160">
        <f>'Assumptions (Coal)'!T25*Model!U8/10^9+'Assumptions (Coal)'!T26*Model!U9/10^3</f>
        <v>3.390102633</v>
      </c>
      <c r="V10" s="160">
        <f>'Assumptions (Coal)'!U25*Model!V8/10^9+'Assumptions (Coal)'!U26*Model!V9/10^3</f>
        <v>3.452460986</v>
      </c>
      <c r="W10" s="160">
        <f>'Assumptions (Coal)'!V25*Model!W8/10^9+'Assumptions (Coal)'!V26*Model!W9/10^3</f>
        <v>3.515966373</v>
      </c>
      <c r="X10" s="160">
        <f>IF(W18&gt;0,'Assumptions (Coal)'!W18*Model!W18/10^9+'Assumptions (Coal)'!W19*Model!X9*(Model!W18/Model!X8)/10^3+'Assumptions (Coal)'!W25*(Model!X8-W18)/10^9+'Assumptions (Coal)'!W26*Model!X9*((X8-Model!W18)/Model!X8)/10^3,'Assumptions (Coal)'!W25*Model!X8/10^9+'Assumptions (Coal)'!W26*Model!X9/10^3)</f>
        <v>3.46128523</v>
      </c>
      <c r="Y10" s="160">
        <f>IF(X18&gt;0,'Assumptions (Coal)'!X18*Model!X18/10^9+'Assumptions (Coal)'!X19*Model!Y9*(Model!X18/Model!Y8)/10^3+'Assumptions (Coal)'!X25*(Model!Y8-X18)/10^9+'Assumptions (Coal)'!X26*Model!Y9*((Y8-Model!X18)/Model!Y8)/10^3,'Assumptions (Coal)'!X25*Model!Y8/10^9+'Assumptions (Coal)'!X26*Model!Y9/10^3)</f>
        <v>4.240882278</v>
      </c>
      <c r="Z10" s="160">
        <f>IF(Y18&gt;0,'Assumptions (Coal)'!Y18*Model!Y18/10^9+'Assumptions (Coal)'!Y19*Model!Z9*(Model!Y18/Model!Z8)/10^3+'Assumptions (Coal)'!Y25*(Model!Z8-Y18)/10^9+'Assumptions (Coal)'!Y26*Model!Z9*((Z8-Model!Y18)/Model!Z8)/10^3,'Assumptions (Coal)'!Y25*Model!Z8/10^9+'Assumptions (Coal)'!Y26*Model!Z9/10^3)</f>
        <v>3.346455039</v>
      </c>
      <c r="AA10" s="160">
        <f>IF(Z18&gt;0,'Assumptions (Coal)'!Z18*Model!Z18/10^9+'Assumptions (Coal)'!Z19*Model!AA9*(Model!Z18/Model!AA8)/10^3+'Assumptions (Coal)'!Z25*(Model!AA8-Z18)/10^9+'Assumptions (Coal)'!Z26*Model!AA9*((AA8-Model!Z18)/Model!AA8)/10^3,'Assumptions (Coal)'!Z25*Model!AA8/10^9+'Assumptions (Coal)'!Z26*Model!AA9/10^3)</f>
        <v>3.277634624</v>
      </c>
      <c r="AB10" s="160">
        <f>IF(AA18&gt;0,'Assumptions (Coal)'!AA18*Model!AA18/10^9+'Assumptions (Coal)'!AA19*Model!AB9*(Model!AA18/Model!AB8)/10^3+'Assumptions (Coal)'!AA25*(Model!AB8-AA18)/10^9+'Assumptions (Coal)'!AA26*Model!AB9*((AB8-Model!AA18)/Model!AB8)/10^3,'Assumptions (Coal)'!AA25*Model!AB8/10^9+'Assumptions (Coal)'!AA26*Model!AB9/10^3)</f>
        <v>3.245123011</v>
      </c>
      <c r="AC10" s="160">
        <f>IF(AB18&gt;0,'Assumptions (Coal)'!AB18*Model!AB18/10^9+'Assumptions (Coal)'!AB19*Model!AC9*(Model!AB18/Model!AC8)/10^3+'Assumptions (Coal)'!AB25*(Model!AC8-AB18)/10^9+'Assumptions (Coal)'!AB26*Model!AC9*((AC8-Model!AB18)/Model!AC8)/10^3,'Assumptions (Coal)'!AB25*Model!AC8/10^9+'Assumptions (Coal)'!AB26*Model!AC9/10^3)</f>
        <v>3.224048052</v>
      </c>
      <c r="AD10" s="160">
        <f>IF(AC18&gt;0,'Assumptions (Coal)'!AC18*Model!AC18/10^9+'Assumptions (Coal)'!AC19*Model!AD9*(Model!AC18/Model!AD8)/10^3+'Assumptions (Coal)'!AC25*(Model!AD8-AC18)/10^9+'Assumptions (Coal)'!AC26*Model!AD9*((AD8-Model!AC18)/Model!AD8)/10^3,'Assumptions (Coal)'!AC25*Model!AD8/10^9+'Assumptions (Coal)'!AC26*Model!AD9/10^3)</f>
        <v>3.062406419</v>
      </c>
      <c r="AE10" s="160">
        <f>IF(AD18&gt;0,'Assumptions (Coal)'!AD18*Model!AD18/10^9+'Assumptions (Coal)'!AD19*Model!AE9*(Model!AD18/Model!AE8)/10^3+'Assumptions (Coal)'!AD25*(Model!AE8-AD18)/10^9+'Assumptions (Coal)'!AD26*Model!AE9*((AE8-Model!AD18)/Model!AE8)/10^3,'Assumptions (Coal)'!AD25*Model!AE8/10^9+'Assumptions (Coal)'!AD26*Model!AE9/10^3)</f>
        <v>3.002987655</v>
      </c>
      <c r="AF10" s="160">
        <f>IF(AE18&gt;0,'Assumptions (Coal)'!AE18*Model!AE18/10^9+'Assumptions (Coal)'!AE19*Model!AF9*(Model!AE18/Model!AF8)/10^3+'Assumptions (Coal)'!AE25*(Model!AF8-AE18)/10^9+'Assumptions (Coal)'!AE26*Model!AF9*((AF8-Model!AE18)/Model!AF8)/10^3,'Assumptions (Coal)'!AE25*Model!AF8/10^9+'Assumptions (Coal)'!AE26*Model!AF9/10^3)</f>
        <v>2.95878842</v>
      </c>
      <c r="AG10" s="160">
        <f>IF(AF18&gt;0,'Assumptions (Coal)'!AF18*Model!AF18/10^9+'Assumptions (Coal)'!AF19*Model!AG9*(Model!AF18/Model!AG8)/10^3+'Assumptions (Coal)'!AF25*(Model!AG8-AF18)/10^9+'Assumptions (Coal)'!AF26*Model!AG9*((AG8-Model!AF18)/Model!AG8)/10^3,'Assumptions (Coal)'!AF25*Model!AG8/10^9+'Assumptions (Coal)'!AF26*Model!AG9/10^3)</f>
        <v>2.89509193</v>
      </c>
      <c r="AH10" s="160">
        <f>IF(AG18&gt;0,'Assumptions (Coal)'!AG18*Model!AG18/10^9+'Assumptions (Coal)'!AG19*Model!AH9*(Model!AG18/Model!AH8)/10^3+'Assumptions (Coal)'!AG25*(Model!AH8-AG18)/10^9+'Assumptions (Coal)'!AG26*Model!AH9*((AH8-Model!AG18)/Model!AH8)/10^3,'Assumptions (Coal)'!AG25*Model!AH8/10^9+'Assumptions (Coal)'!AG26*Model!AH9/10^3)</f>
        <v>2.767512541</v>
      </c>
      <c r="AI10" s="160">
        <f>IF(AH18&gt;0,'Assumptions (Coal)'!AH18*Model!AH18/10^9+'Assumptions (Coal)'!AH19*Model!AI9*(Model!AH18/Model!AI8)/10^3+'Assumptions (Coal)'!AH25*(Model!AI8-AH18)/10^9+'Assumptions (Coal)'!AH26*Model!AI9*((AI8-Model!AH18)/Model!AI8)/10^3,'Assumptions (Coal)'!AH25*Model!AI8/10^9+'Assumptions (Coal)'!AH26*Model!AI9/10^3)</f>
        <v>2.649979973</v>
      </c>
      <c r="AJ10" s="160">
        <f>IF(AI18&gt;0,'Assumptions (Coal)'!AI18*Model!AI18/10^9+'Assumptions (Coal)'!AI19*Model!AJ9*(Model!AI18/Model!AJ8)/10^3+'Assumptions (Coal)'!AI25*(Model!AJ8-AI18)/10^9+'Assumptions (Coal)'!AI26*Model!AJ9*((AJ8-Model!AI18)/Model!AJ8)/10^3,'Assumptions (Coal)'!AI25*Model!AJ8/10^9+'Assumptions (Coal)'!AI26*Model!AJ9/10^3)</f>
        <v>2.525105401</v>
      </c>
      <c r="AK10" s="160">
        <f>IF(AJ18&gt;0,'Assumptions (Coal)'!AJ18*Model!AJ18/10^9+'Assumptions (Coal)'!AJ19*Model!AK9*(Model!AJ18/Model!AK8)/10^3+'Assumptions (Coal)'!AJ25*(Model!AK8-AJ18)/10^9+'Assumptions (Coal)'!AJ26*Model!AK9*((AK8-Model!AJ18)/Model!AK8)/10^3,'Assumptions (Coal)'!AJ25*Model!AK8/10^9+'Assumptions (Coal)'!AJ26*Model!AK9/10^3)</f>
        <v>2.420284978</v>
      </c>
      <c r="AL10" s="160">
        <f>IF(AK18&gt;0,'Assumptions (Coal)'!AK18*Model!AK18/10^9+'Assumptions (Coal)'!AK19*Model!AL9*(Model!AK18/Model!AL8)/10^3+'Assumptions (Coal)'!AK25*(Model!AL8-AK18)/10^9+'Assumptions (Coal)'!AK26*Model!AL9*((AL8-Model!AK18)/Model!AL8)/10^3,'Assumptions (Coal)'!AK25*Model!AL8/10^9+'Assumptions (Coal)'!AK26*Model!AL9/10^3)</f>
        <v>2.310754007</v>
      </c>
      <c r="AM10" s="160">
        <f>IF(AL18&gt;0,'Assumptions (Coal)'!AL18*Model!AL18/10^9+'Assumptions (Coal)'!AL19*Model!AM9*(Model!AL18/Model!AM8)/10^3+'Assumptions (Coal)'!AL25*(Model!AM8-AL18)/10^9+'Assumptions (Coal)'!AL26*Model!AM9*((AM8-Model!AL18)/Model!AM8)/10^3,'Assumptions (Coal)'!AL25*Model!AM8/10^9+'Assumptions (Coal)'!AL26*Model!AM9/10^3)</f>
        <v>2.196374661</v>
      </c>
      <c r="AN10" s="160">
        <f>IF(AM18&gt;0,'Assumptions (Coal)'!AM18*Model!AM18/10^9+'Assumptions (Coal)'!AM19*Model!AN9*(Model!AM18/Model!AN8)/10^3+'Assumptions (Coal)'!AM25*(Model!AN8-AM18)/10^9+'Assumptions (Coal)'!AM26*Model!AN9*((AN8-Model!AM18)/Model!AN8)/10^3,'Assumptions (Coal)'!AM25*Model!AN8/10^9+'Assumptions (Coal)'!AM26*Model!AN9/10^3)</f>
        <v>2.077005633</v>
      </c>
      <c r="AO10" s="160">
        <f>IF(AN18&gt;0,'Assumptions (Coal)'!AN18*Model!AN18/10^9+'Assumptions (Coal)'!AN19*Model!AO9*(Model!AN18/Model!AO8)/10^3+'Assumptions (Coal)'!AN25*(Model!AO8-AN18)/10^9+'Assumptions (Coal)'!AN26*Model!AO9*((AO8-Model!AN18)/Model!AO8)/10^3,'Assumptions (Coal)'!AN25*Model!AO8/10^9+'Assumptions (Coal)'!AN26*Model!AO9/10^3)</f>
        <v>1.952502063</v>
      </c>
      <c r="AP10" s="160">
        <f>IF(AO18&gt;0,'Assumptions (Coal)'!AO18*Model!AO18/10^9+'Assumptions (Coal)'!AO19*Model!AP9*(Model!AO18/Model!AP8)/10^3+'Assumptions (Coal)'!AO25*(Model!AP8-AO18)/10^9+'Assumptions (Coal)'!AO26*Model!AP9*((AP8-Model!AO18)/Model!AP8)/10^3,'Assumptions (Coal)'!AO25*Model!AP8/10^9+'Assumptions (Coal)'!AO26*Model!AP9/10^3)</f>
        <v>1.822715445</v>
      </c>
      <c r="AQ10" s="160">
        <f>IF(AP18&gt;0,'Assumptions (Coal)'!AP18*Model!AP18/10^9+'Assumptions (Coal)'!AP19*Model!AQ9*(Model!AP18/Model!AQ8)/10^3+'Assumptions (Coal)'!AP25*(Model!AQ8-AP18)/10^9+'Assumptions (Coal)'!AP26*Model!AQ9*((AQ8-Model!AP18)/Model!AQ8)/10^3,'Assumptions (Coal)'!AP25*Model!AQ8/10^9+'Assumptions (Coal)'!AP26*Model!AQ9/10^3)</f>
        <v>1.687493551</v>
      </c>
      <c r="AR10" s="160">
        <f>IF(AQ18&gt;0,'Assumptions (Coal)'!AQ18*Model!AQ18/10^9+'Assumptions (Coal)'!AQ19*Model!AR9*(Model!AQ18/Model!AR8)/10^3+'Assumptions (Coal)'!AQ25*(Model!AR8-AQ18)/10^9+'Assumptions (Coal)'!AQ26*Model!AR9*((AR8-Model!AQ18)/Model!AR8)/10^3,'Assumptions (Coal)'!AQ25*Model!AR8/10^9+'Assumptions (Coal)'!AQ26*Model!AR9/10^3)</f>
        <v>1.546680337</v>
      </c>
      <c r="AS10" s="160">
        <f>IF(AR18&gt;0,'Assumptions (Coal)'!AR18*Model!AR18/10^9+'Assumptions (Coal)'!AR19*Model!AS9*(Model!AR18/Model!AS8)/10^3+'Assumptions (Coal)'!AR25*(Model!AS8-AR18)/10^9+'Assumptions (Coal)'!AR26*Model!AS9*((AS8-Model!AR18)/Model!AS8)/10^3,'Assumptions (Coal)'!AR25*Model!AS8/10^9+'Assumptions (Coal)'!AR26*Model!AS9/10^3)</f>
        <v>1.40011586</v>
      </c>
      <c r="AT10" s="160">
        <f>IF(AS18&gt;0,'Assumptions (Coal)'!AS18*Model!AS18/10^9+'Assumptions (Coal)'!AS19*Model!AT9*(Model!AS18/Model!AT8)/10^3+'Assumptions (Coal)'!AS25*(Model!AT8-AS18)/10^9+'Assumptions (Coal)'!AS26*Model!AT9*((AT8-Model!AS18)/Model!AT8)/10^3,'Assumptions (Coal)'!AS25*Model!AT8/10^9+'Assumptions (Coal)'!AS26*Model!AT9/10^3)</f>
        <v>1.247636183</v>
      </c>
      <c r="AU10" s="160">
        <f>IF(AT18&gt;0,'Assumptions (Coal)'!AT18*Model!AT18/10^9+'Assumptions (Coal)'!AT19*Model!AU9*(Model!AT18/Model!AU8)/10^3+'Assumptions (Coal)'!AT25*(Model!AU8-AT18)/10^9+'Assumptions (Coal)'!AT26*Model!AU9*((AU8-Model!AT18)/Model!AU8)/10^3,'Assumptions (Coal)'!AT25*Model!AU8/10^9+'Assumptions (Coal)'!AT26*Model!AU9/10^3)</f>
        <v>1.089073285</v>
      </c>
      <c r="AV10" s="160">
        <f>IF(AU18&gt;0,'Assumptions (Coal)'!AU18*Model!AU18/10^9+'Assumptions (Coal)'!AU19*Model!AV9*(Model!AU18/Model!AV8)/10^3+'Assumptions (Coal)'!AU25*(Model!AV8-AU18)/10^9+'Assumptions (Coal)'!AU26*Model!AV9*((AV8-Model!AU18)/Model!AV8)/10^3,'Assumptions (Coal)'!AU25*Model!AV8/10^9+'Assumptions (Coal)'!AU26*Model!AV9/10^3)</f>
        <v>0.9242549644</v>
      </c>
      <c r="AW10" s="160">
        <f>IF(AV18&gt;0,'Assumptions (Coal)'!AV18*Model!AV18/10^9+'Assumptions (Coal)'!AV19*Model!AW9*(Model!AV18/Model!AW8)/10^3+'Assumptions (Coal)'!AV25*(Model!AW8-AV18)/10^9+'Assumptions (Coal)'!AV26*Model!AW9*((AW8-Model!AV18)/Model!AW8)/10^3,'Assumptions (Coal)'!AV25*Model!AW8/10^9+'Assumptions (Coal)'!AV26*Model!AW9/10^3)</f>
        <v>0.7530047437</v>
      </c>
      <c r="AX10" s="160">
        <f>IF(AW18&gt;0,'Assumptions (Coal)'!AW18*Model!AW18/10^9+'Assumptions (Coal)'!AW19*Model!AX9*(Model!AW18/Model!AX8)/10^3+'Assumptions (Coal)'!AW25*(Model!AX8-AW18)/10^9+'Assumptions (Coal)'!AW26*Model!AX9*((AX8-Model!AW18)/Model!AX8)/10^3,'Assumptions (Coal)'!AW25*Model!AX8/10^9+'Assumptions (Coal)'!AW26*Model!AX9/10^3)</f>
        <v>0.5751417688</v>
      </c>
      <c r="AY10" s="160">
        <f>IF(AX18&gt;0,'Assumptions (Coal)'!AX18*Model!AX18/10^9+'Assumptions (Coal)'!AX19*Model!AY9*(Model!AX18/Model!AY8)/10^3+'Assumptions (Coal)'!AX25*(Model!AY8-AX18)/10^9+'Assumptions (Coal)'!AX26*Model!AY9*((AY8-Model!AX18)/Model!AY8)/10^3,'Assumptions (Coal)'!AX25*Model!AY8/10^9+'Assumptions (Coal)'!AX26*Model!AY9/10^3)</f>
        <v>0.3904807087</v>
      </c>
      <c r="AZ10" s="160">
        <f>IF(AY18&gt;0,'Assumptions (Coal)'!AY18*Model!AY18/10^9+'Assumptions (Coal)'!AY19*Model!AZ9*(Model!AY18/Model!AZ8)/10^3+'Assumptions (Coal)'!AY25*(Model!AZ8-AY18)/10^9+'Assumptions (Coal)'!AY26*Model!AZ9*((AZ8-Model!AY18)/Model!AZ8)/10^3,'Assumptions (Coal)'!AY25*Model!AZ8/10^9+'Assumptions (Coal)'!AY26*Model!AZ9/10^3)</f>
        <v>0.1988316518</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7.974740132</v>
      </c>
      <c r="D11" s="160">
        <f>'Assumptions (Coal)'!C30*Model!D9/10^3</f>
        <v>7.818804675</v>
      </c>
      <c r="E11" s="160">
        <f>'Assumptions (Coal)'!D30*Model!E9/10^3</f>
        <v>8.001374663</v>
      </c>
      <c r="F11" s="160">
        <f>'Assumptions (Coal)'!E30*Model!F9/10^3</f>
        <v>8.23985951</v>
      </c>
      <c r="G11" s="160">
        <f>'Assumptions (Coal)'!F30*Model!G9/10^3</f>
        <v>8.404383758</v>
      </c>
      <c r="H11" s="160">
        <f>'Assumptions (Coal)'!G30*Model!H9/10^3</f>
        <v>8.434184378</v>
      </c>
      <c r="I11" s="160">
        <f>'Assumptions (Coal)'!H30*Model!I9/10^3</f>
        <v>8.368512074</v>
      </c>
      <c r="J11" s="160">
        <f>'Assumptions (Coal)'!I30*Model!J9/10^3</f>
        <v>8.476679043</v>
      </c>
      <c r="K11" s="160">
        <f>'Assumptions (Coal)'!J30*Model!K9/10^3</f>
        <v>9.950444965</v>
      </c>
      <c r="L11" s="160">
        <f>'Assumptions (Coal)'!K30*Model!L9/10^3</f>
        <v>9.836778496</v>
      </c>
      <c r="M11" s="160">
        <f>'Assumptions (Coal)'!L30*Model!M9/10^3</f>
        <v>10.45757434</v>
      </c>
      <c r="N11" s="160">
        <f>'Assumptions (Coal)'!M30*Model!N9/10^3</f>
        <v>10.56940031</v>
      </c>
      <c r="O11" s="160">
        <f>'Assumptions (Coal)'!N30*Model!O9/10^3</f>
        <v>9.375107735</v>
      </c>
      <c r="P11" s="160">
        <f>'Assumptions (Coal)'!O30*Model!P9/10^3</f>
        <v>9.700827617</v>
      </c>
      <c r="Q11" s="160">
        <f>'Assumptions (Coal)'!P30*Model!Q9/10^3</f>
        <v>9.796908862</v>
      </c>
      <c r="R11" s="160">
        <f>'Assumptions (Coal)'!Q30*Model!R9/10^3</f>
        <v>8.114581622</v>
      </c>
      <c r="S11" s="160">
        <f>'Assumptions (Coal)'!R30*Model!S9/10^3</f>
        <v>6.702035036</v>
      </c>
      <c r="T11" s="160">
        <f>'Assumptions (Coal)'!S30*Model!T9/10^3</f>
        <v>6.73900273</v>
      </c>
      <c r="U11" s="160">
        <f>'Assumptions (Coal)'!T30*Model!U9/10^3</f>
        <v>6.826737512</v>
      </c>
      <c r="V11" s="160">
        <f>'Assumptions (Coal)'!U30*Model!V9/10^3</f>
        <v>6.826737512</v>
      </c>
      <c r="W11" s="160">
        <f>'Assumptions (Coal)'!V30*Model!W9/10^3</f>
        <v>7.951986005</v>
      </c>
      <c r="X11" s="161">
        <f>X9*X14*'Assumptions (Coal)'!W49/10^3</f>
        <v>7.823954645</v>
      </c>
      <c r="Y11" s="161">
        <f>Y9*Y14*'Assumptions (Coal)'!X49/10^3</f>
        <v>7.69785597</v>
      </c>
      <c r="Z11" s="161">
        <f>Z9*Z14*'Assumptions (Coal)'!Y49/10^3</f>
        <v>7.633250717</v>
      </c>
      <c r="AA11" s="161">
        <f>AA9*AA14*'Assumptions (Coal)'!Z49/10^3</f>
        <v>7.602525527</v>
      </c>
      <c r="AB11" s="161">
        <f>AB9*AB14*'Assumptions (Coal)'!AA49/10^3</f>
        <v>7.517727259</v>
      </c>
      <c r="AC11" s="161">
        <f>AC9*AC14*'Assumptions (Coal)'!AB49/10^3</f>
        <v>7.400073394</v>
      </c>
      <c r="AD11" s="161">
        <f>AD9*AD14*'Assumptions (Coal)'!AC49/10^3</f>
        <v>7.257302915</v>
      </c>
      <c r="AE11" s="161">
        <f>AE9*AE14*'Assumptions (Coal)'!AD49/10^3</f>
        <v>7.079961631</v>
      </c>
      <c r="AF11" s="161">
        <f>AF9*AF14*'Assumptions (Coal)'!AE49/10^3</f>
        <v>6.901866284</v>
      </c>
      <c r="AG11" s="161">
        <f>AG9*AG14*'Assumptions (Coal)'!AF49/10^3</f>
        <v>6.724803964</v>
      </c>
      <c r="AH11" s="161">
        <f>AH9*AH14*'Assumptions (Coal)'!AG49/10^3</f>
        <v>6.524434644</v>
      </c>
      <c r="AI11" s="161">
        <f>AI9*AI14*'Assumptions (Coal)'!AH49/10^3</f>
        <v>6.318263173</v>
      </c>
      <c r="AJ11" s="161">
        <f>AJ9*AJ14*'Assumptions (Coal)'!AI49/10^3</f>
        <v>6.123941715</v>
      </c>
      <c r="AK11" s="161">
        <f>AK9*AK14*'Assumptions (Coal)'!AJ49/10^3</f>
        <v>5.907458999</v>
      </c>
      <c r="AL11" s="161">
        <f>AL9*AL14*'Assumptions (Coal)'!AK49/10^3</f>
        <v>5.690846664</v>
      </c>
      <c r="AM11" s="161">
        <f>AM9*AM14*'Assumptions (Coal)'!AL49/10^3</f>
        <v>5.449142549</v>
      </c>
      <c r="AN11" s="161">
        <f>AN9*AN14*'Assumptions (Coal)'!AM49/10^3</f>
        <v>5.204018618</v>
      </c>
      <c r="AO11" s="161">
        <f>AO9*AO14*'Assumptions (Coal)'!AN49/10^3</f>
        <v>4.930164375</v>
      </c>
      <c r="AP11" s="161">
        <f>AP9*AP14*'Assumptions (Coal)'!AO49/10^3</f>
        <v>4.648984132</v>
      </c>
      <c r="AQ11" s="161">
        <f>AQ9*AQ14*'Assumptions (Coal)'!AP49/10^3</f>
        <v>4.334480312</v>
      </c>
      <c r="AR11" s="161">
        <f>AR9*AR14*'Assumptions (Coal)'!AQ49/10^3</f>
        <v>4.000312815</v>
      </c>
      <c r="AS11" s="161">
        <f>AS9*AS14*'Assumptions (Coal)'!AR49/10^3</f>
        <v>3.650227435</v>
      </c>
      <c r="AT11" s="161">
        <f>AT9*AT14*'Assumptions (Coal)'!AS49/10^3</f>
        <v>3.276646022</v>
      </c>
      <c r="AU11" s="161">
        <f>AU9*AU14*'Assumptions (Coal)'!AT49/10^3</f>
        <v>2.883387966</v>
      </c>
      <c r="AV11" s="161">
        <f>AV9*AV14*'Assumptions (Coal)'!AU49/10^3</f>
        <v>2.465096292</v>
      </c>
      <c r="AW11" s="161">
        <f>AW9*AW14*'Assumptions (Coal)'!AV49/10^3</f>
        <v>2.024714579</v>
      </c>
      <c r="AX11" s="161">
        <f>AX9*AX14*'Assumptions (Coal)'!AW49/10^3</f>
        <v>1.558091486</v>
      </c>
      <c r="AY11" s="161">
        <f>AY9*AY14*'Assumptions (Coal)'!AX49/10^3</f>
        <v>1.06620427</v>
      </c>
      <c r="AZ11" s="161">
        <f>AZ9*AZ14*'Assumptions (Coal)'!AY49/10^3</f>
        <v>0.5483785816</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68453.6</v>
      </c>
      <c r="X12" s="164">
        <f>$W8-'Assumptions (Coal)'!$W53</f>
        <v>51048.8</v>
      </c>
      <c r="Y12" s="164">
        <f>$W8-sum('Assumptions (Coal)'!$W53 :'Assumptions (Coal)'!X53)</f>
        <v>48691.7</v>
      </c>
      <c r="Z12" s="164">
        <f>$W8-sum('Assumptions (Coal)'!$W53 :'Assumptions (Coal)'!Y53)</f>
        <v>47300.8</v>
      </c>
      <c r="AA12" s="164">
        <f>$W8-sum('Assumptions (Coal)'!$W53 :'Assumptions (Coal)'!Z53)</f>
        <v>43514.5</v>
      </c>
      <c r="AB12" s="164">
        <f>$W8-sum('Assumptions (Coal)'!$W53 :'Assumptions (Coal)'!AA53)</f>
        <v>39768.5</v>
      </c>
      <c r="AC12" s="164">
        <f>$W8-sum('Assumptions (Coal)'!$W53 :'Assumptions (Coal)'!AB53)</f>
        <v>38306.3</v>
      </c>
      <c r="AD12" s="164">
        <f>$W8-sum('Assumptions (Coal)'!$W53 :'Assumptions (Coal)'!AC53)</f>
        <v>34878</v>
      </c>
      <c r="AE12" s="164">
        <f>$W8-sum('Assumptions (Coal)'!$W53 :'Assumptions (Coal)'!AD53)</f>
        <v>31641.3</v>
      </c>
      <c r="AF12" s="164">
        <f>$W8-sum('Assumptions (Coal)'!$W53 :'Assumptions (Coal)'!AE53)</f>
        <v>28042.2</v>
      </c>
      <c r="AG12" s="164">
        <f>$W8-sum('Assumptions (Coal)'!$W53 :'Assumptions (Coal)'!AF53)</f>
        <v>25031</v>
      </c>
      <c r="AH12" s="164">
        <f>$W8-sum('Assumptions (Coal)'!$W53 :'Assumptions (Coal)'!AG53)</f>
        <v>22367.6</v>
      </c>
      <c r="AI12" s="164">
        <f>$W8-sum('Assumptions (Coal)'!$W53 :'Assumptions (Coal)'!AH53)</f>
        <v>20166.8</v>
      </c>
      <c r="AJ12" s="164">
        <f>$W8-sum('Assumptions (Coal)'!$W53 :'Assumptions (Coal)'!AI53)</f>
        <v>18829.4</v>
      </c>
      <c r="AK12" s="164">
        <f>$W8-sum('Assumptions (Coal)'!$W53 :'Assumptions (Coal)'!AJ53)</f>
        <v>16883.5</v>
      </c>
      <c r="AL12" s="164">
        <f>$W8-sum('Assumptions (Coal)'!$W53 :'Assumptions (Coal)'!AK53)</f>
        <v>14808.6</v>
      </c>
      <c r="AM12" s="164">
        <f>$W8-sum('Assumptions (Coal)'!$W53 :'Assumptions (Coal)'!AL53)</f>
        <v>12811.1</v>
      </c>
      <c r="AN12" s="164">
        <f>$W8-sum('Assumptions (Coal)'!$W53 :'Assumptions (Coal)'!AM53)</f>
        <v>11680.4</v>
      </c>
      <c r="AO12" s="164">
        <f>$W8-sum('Assumptions (Coal)'!$W53 :'Assumptions (Coal)'!AN53)</f>
        <v>10320.8</v>
      </c>
      <c r="AP12" s="164">
        <f>$W8-sum('Assumptions (Coal)'!$W53 :'Assumptions (Coal)'!AO53)</f>
        <v>9230.5</v>
      </c>
      <c r="AQ12" s="164">
        <f>$W8-sum('Assumptions (Coal)'!$W53 :'Assumptions (Coal)'!AP53)</f>
        <v>9098.6</v>
      </c>
      <c r="AR12" s="164">
        <f>$W8-sum('Assumptions (Coal)'!$W53 :'Assumptions (Coal)'!AQ53)</f>
        <v>7733.8</v>
      </c>
      <c r="AS12" s="164">
        <f>$W8-sum('Assumptions (Coal)'!$W53 :'Assumptions (Coal)'!AR53)</f>
        <v>7654.8</v>
      </c>
      <c r="AT12" s="164">
        <f>$W8-sum('Assumptions (Coal)'!$W53 :'Assumptions (Coal)'!AS53)</f>
        <v>7609.8</v>
      </c>
      <c r="AU12" s="164">
        <f>$W8-sum('Assumptions (Coal)'!$W53 :'Assumptions (Coal)'!AT53)</f>
        <v>7609.8</v>
      </c>
      <c r="AV12" s="164">
        <f>$W8-sum('Assumptions (Coal)'!$W53 :'Assumptions (Coal)'!AU53)</f>
        <v>7609.8</v>
      </c>
      <c r="AW12" s="164">
        <f>$W8-sum('Assumptions (Coal)'!$W53 :'Assumptions (Coal)'!AV53)</f>
        <v>7578.8</v>
      </c>
      <c r="AX12" s="164">
        <f>$W8-sum('Assumptions (Coal)'!$W53 :'Assumptions (Coal)'!AW53)</f>
        <v>7547.8</v>
      </c>
      <c r="AY12" s="164">
        <f>$W8-sum('Assumptions (Coal)'!$W53 :'Assumptions (Coal)'!AX53)</f>
        <v>7541.4</v>
      </c>
      <c r="AZ12" s="164">
        <f>$W8-sum('Assumptions (Coal)'!$W53 :'Assumptions (Coal)'!AY53)</f>
        <v>7451.8</v>
      </c>
      <c r="BA12" s="164">
        <f>$W8-sum('Assumptions (Coal)'!$W53 :'Assumptions (Coal)'!AZ53)</f>
        <v>7448.3</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15123.01333</v>
      </c>
      <c r="Y13" s="164">
        <f t="shared" si="5"/>
        <v>15198.32667</v>
      </c>
      <c r="Z13" s="164">
        <f>sum(W18:Z18)</f>
        <v>15198.32667</v>
      </c>
      <c r="AA13" s="164">
        <f>sum(W18:AA18)</f>
        <v>15811.95333</v>
      </c>
      <c r="AB13" s="164">
        <f>sum(W18:AB18)</f>
        <v>17276.16667</v>
      </c>
      <c r="AC13" s="164">
        <f>sum(W18:AC18)</f>
        <v>17276.16667</v>
      </c>
      <c r="AD13" s="164">
        <f>sum(W18:AD18)</f>
        <v>17603.09333</v>
      </c>
      <c r="AE13" s="164">
        <f>sum(W18:AE18)</f>
        <v>18558.00667</v>
      </c>
      <c r="AF13" s="164">
        <f>sum(W18:AF18)</f>
        <v>19875.32</v>
      </c>
      <c r="AG13" s="164">
        <f>sum(W18:AG18)</f>
        <v>20604.73333</v>
      </c>
      <c r="AH13" s="164">
        <f>sum(W18:AH18)</f>
        <v>20986.34667</v>
      </c>
      <c r="AI13" s="164">
        <f>sum(W18:AI18)</f>
        <v>20986.34667</v>
      </c>
      <c r="AJ13" s="164">
        <f>sum(W18:AJ18)</f>
        <v>20986.34667</v>
      </c>
      <c r="AK13" s="164">
        <f>sum(W18:AK18)</f>
        <v>20986.34667</v>
      </c>
      <c r="AL13" s="164">
        <f>sum(W18:AL18)</f>
        <v>20986.34667</v>
      </c>
      <c r="AM13" s="164">
        <f>sum(W18:AM18)</f>
        <v>20986.34667</v>
      </c>
      <c r="AN13" s="164">
        <f>sum(W18:AN18)</f>
        <v>20986.34667</v>
      </c>
      <c r="AO13" s="164">
        <f>sum(W18:AO18)</f>
        <v>20986.34667</v>
      </c>
      <c r="AP13" s="164">
        <f>sum(W18:AP18)</f>
        <v>20986.34667</v>
      </c>
      <c r="AQ13" s="164">
        <f>sum(W18:AQ18)</f>
        <v>20986.34667</v>
      </c>
      <c r="AR13" s="164">
        <f>sum(W18:AR18)</f>
        <v>20986.34667</v>
      </c>
      <c r="AS13" s="164">
        <f>sum(W18:AS18)</f>
        <v>20986.34667</v>
      </c>
      <c r="AT13" s="164">
        <f>sum(W18:AT18)</f>
        <v>20986.34667</v>
      </c>
      <c r="AU13" s="164">
        <f>sum(W18:AU18)</f>
        <v>20986.34667</v>
      </c>
      <c r="AV13" s="164">
        <f>sum(W18:AV18)</f>
        <v>20986.34667</v>
      </c>
      <c r="AW13" s="164">
        <f>sum(W18:AW18)</f>
        <v>20986.34667</v>
      </c>
      <c r="AX13" s="164">
        <f>sum(W18:AX18)</f>
        <v>20986.34667</v>
      </c>
      <c r="AY13" s="164">
        <f>sum(W18:AY18)</f>
        <v>20986.34667</v>
      </c>
      <c r="AZ13" s="164">
        <f>sum(W18:AZ18)</f>
        <v>20986.34667</v>
      </c>
      <c r="BA13" s="164">
        <f>sum(W18:BA18)</f>
        <v>20986.34667</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10.00744064</v>
      </c>
      <c r="Y14" s="168">
        <f>((sum($X$15:Y15)+Y12*'Assumptions (Coal)'!$V$29)/(Y12+sum($X18:Y18)))</f>
        <v>10.00359271</v>
      </c>
      <c r="Z14" s="168">
        <f>((sum($X$15:Z15)+Z12*'Assumptions (Coal)'!$V$29)/(Z12+sum($X18:Z18)))</f>
        <v>10.00144719</v>
      </c>
      <c r="AA14" s="168">
        <f>((sum($X$15:AA15)+AA12*'Assumptions (Coal)'!$V$29)/(AA12+sum($X18:AA18)))</f>
        <v>9.990281125</v>
      </c>
      <c r="AB14" s="168">
        <f>((sum($X$15:AB15)+AB12*'Assumptions (Coal)'!$V$29)/(AB12+sum($X18:AB18)))</f>
        <v>9.96984997</v>
      </c>
      <c r="AC14" s="168">
        <f>((sum($X$15:AC15)+AC12*'Assumptions (Coal)'!$V$29)/(AC12+sum($X18:AC18)))</f>
        <v>9.966426132</v>
      </c>
      <c r="AD14" s="168">
        <f>((sum($X$15:AD15)+AD12*'Assumptions (Coal)'!$V$29)/(AD12+sum($X18:AD18)))</f>
        <v>9.953953954</v>
      </c>
      <c r="AE14" s="168">
        <f>((sum($X$15:AE15)+AE12*'Assumptions (Coal)'!$V$29)/(AE12+sum($X18:AE18)))</f>
        <v>9.932287769</v>
      </c>
      <c r="AF14" s="168">
        <f>((sum($X$15:AF15)+AF12*'Assumptions (Coal)'!$V$29)/(AF12+sum($X18:AF18)))</f>
        <v>9.901071352</v>
      </c>
      <c r="AG14" s="168">
        <f>((sum($X$15:AG15)+AG12*'Assumptions (Coal)'!$V$29)/(AG12+sum($X18:AG18)))</f>
        <v>9.876739876</v>
      </c>
      <c r="AH14" s="168">
        <f>((sum($X$15:AH15)+AH12*'Assumptions (Coal)'!$V$29)/(AH12+sum($X18:AH18)))</f>
        <v>9.857067297</v>
      </c>
      <c r="AI14" s="168">
        <f>((sum($X$15:AI15)+AI12*'Assumptions (Coal)'!$V$29)/(AI12+sum($X18:AI18)))</f>
        <v>9.844075671</v>
      </c>
      <c r="AJ14" s="168">
        <f>((sum($X$15:AJ15)+AJ12*'Assumptions (Coal)'!$V$29)/(AJ12+sum($X18:AJ18)))</f>
        <v>9.835479243</v>
      </c>
      <c r="AK14" s="168">
        <f>((sum($X$15:AK15)+AK12*'Assumptions (Coal)'!$V$29)/(AK12+sum($X18:AK18)))</f>
        <v>9.821887137</v>
      </c>
      <c r="AL14" s="168">
        <f>((sum($X$15:AL15)+AL12*'Assumptions (Coal)'!$V$29)/(AL12+sum($X18:AL18)))</f>
        <v>9.805765968</v>
      </c>
      <c r="AM14" s="168">
        <f>((sum($X$15:AM15)+AM12*'Assumptions (Coal)'!$V$29)/(AM12+sum($X18:AM18)))</f>
        <v>9.78837612</v>
      </c>
      <c r="AN14" s="168">
        <f>((sum($X$15:AN15)+AN12*'Assumptions (Coal)'!$V$29)/(AN12+sum($X18:AN18)))</f>
        <v>9.777589826</v>
      </c>
      <c r="AO14" s="168">
        <f>((sum($X$15:AO15)+AO12*'Assumptions (Coal)'!$V$29)/(AO12+sum($X18:AO18)))</f>
        <v>9.763588267</v>
      </c>
      <c r="AP14" s="168">
        <f>((sum($X$15:AP15)+AP12*'Assumptions (Coal)'!$V$29)/(AP12+sum($X18:AP18)))</f>
        <v>9.751449684</v>
      </c>
      <c r="AQ14" s="168">
        <f>((sum($X$15:AQ15)+AQ12*'Assumptions (Coal)'!$V$29)/(AQ12+sum($X18:AQ18)))</f>
        <v>9.749921551</v>
      </c>
      <c r="AR14" s="168">
        <f>((sum($X$15:AR15)+AR12*'Assumptions (Coal)'!$V$29)/(AR12+sum($X18:AR18)))</f>
        <v>9.733285596</v>
      </c>
      <c r="AS14" s="168">
        <f>((sum($X$15:AS15)+AS12*'Assumptions (Coal)'!$V$29)/(AS12+sum($X18:AS18)))</f>
        <v>9.732274099</v>
      </c>
      <c r="AT14" s="168">
        <f>((sum($X$15:AT15)+AT12*'Assumptions (Coal)'!$V$29)/(AT12+sum($X18:AT18)))</f>
        <v>9.731695431</v>
      </c>
      <c r="AU14" s="168">
        <f>((sum($X$15:AU15)+AU12*'Assumptions (Coal)'!$V$29)/(AU12+sum($X18:AU18)))</f>
        <v>9.731695431</v>
      </c>
      <c r="AV14" s="168">
        <f>((sum($X$15:AV15)+AV12*'Assumptions (Coal)'!$V$29)/(AV12+sum($X18:AV18)))</f>
        <v>9.731695431</v>
      </c>
      <c r="AW14" s="168">
        <f>((sum($X$15:AW15)+AW12*'Assumptions (Coal)'!$V$29)/(AW12+sum($X18:AW18)))</f>
        <v>9.731295733</v>
      </c>
      <c r="AX14" s="168">
        <f>((sum($X$15:AX15)+AX12*'Assumptions (Coal)'!$V$29)/(AX12+sum($X18:AX18)))</f>
        <v>9.730895166</v>
      </c>
      <c r="AY14" s="168">
        <f>((sum($X$15:AY15)+AY12*'Assumptions (Coal)'!$V$29)/(AY12+sum($X18:AY18)))</f>
        <v>9.73081236</v>
      </c>
      <c r="AZ14" s="168">
        <f>((sum($X$15:AZ15)+AZ12*'Assumptions (Coal)'!$V$29)/(AZ12+sum($X18:AZ18)))</f>
        <v>9.729649161</v>
      </c>
      <c r="BA14" s="168">
        <f>((sum($X$15:BA15)+BA12*'Assumptions (Coal)'!$V$29)/(BA12+sum($X18:BA18)))</f>
        <v>9.729603575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146617.6143</v>
      </c>
      <c r="Y15" s="168">
        <f>Y18*'Assumptions (Coal)'!X22</f>
        <v>726.0205333</v>
      </c>
      <c r="Z15" s="168">
        <f>Z18*'Assumptions (Coal)'!Y22</f>
        <v>0</v>
      </c>
      <c r="AA15" s="168">
        <f>AA18*'Assumptions (Coal)'!Z22</f>
        <v>5847.862133</v>
      </c>
      <c r="AB15" s="168">
        <f>AB18*'Assumptions (Coal)'!AA22</f>
        <v>13873.42133</v>
      </c>
      <c r="AC15" s="168">
        <f>AC18*'Assumptions (Coal)'!AB22</f>
        <v>0</v>
      </c>
      <c r="AD15" s="168">
        <f>AD18*'Assumptions (Coal)'!AC22</f>
        <v>3061.668233</v>
      </c>
      <c r="AE15" s="168">
        <f>AE18*'Assumptions (Coal)'!AD22</f>
        <v>8890.243133</v>
      </c>
      <c r="AF15" s="168">
        <f>AF18*'Assumptions (Coal)'!AE22</f>
        <v>12191.7349</v>
      </c>
      <c r="AG15" s="168">
        <f>AG18*'Assumptions (Coal)'!AF22</f>
        <v>6710.602667</v>
      </c>
      <c r="AH15" s="168">
        <f>AH18*'Assumptions (Coal)'!AG22</f>
        <v>3510.842667</v>
      </c>
      <c r="AI15" s="168">
        <f>AI18*'Assumptions (Coal)'!AH22</f>
        <v>0</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29.85970746</v>
      </c>
      <c r="D16" s="160">
        <f>D9*'Assumptions (Coal)'!C44/10^3</f>
        <v>29.98704253</v>
      </c>
      <c r="E16" s="160">
        <f>E9*'Assumptions (Coal)'!D44/10^3</f>
        <v>27.74436494</v>
      </c>
      <c r="F16" s="160">
        <f>F9*'Assumptions (Coal)'!E44/10^3</f>
        <v>34.73024501</v>
      </c>
      <c r="G16" s="160">
        <f>G9*'Assumptions (Coal)'!F44/10^3</f>
        <v>37.21853399</v>
      </c>
      <c r="H16" s="160">
        <f>H9*'Assumptions (Coal)'!G44/10^3</f>
        <v>45.22241046</v>
      </c>
      <c r="I16" s="160">
        <f>I9*'Assumptions (Coal)'!H44/10^3</f>
        <v>40.36925847</v>
      </c>
      <c r="J16" s="160">
        <f>J9*'Assumptions (Coal)'!I44/10^3</f>
        <v>41.56152198</v>
      </c>
      <c r="K16" s="160">
        <f>K9*'Assumptions (Coal)'!J44/10^3</f>
        <v>48.27833866</v>
      </c>
      <c r="L16" s="160">
        <f>L9*'Assumptions (Coal)'!K44/10^3</f>
        <v>31.21234804</v>
      </c>
      <c r="M16" s="160">
        <f>M9*'Assumptions (Coal)'!L44/10^3</f>
        <v>33.40152074</v>
      </c>
      <c r="N16" s="160">
        <f>N9*'Assumptions (Coal)'!M44/10^3</f>
        <v>30.88735273</v>
      </c>
      <c r="O16" s="160">
        <f>O9*'Assumptions (Coal)'!N44/10^3</f>
        <v>23.78987214</v>
      </c>
      <c r="P16" s="160">
        <f>P9*'Assumptions (Coal)'!O44/10^3</f>
        <v>27.79405735</v>
      </c>
      <c r="Q16" s="160">
        <f>Q9*'Assumptions (Coal)'!P44/10^3</f>
        <v>29.73955499</v>
      </c>
      <c r="R16" s="160">
        <f>R9*'Assumptions (Coal)'!Q44/10^3</f>
        <v>21.66588226</v>
      </c>
      <c r="S16" s="160">
        <f>S9*'Assumptions (Coal)'!R44/10^3</f>
        <v>20.14918984</v>
      </c>
      <c r="T16" s="160">
        <f>T9*'Assumptions (Coal)'!S44/10^3</f>
        <v>20.25652363</v>
      </c>
      <c r="U16" s="160">
        <f>U9*'Assumptions (Coal)'!T44/10^3</f>
        <v>21.06491148</v>
      </c>
      <c r="V16" s="160">
        <f>V9*'Assumptions (Coal)'!U44/10^3</f>
        <v>21.35693284</v>
      </c>
      <c r="W16" s="160">
        <f>W9*'Assumptions (Coal)'!V44/10^3</f>
        <v>22.27672793</v>
      </c>
      <c r="X16" s="160">
        <f>X9*'Assumptions (Coal)'!W44/10^3</f>
        <v>21.69750051</v>
      </c>
      <c r="Y16" s="160">
        <f>Y9*'Assumptions (Coal)'!X44/10^3</f>
        <v>21.14273485</v>
      </c>
      <c r="Z16" s="160">
        <f>Z9*'Assumptions (Coal)'!Y44/10^3</f>
        <v>20.72017436</v>
      </c>
      <c r="AA16" s="160">
        <f>AA9*'Assumptions (Coal)'!Z44/10^3</f>
        <v>20.33199299</v>
      </c>
      <c r="AB16" s="160">
        <f>AB9*'Assumptions (Coal)'!AA44/10^3</f>
        <v>20.10151169</v>
      </c>
      <c r="AC16" s="160">
        <f>AC9*'Assumptions (Coal)'!AB44/10^3</f>
        <v>19.60903605</v>
      </c>
      <c r="AD16" s="160">
        <f>AD9*'Assumptions (Coal)'!AC44/10^3</f>
        <v>19.1612716</v>
      </c>
      <c r="AE16" s="160">
        <f>AE9*'Assumptions (Coal)'!AD44/10^3</f>
        <v>18.6500869</v>
      </c>
      <c r="AF16" s="160">
        <f>AF9*'Assumptions (Coal)'!AE44/10^3</f>
        <v>18.13023496</v>
      </c>
      <c r="AG16" s="160">
        <f>AG9*'Assumptions (Coal)'!AF44/10^3</f>
        <v>17.58575808</v>
      </c>
      <c r="AH16" s="160">
        <f>AH9*'Assumptions (Coal)'!AG44/10^3</f>
        <v>17.03988572</v>
      </c>
      <c r="AI16" s="160">
        <f>AI9*'Assumptions (Coal)'!AH44/10^3</f>
        <v>16.39679913</v>
      </c>
      <c r="AJ16" s="160">
        <f>AJ9*'Assumptions (Coal)'!AI44/10^3</f>
        <v>15.72088846</v>
      </c>
      <c r="AK16" s="160">
        <f>AK9*'Assumptions (Coal)'!AJ44/10^3</f>
        <v>15.02193917</v>
      </c>
      <c r="AL16" s="160">
        <f>AL9*'Assumptions (Coal)'!AK44/10^3</f>
        <v>14.31930013</v>
      </c>
      <c r="AM16" s="160">
        <f>AM9*'Assumptions (Coal)'!AL44/10^3</f>
        <v>13.64168305</v>
      </c>
      <c r="AN16" s="160">
        <f>AN9*'Assumptions (Coal)'!AM44/10^3</f>
        <v>12.91660156</v>
      </c>
      <c r="AO16" s="160">
        <f>AO9*'Assumptions (Coal)'!AN44/10^3</f>
        <v>12.19072626</v>
      </c>
      <c r="AP16" s="160">
        <f>AP9*'Assumptions (Coal)'!AO44/10^3</f>
        <v>11.42453374</v>
      </c>
      <c r="AQ16" s="160">
        <f>AQ9*'Assumptions (Coal)'!AP44/10^3</f>
        <v>10.59786524</v>
      </c>
      <c r="AR16" s="160">
        <f>AR9*'Assumptions (Coal)'!AQ44/10^3</f>
        <v>9.724598667</v>
      </c>
      <c r="AS16" s="160">
        <f>AS9*'Assumptions (Coal)'!AR44/10^3</f>
        <v>8.808757126</v>
      </c>
      <c r="AT16" s="160">
        <f>AT9*'Assumptions (Coal)'!AS44/10^3</f>
        <v>7.860391078</v>
      </c>
      <c r="AU16" s="160">
        <f>AU9*'Assumptions (Coal)'!AT44/10^3</f>
        <v>6.877144992</v>
      </c>
      <c r="AV16" s="160">
        <f>AV9*'Assumptions (Coal)'!AU44/10^3</f>
        <v>5.850332382</v>
      </c>
      <c r="AW16" s="160">
        <f>AW9*'Assumptions (Coal)'!AV44/10^3</f>
        <v>4.767686382</v>
      </c>
      <c r="AX16" s="160">
        <f>AX9*'Assumptions (Coal)'!AW44/10^3</f>
        <v>3.654355937</v>
      </c>
      <c r="AY16" s="160">
        <f>AY9*'Assumptions (Coal)'!AX44/10^3</f>
        <v>2.52405566</v>
      </c>
      <c r="AZ16" s="160">
        <f>AZ9*'Assumptions (Coal)'!AY44/10^3</f>
        <v>1.295645176</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2.812373894</v>
      </c>
      <c r="K17" s="160">
        <f>K8*'Assumptions (Coal)'!J47*'Assumptions (Coal)'!J46*365/10^9</f>
        <v>2.878882792</v>
      </c>
      <c r="L17" s="160">
        <f>L8*'Assumptions (Coal)'!K47*'Assumptions (Coal)'!K46*365/10^9</f>
        <v>3.330886056</v>
      </c>
      <c r="M17" s="160">
        <f>M8*'Assumptions (Coal)'!L47*'Assumptions (Coal)'!L46*365/10^9</f>
        <v>2.348440915</v>
      </c>
      <c r="N17" s="160">
        <f>N8*'Assumptions (Coal)'!M47*'Assumptions (Coal)'!M46*365/10^9</f>
        <v>2.44274699</v>
      </c>
      <c r="O17" s="160">
        <f>O8*'Assumptions (Coal)'!N47*'Assumptions (Coal)'!N46*365/10^9</f>
        <v>2.364598737</v>
      </c>
      <c r="P17" s="160">
        <f>P8*'Assumptions (Coal)'!O47*'Assumptions (Coal)'!O46*365/10^9</f>
        <v>2.059025064</v>
      </c>
      <c r="Q17" s="160">
        <f>Q8*'Assumptions (Coal)'!P47*'Assumptions (Coal)'!P46*365/10^9</f>
        <v>2.279366294</v>
      </c>
      <c r="R17" s="160">
        <f>R8*'Assumptions (Coal)'!Q47*'Assumptions (Coal)'!Q46*365/10^9</f>
        <v>2.351593263</v>
      </c>
      <c r="S17" s="160">
        <f>S8*'Assumptions (Coal)'!R47*'Assumptions (Coal)'!R46*365/10^9</f>
        <v>1.823621555</v>
      </c>
      <c r="T17" s="160">
        <f>T8*'Assumptions (Coal)'!S47*'Assumptions (Coal)'!S46*365/10^9</f>
        <v>1.941706995</v>
      </c>
      <c r="U17" s="160">
        <f>U8*'Assumptions (Coal)'!T47*'Assumptions (Coal)'!T46*365/10^9</f>
        <v>1.805305076</v>
      </c>
      <c r="V17" s="160">
        <f>V8*'Assumptions (Coal)'!U47*'Assumptions (Coal)'!U46*365/10^9</f>
        <v>1.853223311</v>
      </c>
      <c r="W17" s="160">
        <f>W8*'Assumptions (Coal)'!V47*'Assumptions (Coal)'!V46*365/10^9</f>
        <v>1.878914413</v>
      </c>
      <c r="X17" s="160">
        <f>X8*'Assumptions (Coal)'!W47*'Assumptions (Coal)'!W46*365/10^9</f>
        <v>1.830059897</v>
      </c>
      <c r="Y17" s="160">
        <f>Y8*'Assumptions (Coal)'!X47*'Assumptions (Coal)'!X46*365/10^9</f>
        <v>1.783268591</v>
      </c>
      <c r="Z17" s="160">
        <f>Z8*'Assumptions (Coal)'!Y47*'Assumptions (Coal)'!Y46*365/10^9</f>
        <v>1.747628034</v>
      </c>
      <c r="AA17" s="160">
        <f>AA8*'Assumptions (Coal)'!Z47*'Assumptions (Coal)'!Z46*365/10^9</f>
        <v>1.714887159</v>
      </c>
      <c r="AB17" s="160">
        <f>AB8*'Assumptions (Coal)'!AA47*'Assumptions (Coal)'!AA46*365/10^9</f>
        <v>1.695447381</v>
      </c>
      <c r="AC17" s="160">
        <f>AC8*'Assumptions (Coal)'!AB47*'Assumptions (Coal)'!AB46*365/10^9</f>
        <v>1.653909881</v>
      </c>
      <c r="AD17" s="160">
        <f>AD8*'Assumptions (Coal)'!AC47*'Assumptions (Coal)'!AC46*365/10^9</f>
        <v>1.616143515</v>
      </c>
      <c r="AE17" s="160">
        <f>AE8*'Assumptions (Coal)'!AD47*'Assumptions (Coal)'!AD46*365/10^9</f>
        <v>1.573028013</v>
      </c>
      <c r="AF17" s="160">
        <f>AF8*'Assumptions (Coal)'!AE47*'Assumptions (Coal)'!AE46*365/10^9</f>
        <v>1.52918148</v>
      </c>
      <c r="AG17" s="160">
        <f>AG8*'Assumptions (Coal)'!AF47*'Assumptions (Coal)'!AF46*365/10^9</f>
        <v>1.483257973</v>
      </c>
      <c r="AH17" s="160">
        <f>AH8*'Assumptions (Coal)'!AG47*'Assumptions (Coal)'!AG46*365/10^9</f>
        <v>1.437216766</v>
      </c>
      <c r="AI17" s="160">
        <f>AI8*'Assumptions (Coal)'!AH47*'Assumptions (Coal)'!AH46*365/10^9</f>
        <v>1.382976095</v>
      </c>
      <c r="AJ17" s="160">
        <f>AJ8*'Assumptions (Coal)'!AI47*'Assumptions (Coal)'!AI46*365/10^9</f>
        <v>1.325966902</v>
      </c>
      <c r="AK17" s="160">
        <f>AK8*'Assumptions (Coal)'!AJ47*'Assumptions (Coal)'!AJ46*365/10^9</f>
        <v>1.267014532</v>
      </c>
      <c r="AL17" s="160">
        <f>AL8*'Assumptions (Coal)'!AK47*'Assumptions (Coal)'!AK46*365/10^9</f>
        <v>1.207750953</v>
      </c>
      <c r="AM17" s="160">
        <f>AM8*'Assumptions (Coal)'!AL47*'Assumptions (Coal)'!AL46*365/10^9</f>
        <v>1.150597833</v>
      </c>
      <c r="AN17" s="160">
        <f>AN8*'Assumptions (Coal)'!AM47*'Assumptions (Coal)'!AM46*365/10^9</f>
        <v>1.089441363</v>
      </c>
      <c r="AO17" s="160">
        <f>AO8*'Assumptions (Coal)'!AN47*'Assumptions (Coal)'!AN46*365/10^9</f>
        <v>1.028217938</v>
      </c>
      <c r="AP17" s="160">
        <f>AP8*'Assumptions (Coal)'!AO47*'Assumptions (Coal)'!AO46*365/10^9</f>
        <v>0.9635939879</v>
      </c>
      <c r="AQ17" s="160">
        <f>AQ8*'Assumptions (Coal)'!AP47*'Assumptions (Coal)'!AP46*365/10^9</f>
        <v>0.8938692348</v>
      </c>
      <c r="AR17" s="160">
        <f>AR8*'Assumptions (Coal)'!AQ47*'Assumptions (Coal)'!AQ46*365/10^9</f>
        <v>0.8202142006</v>
      </c>
      <c r="AS17" s="160">
        <f>AS8*'Assumptions (Coal)'!AR47*'Assumptions (Coal)'!AR46*365/10^9</f>
        <v>0.7429682121</v>
      </c>
      <c r="AT17" s="160">
        <f>AT8*'Assumptions (Coal)'!AS47*'Assumptions (Coal)'!AS46*365/10^9</f>
        <v>0.6629789676</v>
      </c>
      <c r="AU17" s="160">
        <f>AU8*'Assumptions (Coal)'!AT47*'Assumptions (Coal)'!AT46*365/10^9</f>
        <v>0.5800477917</v>
      </c>
      <c r="AV17" s="160">
        <f>AV8*'Assumptions (Coal)'!AU47*'Assumptions (Coal)'!AU46*365/10^9</f>
        <v>0.4934420291</v>
      </c>
      <c r="AW17" s="160">
        <f>AW8*'Assumptions (Coal)'!AV47*'Assumptions (Coal)'!AV46*365/10^9</f>
        <v>0.4021270397</v>
      </c>
      <c r="AX17" s="160">
        <f>AX8*'Assumptions (Coal)'!AW47*'Assumptions (Coal)'!AW46*365/10^9</f>
        <v>0.3082239932</v>
      </c>
      <c r="AY17" s="160">
        <f>AY8*'Assumptions (Coal)'!AX47*'Assumptions (Coal)'!AX46*365/10^9</f>
        <v>0.2128896386</v>
      </c>
      <c r="AZ17" s="160">
        <f>AZ8*'Assumptions (Coal)'!AY47*'Assumptions (Coal)'!AY46*365/10^9</f>
        <v>0.1092802499</v>
      </c>
      <c r="BA17" s="160">
        <f>BA8*'Assumptions (Coal)'!AZ47*'Assumptions (Coal)'!AZ46*365/10^9</f>
        <v>0</v>
      </c>
    </row>
    <row r="18" ht="15.75" customHeight="1">
      <c r="A18" s="158" t="s">
        <v>46</v>
      </c>
      <c r="B18" s="159" t="s">
        <v>149</v>
      </c>
      <c r="C18" s="171">
        <f t="array" ref="C18:V18">transpose('Assumptions (Coal)'!V125:V144)</f>
        <v>128.5</v>
      </c>
      <c r="D18" s="172">
        <v>0.0</v>
      </c>
      <c r="E18" s="172">
        <v>0.0</v>
      </c>
      <c r="F18" s="172">
        <v>0.0</v>
      </c>
      <c r="G18" s="172">
        <v>0.0</v>
      </c>
      <c r="H18" s="172">
        <v>120.1</v>
      </c>
      <c r="I18" s="172">
        <v>0.0</v>
      </c>
      <c r="J18" s="172">
        <v>922.5</v>
      </c>
      <c r="K18" s="172">
        <v>595.0</v>
      </c>
      <c r="L18" s="172">
        <v>410.1</v>
      </c>
      <c r="M18" s="172">
        <v>1700.3</v>
      </c>
      <c r="N18" s="172">
        <v>1001.3</v>
      </c>
      <c r="O18" s="172">
        <v>1766.0</v>
      </c>
      <c r="P18" s="172">
        <v>804.5</v>
      </c>
      <c r="Q18" s="172">
        <v>0.0</v>
      </c>
      <c r="R18" s="172">
        <v>0.0</v>
      </c>
      <c r="S18" s="172">
        <v>0.0</v>
      </c>
      <c r="T18" s="172">
        <v>0.0</v>
      </c>
      <c r="U18" s="172">
        <v>0.0</v>
      </c>
      <c r="V18" s="172">
        <v>0.0</v>
      </c>
      <c r="W18" s="173">
        <v>0.0</v>
      </c>
      <c r="X18" s="148">
        <f t="shared" ref="X18:BA18" si="6">if(X8&gt;X7,X8-X7,0)</f>
        <v>15123.01333</v>
      </c>
      <c r="Y18" s="148">
        <f t="shared" si="6"/>
        <v>75.31333333</v>
      </c>
      <c r="Z18" s="148">
        <f t="shared" si="6"/>
        <v>0</v>
      </c>
      <c r="AA18" s="148">
        <f t="shared" si="6"/>
        <v>613.6266667</v>
      </c>
      <c r="AB18" s="148">
        <f t="shared" si="6"/>
        <v>1464.213333</v>
      </c>
      <c r="AC18" s="148">
        <f t="shared" si="6"/>
        <v>0</v>
      </c>
      <c r="AD18" s="148">
        <f t="shared" si="6"/>
        <v>326.9266667</v>
      </c>
      <c r="AE18" s="148">
        <f t="shared" si="6"/>
        <v>954.9133333</v>
      </c>
      <c r="AF18" s="148">
        <f t="shared" si="6"/>
        <v>1317.313333</v>
      </c>
      <c r="AG18" s="148">
        <f t="shared" si="6"/>
        <v>729.4133333</v>
      </c>
      <c r="AH18" s="148">
        <f t="shared" si="6"/>
        <v>381.6133333</v>
      </c>
      <c r="AI18" s="148">
        <f t="shared" si="6"/>
        <v>0</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0.4945530508</v>
      </c>
      <c r="D20" s="176">
        <f t="shared" si="7"/>
        <v>0.5210944656</v>
      </c>
      <c r="E20" s="176">
        <f t="shared" si="7"/>
        <v>0.8314234112</v>
      </c>
      <c r="F20" s="176">
        <f t="shared" si="7"/>
        <v>1.058941964</v>
      </c>
      <c r="G20" s="176">
        <f t="shared" si="7"/>
        <v>1.990411489</v>
      </c>
      <c r="H20" s="176">
        <f t="shared" si="7"/>
        <v>2.534957587</v>
      </c>
      <c r="I20" s="176">
        <f t="shared" si="7"/>
        <v>3.608000731</v>
      </c>
      <c r="J20" s="176">
        <f t="shared" si="7"/>
        <v>3.636561903</v>
      </c>
      <c r="K20" s="176">
        <f t="shared" si="7"/>
        <v>3.355892282</v>
      </c>
      <c r="L20" s="176">
        <f t="shared" si="7"/>
        <v>3.137425092</v>
      </c>
      <c r="M20" s="176">
        <f t="shared" si="7"/>
        <v>2.150345431</v>
      </c>
      <c r="N20" s="176">
        <f t="shared" si="7"/>
        <v>1.57985523</v>
      </c>
      <c r="O20" s="176">
        <f t="shared" si="7"/>
        <v>0.5039366531</v>
      </c>
      <c r="P20" s="176">
        <f t="shared" si="7"/>
        <v>0</v>
      </c>
      <c r="Q20" s="176">
        <f t="shared" si="7"/>
        <v>0</v>
      </c>
      <c r="R20" s="176">
        <f t="shared" si="7"/>
        <v>9.919856083</v>
      </c>
      <c r="S20" s="176">
        <f t="shared" si="7"/>
        <v>10.07246697</v>
      </c>
      <c r="T20" s="176">
        <f t="shared" si="7"/>
        <v>10.26219397</v>
      </c>
      <c r="U20" s="176">
        <f t="shared" si="7"/>
        <v>10.93660106</v>
      </c>
      <c r="V20" s="176">
        <f t="shared" si="7"/>
        <v>12.18246815</v>
      </c>
      <c r="W20" s="176">
        <f t="shared" si="7"/>
        <v>15.73915499</v>
      </c>
      <c r="X20" s="176">
        <f t="shared" si="7"/>
        <v>2.295191286</v>
      </c>
      <c r="Y20" s="176">
        <f t="shared" si="7"/>
        <v>3.157776435</v>
      </c>
      <c r="Z20" s="176">
        <f t="shared" si="7"/>
        <v>4.464513188</v>
      </c>
      <c r="AA20" s="176">
        <f t="shared" si="7"/>
        <v>4.646354298</v>
      </c>
      <c r="AB20" s="176">
        <f t="shared" si="7"/>
        <v>3.6436384</v>
      </c>
      <c r="AC20" s="176">
        <f t="shared" si="7"/>
        <v>3.698844085</v>
      </c>
      <c r="AD20" s="176">
        <f t="shared" si="7"/>
        <v>3.421273228</v>
      </c>
      <c r="AE20" s="176">
        <f t="shared" si="7"/>
        <v>2.492243023</v>
      </c>
      <c r="AF20" s="176">
        <f t="shared" si="7"/>
        <v>1.156783769</v>
      </c>
      <c r="AG20" s="176">
        <f t="shared" si="7"/>
        <v>0.4026754474</v>
      </c>
      <c r="AH20" s="176">
        <f t="shared" si="7"/>
        <v>0</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0.3770771382</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0.1174759126</v>
      </c>
      <c r="D26" s="177">
        <f>IF($H$18&gt;0,'Assumptions (Coal)'!$V$14*Model!$H$18*'Assumptions (Coal)'!C$2/10^9,0)</f>
        <v>0.06002632392</v>
      </c>
      <c r="E26" s="177">
        <f>IF($H$18&gt;0,'Assumptions (Coal)'!$V$14*Model!$H$18*'Assumptions (Coal)'!D$2/10^9,0)</f>
        <v>0.06097578877</v>
      </c>
      <c r="F26" s="177">
        <f>IF($H$18&gt;0,'Assumptions (Coal)'!$V$14*Model!$H$18*'Assumptions (Coal)'!E$2/10^9,0)</f>
        <v>0.06210818471</v>
      </c>
      <c r="G26" s="177">
        <f>IF($H$18&gt;0,'Assumptions (Coal)'!$V$14*Model!$H$18*'Assumptions (Coal)'!F$2/10^9,0)</f>
        <v>0.06378026143</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0.4610681417</v>
      </c>
      <c r="E28" s="177">
        <f>IF($J$18&gt;0,'Assumptions (Coal)'!$V$14*Model!$J$18*'Assumptions (Coal)'!D$2/10^9,0)</f>
        <v>0.4683610753</v>
      </c>
      <c r="F28" s="177">
        <f>IF($J$18&gt;0,'Assumptions (Coal)'!$V$14*Model!$J$18*'Assumptions (Coal)'!E$2/10^9,0)</f>
        <v>0.4770591207</v>
      </c>
      <c r="G28" s="177">
        <f>IF($J$18&gt;0,'Assumptions (Coal)'!$V$14*Model!$J$18*'Assumptions (Coal)'!F$2/10^9,0)</f>
        <v>0.4899025076</v>
      </c>
      <c r="H28" s="177">
        <f>IF($J$18&gt;0,'Assumptions (Coal)'!$V$14*Model!$J$18*'Assumptions (Coal)'!G$2/10^9,0)</f>
        <v>0.5051625279</v>
      </c>
      <c r="I28" s="177">
        <f>IF($J$18&gt;0,'Assumptions (Coal)'!$V$14*Model!$J$18*'Assumptions (Coal)'!H$2/10^9,0)</f>
        <v>0.5204498178</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0.3020865472</v>
      </c>
      <c r="F29" s="177">
        <f>IF($K$18&gt;0,'Assumptions (Coal)'!$V$14*Model!$K$18*'Assumptions (Coal)'!E$2/10^9,0)</f>
        <v>0.3076966686</v>
      </c>
      <c r="G29" s="177">
        <f>IF($K$18&gt;0,'Assumptions (Coal)'!$V$14*Model!$K$18*'Assumptions (Coal)'!F$2/10^9,0)</f>
        <v>0.3159804792</v>
      </c>
      <c r="H29" s="177">
        <f>IF($K$18&gt;0,'Assumptions (Coal)'!$V$14*Model!$K$18*'Assumptions (Coal)'!G$2/10^9,0)</f>
        <v>0.3258229855</v>
      </c>
      <c r="I29" s="177">
        <f>IF($K$18&gt;0,'Assumptions (Coal)'!$V$14*Model!$K$18*'Assumptions (Coal)'!H$2/10^9,0)</f>
        <v>0.3356830803</v>
      </c>
      <c r="J29" s="177">
        <f>IF($K$18&gt;0,'Assumptions (Coal)'!$V$14*Model!$K$18*'Assumptions (Coal)'!I$2/10^9,0)</f>
        <v>0.3447005564</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0.2120779896</v>
      </c>
      <c r="G30" s="177">
        <f>IF($L$18&gt;0,'Assumptions (Coal)'!$V$14*Model!$L$18*'Assumptions (Coal)'!F$2/10^9,0)</f>
        <v>0.2177875538</v>
      </c>
      <c r="H30" s="177">
        <f>IF($L$18&gt;0,'Assumptions (Coal)'!$V$14*Model!$L$18*'Assumptions (Coal)'!G$2/10^9,0)</f>
        <v>0.2245714392</v>
      </c>
      <c r="I30" s="177">
        <f>IF($L$18&gt;0,'Assumptions (Coal)'!$V$14*Model!$L$18*'Assumptions (Coal)'!H$2/10^9,0)</f>
        <v>0.2313674474</v>
      </c>
      <c r="J30" s="177">
        <f>IF($L$18&gt;0,'Assumptions (Coal)'!$V$14*Model!$L$18*'Assumptions (Coal)'!I$2/10^9,0)</f>
        <v>0.237582686</v>
      </c>
      <c r="K30" s="177">
        <f>IF($L$18&gt;0,'Assumptions (Coal)'!$V$14*Model!$L$18*'Assumptions (Coal)'!J$2/10^9,0)</f>
        <v>0.2422039747</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0.902960687</v>
      </c>
      <c r="H31" s="177">
        <f>IF($M$18&gt;0,'Assumptions (Coal)'!$V$14*Model!$M$18*'Assumptions (Coal)'!G$2/10^9,0)</f>
        <v>0.9310870961</v>
      </c>
      <c r="I31" s="177">
        <f>IF($M$18&gt;0,'Assumptions (Coal)'!$V$14*Model!$M$18*'Assumptions (Coal)'!H$2/10^9,0)</f>
        <v>0.9592637671</v>
      </c>
      <c r="J31" s="177">
        <f>IF($M$18&gt;0,'Assumptions (Coal)'!$V$14*Model!$M$18*'Assumptions (Coal)'!I$2/10^9,0)</f>
        <v>0.985032531</v>
      </c>
      <c r="K31" s="177">
        <f>IF($M$18&gt;0,'Assumptions (Coal)'!$V$14*Model!$M$18*'Assumptions (Coal)'!J$2/10^9,0)</f>
        <v>1.00419268</v>
      </c>
      <c r="L31" s="177">
        <f>IF($M$18&gt;0,'Assumptions (Coal)'!$V$14*Model!$M$18*'Assumptions (Coal)'!K$2/10^9,0)</f>
        <v>1.011848008</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0.5483135384</v>
      </c>
      <c r="I32" s="160">
        <f>IF($N$18&gt;0,'Assumptions (Coal)'!$V$14*Model!$N$18*'Assumptions (Coal)'!H$2/10^9,0)</f>
        <v>0.5649066694</v>
      </c>
      <c r="J32" s="160">
        <f>IF($N$18&gt;0,'Assumptions (Coal)'!$V$14*Model!$N$18*'Assumptions (Coal)'!I$2/10^9,0)</f>
        <v>0.5800817934</v>
      </c>
      <c r="K32" s="160">
        <f>IF($N$18&gt;0,'Assumptions (Coal)'!$V$14*Model!$N$18*'Assumptions (Coal)'!J$2/10^9,0)</f>
        <v>0.5913651301</v>
      </c>
      <c r="L32" s="160">
        <f>IF($N$18&gt;0,'Assumptions (Coal)'!$V$14*Model!$N$18*'Assumptions (Coal)'!K$2/10^9,0)</f>
        <v>0.5958733227</v>
      </c>
      <c r="M32" s="160">
        <f>IF($N$18&gt;0,'Assumptions (Coal)'!$V$14*Model!$N$18*'Assumptions (Coal)'!L$2/10^9,0)</f>
        <v>0.6028167534</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0.9963299492</v>
      </c>
      <c r="J33" s="160">
        <f>IF($O$18&gt;0,'Assumptions (Coal)'!$V$14*Model!$O$18*'Assumptions (Coal)'!I$2/10^9,0)</f>
        <v>1.023094424</v>
      </c>
      <c r="K33" s="160">
        <f>IF($O$18&gt;0,'Assumptions (Coal)'!$V$14*Model!$O$18*'Assumptions (Coal)'!J$2/10^9,0)</f>
        <v>1.042994926</v>
      </c>
      <c r="L33" s="160">
        <f>IF($O$18&gt;0,'Assumptions (Coal)'!$V$14*Model!$O$18*'Assumptions (Coal)'!K$2/10^9,0)</f>
        <v>1.050946058</v>
      </c>
      <c r="M33" s="160">
        <f>IF($O$18&gt;0,'Assumptions (Coal)'!$V$14*Model!$O$18*'Assumptions (Coal)'!L$2/10^9,0)</f>
        <v>1.063192237</v>
      </c>
      <c r="N33" s="160">
        <f>IF($O$18&gt;0,'Assumptions (Coal)'!$V$14*Model!$O$18*'Assumptions (Coal)'!M$2/10^9,0)</f>
        <v>1.085401415</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0.4660699119</v>
      </c>
      <c r="K34" s="177">
        <f>IF($P$18&gt;0,'Assumptions (Coal)'!$V$14*Model!$P$18*'Assumptions (Coal)'!J$2/10^9,0)</f>
        <v>0.4751355709</v>
      </c>
      <c r="L34" s="177">
        <f>IF($P$18&gt;0,'Assumptions (Coal)'!$V$14*Model!$P$18*'Assumptions (Coal)'!K$2/10^9,0)</f>
        <v>0.4787577031</v>
      </c>
      <c r="M34" s="177">
        <f>IF($P$18&gt;0,'Assumptions (Coal)'!$V$14*Model!$P$18*'Assumptions (Coal)'!L$2/10^9,0)</f>
        <v>0.4843364407</v>
      </c>
      <c r="N34" s="177">
        <f>IF($P$18&gt;0,'Assumptions (Coal)'!$V$14*Model!$P$18*'Assumptions (Coal)'!M$2/10^9,0)</f>
        <v>0.4944538154</v>
      </c>
      <c r="O34" s="177">
        <f>IF($P$18&gt;0,'Assumptions (Coal)'!$V$14*Model!$P$18*'Assumptions (Coal)'!N$2/10^9,0)</f>
        <v>0.5039366531</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9.919856083</v>
      </c>
      <c r="S42" s="160">
        <f>IF($X$18&gt;0,'Assumptions (Coal)'!$V$14*Model!$X$18*'Assumptions (Coal)'!R$2/10^9,0)</f>
        <v>10.02255417</v>
      </c>
      <c r="T42" s="160">
        <f>IF($X$18&gt;0,'Assumptions (Coal)'!$V$14*Model!$X$18*'Assumptions (Coal)'!S$2/10^9,0)</f>
        <v>10.211341</v>
      </c>
      <c r="U42" s="160">
        <f>IF($X$18&gt;0,'Assumptions (Coal)'!$V$14*Model!$X$18*'Assumptions (Coal)'!T$2/10^9,0)</f>
        <v>10.46008422</v>
      </c>
      <c r="V42" s="160">
        <f>IF($X$18&gt;0,'Assumptions (Coal)'!$V$14*Model!$X$18*'Assumptions (Coal)'!U$2/10^9,0)</f>
        <v>10.66414974</v>
      </c>
      <c r="W42" s="160">
        <f>IF($X$18&gt;0,'Assumptions (Coal)'!$V$14*Model!$X$18*'Assumptions (Coal)'!V$2/10^9,0)</f>
        <v>13.77756162</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0.04991280155</v>
      </c>
      <c r="T43" s="160">
        <f>IF($Y$18&gt;0,'Assumptions (Coal)'!$V$14*Model!$Y$18*'Assumptions (Coal)'!S$2/10^9,0)</f>
        <v>0.05085296901</v>
      </c>
      <c r="U43" s="160">
        <f>IF($Y$18&gt;0,'Assumptions (Coal)'!$V$14*Model!$Y$18*'Assumptions (Coal)'!T$2/10^9,0)</f>
        <v>0.05209172222</v>
      </c>
      <c r="V43" s="160">
        <f>IF($Y$18&gt;0,'Assumptions (Coal)'!$V$14*Model!$Y$18*'Assumptions (Coal)'!U$2/10^9,0)</f>
        <v>0.05310797831</v>
      </c>
      <c r="W43" s="160">
        <f>IF($Y$18&gt;0,'Assumptions (Coal)'!$V$14*Model!$Y$18*'Assumptions (Coal)'!V$2/10^9,0)</f>
        <v>0.0686129191</v>
      </c>
      <c r="X43" s="160">
        <f>IF($Y$18&gt;0,'Assumptions (Coal)'!$V$14*Model!$Y$18*'Assumptions (Coal)'!W$2/10^9,0)</f>
        <v>0.06969876229</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0.4244251111</v>
      </c>
      <c r="V45" s="160">
        <f>IF($AA$18&gt;0,'Assumptions (Coal)'!$V$14*Model!$AA$18*'Assumptions (Coal)'!U$2/10^9,0)</f>
        <v>0.4327052099</v>
      </c>
      <c r="W45" s="160">
        <f>IF($AA$18&gt;0,'Assumptions (Coal)'!$V$14*Model!$AA$18*'Assumptions (Coal)'!V$2/10^9,0)</f>
        <v>0.5590340379</v>
      </c>
      <c r="X45" s="160">
        <f>IF($AA$18&gt;0,'Assumptions (Coal)'!$V$14*Model!$AA$18*'Assumptions (Coal)'!W$2/10^9,0)</f>
        <v>0.5678811079</v>
      </c>
      <c r="Y45" s="160">
        <f>IF($AA$18&gt;0,'Assumptions (Coal)'!$V$14*Model!$AA$18*'Assumptions (Coal)'!X$2/10^9,0)</f>
        <v>0.5767501155</v>
      </c>
      <c r="Z45" s="160">
        <f>IF($AA$18&gt;0,'Assumptions (Coal)'!$V$14*Model!$AA$18*'Assumptions (Coal)'!Y$2/10^9,0)</f>
        <v>0.5857490381</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1.032505222</v>
      </c>
      <c r="W46" s="160">
        <f>IF($AB$18&gt;0,'Assumptions (Coal)'!$V$14*Model!$AB$18*'Assumptions (Coal)'!V$2/10^9,0)</f>
        <v>1.333946415</v>
      </c>
      <c r="X46" s="160">
        <f>IF($AB$18&gt;0,'Assumptions (Coal)'!$V$14*Model!$AB$18*'Assumptions (Coal)'!W$2/10^9,0)</f>
        <v>1.355056967</v>
      </c>
      <c r="Y46" s="160">
        <f>IF($AB$18&gt;0,'Assumptions (Coal)'!$V$14*Model!$AB$18*'Assumptions (Coal)'!X$2/10^9,0)</f>
        <v>1.376219866</v>
      </c>
      <c r="Z46" s="160">
        <f>IF($AB$18&gt;0,'Assumptions (Coal)'!$V$14*Model!$AB$18*'Assumptions (Coal)'!Y$2/10^9,0)</f>
        <v>1.397692764</v>
      </c>
      <c r="AA46" s="160">
        <f>IF($AB$18&gt;0,'Assumptions (Coal)'!$V$14*Model!$AB$18*'Assumptions (Coal)'!Z$2/10^9,0)</f>
        <v>1.4194797</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0.3025544484</v>
      </c>
      <c r="Y48" s="160">
        <f>IF($AD$18&gt;0,'Assumptions (Coal)'!$V$14*Model!$AD$18*'Assumptions (Coal)'!X$2/10^9,0)</f>
        <v>0.3072796588</v>
      </c>
      <c r="Z48" s="160">
        <f>IF($AD$18&gt;0,'Assumptions (Coal)'!$V$14*Model!$AD$18*'Assumptions (Coal)'!Y$2/10^9,0)</f>
        <v>0.312074085</v>
      </c>
      <c r="AA48" s="160">
        <f>IF($AD$18&gt;0,'Assumptions (Coal)'!$V$14*Model!$AD$18*'Assumptions (Coal)'!Z$2/10^9,0)</f>
        <v>0.3169386291</v>
      </c>
      <c r="AB48" s="160">
        <f>IF($AD$18&gt;0,'Assumptions (Coal)'!$V$14*Model!$AD$18*'Assumptions (Coal)'!AA$2/10^9,0)</f>
        <v>0.321063279</v>
      </c>
      <c r="AC48" s="160">
        <f>IF($AD$18&gt;0,'Assumptions (Coal)'!$V$14*Model!$AD$18*'Assumptions (Coal)'!AB$2/10^9,0)</f>
        <v>0.3259277898</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0.8975267948</v>
      </c>
      <c r="Z49" s="160">
        <f>IF($AE$18&gt;0,'Assumptions (Coal)'!$V$14*Model!$AE$18*'Assumptions (Coal)'!Y$2/10^9,0)</f>
        <v>0.9115307349</v>
      </c>
      <c r="AA49" s="160">
        <f>IF($AE$18&gt;0,'Assumptions (Coal)'!$V$14*Model!$AE$18*'Assumptions (Coal)'!Z$2/10^9,0)</f>
        <v>0.9257394813</v>
      </c>
      <c r="AB49" s="160">
        <f>IF($AE$18&gt;0,'Assumptions (Coal)'!$V$14*Model!$AE$18*'Assumptions (Coal)'!AA$2/10^9,0)</f>
        <v>0.9377870858</v>
      </c>
      <c r="AC49" s="160">
        <f>IF($AE$18&gt;0,'Assumptions (Coal)'!$V$14*Model!$AE$18*'Assumptions (Coal)'!AB$2/10^9,0)</f>
        <v>0.9519957345</v>
      </c>
      <c r="AD49" s="160">
        <f>IF($AE$18&gt;0,'Assumptions (Coal)'!$V$14*Model!$AE$18*'Assumptions (Coal)'!AC$2/10^9,0)</f>
        <v>0.9656443371</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1.257466567</v>
      </c>
      <c r="AA50" s="160">
        <f>IF($AF$18&gt;0,'Assumptions (Coal)'!$V$14*Model!$AF$18*'Assumptions (Coal)'!Z$2/10^9,0)</f>
        <v>1.277067687</v>
      </c>
      <c r="AB50" s="160">
        <f>IF($AF$18&gt;0,'Assumptions (Coal)'!$V$14*Model!$AF$18*'Assumptions (Coal)'!AA$2/10^9,0)</f>
        <v>1.293687488</v>
      </c>
      <c r="AC50" s="160">
        <f>IF($AF$18&gt;0,'Assumptions (Coal)'!$V$14*Model!$AF$18*'Assumptions (Coal)'!AB$2/10^9,0)</f>
        <v>1.313288474</v>
      </c>
      <c r="AD50" s="160">
        <f>IF($AF$18&gt;0,'Assumptions (Coal)'!$V$14*Model!$AF$18*'Assumptions (Coal)'!AC$2/10^9,0)</f>
        <v>1.33211687</v>
      </c>
      <c r="AE50" s="160">
        <f>IF($AF$18&gt;0,'Assumptions (Coal)'!$V$14*Model!$AF$18*'Assumptions (Coal)'!AD$2/10^9,0)</f>
        <v>1.351979115</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0.7071288014</v>
      </c>
      <c r="AB51" s="160">
        <f>IF($AG$18&gt;0,'Assumptions (Coal)'!$V$14*Model!$AG$18*'Assumptions (Coal)'!AA$2/10^9,0)</f>
        <v>0.7163313992</v>
      </c>
      <c r="AC51" s="160">
        <f>IF($AG$18&gt;0,'Assumptions (Coal)'!$V$14*Model!$AG$18*'Assumptions (Coal)'!AB$2/10^9,0)</f>
        <v>0.727184717</v>
      </c>
      <c r="AD51" s="160">
        <f>IF($AG$18&gt;0,'Assumptions (Coal)'!$V$14*Model!$AG$18*'Assumptions (Coal)'!AC$2/10^9,0)</f>
        <v>0.7376102418</v>
      </c>
      <c r="AE51" s="160">
        <f>IF($AG$18&gt;0,'Assumptions (Coal)'!$V$14*Model!$AG$18*'Assumptions (Coal)'!AD$2/10^9,0)</f>
        <v>0.7486082225</v>
      </c>
      <c r="AF51" s="160">
        <f>IF($AG$18&gt;0,'Assumptions (Coal)'!$V$14*Model!$AG$18*'Assumptions (Coal)'!AE$2/10^9,0)</f>
        <v>0.7594538731</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0.3747691474</v>
      </c>
      <c r="AC52" s="160">
        <f>IF($AH$18&gt;0,'Assumptions (Coal)'!$V$14*Model!$AH$18*'Assumptions (Coal)'!AB$2/10^9,0)</f>
        <v>0.3804473693</v>
      </c>
      <c r="AD52" s="160">
        <f>IF($AH$18&gt;0,'Assumptions (Coal)'!$V$14*Model!$AH$18*'Assumptions (Coal)'!AC$2/10^9,0)</f>
        <v>0.3859017792</v>
      </c>
      <c r="AE52" s="160">
        <f>IF($AH$18&gt;0,'Assumptions (Coal)'!$V$14*Model!$AH$18*'Assumptions (Coal)'!AD$2/10^9,0)</f>
        <v>0.3916556856</v>
      </c>
      <c r="AF52" s="160">
        <f>IF($AH$18&gt;0,'Assumptions (Coal)'!$V$14*Model!$AH$18*'Assumptions (Coal)'!AE$2/10^9,0)</f>
        <v>0.3973298962</v>
      </c>
      <c r="AG52" s="160">
        <f>IF($AH$18&gt;0,'Assumptions (Coal)'!$V$14*Model!$AH$18*'Assumptions (Coal)'!AF$2/10^9,0)</f>
        <v>0.4026754474</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0.1978212203</v>
      </c>
      <c r="D81" s="177">
        <f>'Assumptions (Coal)'!$V$5*Model!D20</f>
        <v>0.2084377863</v>
      </c>
      <c r="E81" s="177">
        <f>'Assumptions (Coal)'!$V$5*Model!E20</f>
        <v>0.3325693645</v>
      </c>
      <c r="F81" s="177">
        <f>'Assumptions (Coal)'!$V$5*Model!F20</f>
        <v>0.4235767854</v>
      </c>
      <c r="G81" s="177">
        <f>'Assumptions (Coal)'!$V$5*Model!G20</f>
        <v>0.7961645956</v>
      </c>
      <c r="H81" s="177">
        <f>'Assumptions (Coal)'!$V$5*Model!H20</f>
        <v>1.013983035</v>
      </c>
      <c r="I81" s="177">
        <f>'Assumptions (Coal)'!$V$5*Model!I20</f>
        <v>1.443200292</v>
      </c>
      <c r="J81" s="177">
        <f>'Assumptions (Coal)'!$V$5*Model!J20</f>
        <v>1.454624761</v>
      </c>
      <c r="K81" s="177">
        <f>'Assumptions (Coal)'!$V$5*Model!K20</f>
        <v>1.342356913</v>
      </c>
      <c r="L81" s="177">
        <f>'Assumptions (Coal)'!$V$5*Model!L20</f>
        <v>1.254970037</v>
      </c>
      <c r="M81" s="177">
        <f>'Assumptions (Coal)'!$V$5*Model!M20</f>
        <v>0.8601381723</v>
      </c>
      <c r="N81" s="177">
        <f>'Assumptions (Coal)'!$V$5*Model!N20</f>
        <v>0.631942092</v>
      </c>
      <c r="O81" s="177">
        <f>'Assumptions (Coal)'!$V$5*Model!O20</f>
        <v>0.2015746612</v>
      </c>
      <c r="P81" s="177">
        <f>'Assumptions (Coal)'!$V$5*Model!P20</f>
        <v>0</v>
      </c>
      <c r="Q81" s="177">
        <f>'Assumptions (Coal)'!$V$5*Model!Q20</f>
        <v>0</v>
      </c>
      <c r="R81" s="177">
        <f>'Assumptions (Coal)'!$V$5*Model!R20</f>
        <v>3.967942433</v>
      </c>
      <c r="S81" s="177">
        <f>'Assumptions (Coal)'!$V$5*Model!S20</f>
        <v>4.02898679</v>
      </c>
      <c r="T81" s="177">
        <f>'Assumptions (Coal)'!$V$5*Model!T20</f>
        <v>4.104877587</v>
      </c>
      <c r="U81" s="177">
        <f>'Assumptions (Coal)'!$V$5*Model!U20</f>
        <v>4.374640422</v>
      </c>
      <c r="V81" s="177">
        <f>'Assumptions (Coal)'!$V$5*Model!V20</f>
        <v>4.87298726</v>
      </c>
      <c r="W81" s="177">
        <f>'Assumptions (Coal)'!$V$5*Model!W20</f>
        <v>6.295661995</v>
      </c>
      <c r="X81" s="177">
        <f>'Assumptions (Coal)'!$V$5*Model!X20</f>
        <v>0.9180765144</v>
      </c>
      <c r="Y81" s="177">
        <f>'Assumptions (Coal)'!$V$5*Model!Y20</f>
        <v>1.263110574</v>
      </c>
      <c r="Z81" s="177">
        <f>'Assumptions (Coal)'!$V$5*Model!Z20</f>
        <v>1.785805275</v>
      </c>
      <c r="AA81" s="177">
        <f>'Assumptions (Coal)'!$V$5*Model!AA20</f>
        <v>1.858541719</v>
      </c>
      <c r="AB81" s="177">
        <f>'Assumptions (Coal)'!$V$5*Model!AB20</f>
        <v>1.45745536</v>
      </c>
      <c r="AC81" s="177">
        <f>'Assumptions (Coal)'!$V$5*Model!AC20</f>
        <v>1.479537634</v>
      </c>
      <c r="AD81" s="177">
        <f>'Assumptions (Coal)'!$V$5*Model!AD20</f>
        <v>1.368509291</v>
      </c>
      <c r="AE81" s="177">
        <f>'Assumptions (Coal)'!$V$5*Model!AE20</f>
        <v>0.9968972093</v>
      </c>
      <c r="AF81" s="177">
        <f>'Assumptions (Coal)'!$V$5*Model!AF20</f>
        <v>0.4627135077</v>
      </c>
      <c r="AG81" s="177">
        <f>'Assumptions (Coal)'!$V$5*Model!AG20</f>
        <v>0.161070179</v>
      </c>
      <c r="AH81" s="177">
        <f>'Assumptions (Coal)'!$V$5*Model!AH20</f>
        <v>0</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0.2967318305</v>
      </c>
      <c r="D82" s="176">
        <f>'Assumptions (Coal)'!$V$6*Model!D20</f>
        <v>0.3126566794</v>
      </c>
      <c r="E82" s="176">
        <f>'Assumptions (Coal)'!$V$6*Model!E20</f>
        <v>0.4988540467</v>
      </c>
      <c r="F82" s="176">
        <f>'Assumptions (Coal)'!$V$6*Model!F20</f>
        <v>0.6353651781</v>
      </c>
      <c r="G82" s="176">
        <f>'Assumptions (Coal)'!$V$6*Model!G20</f>
        <v>1.194246893</v>
      </c>
      <c r="H82" s="176">
        <f>'Assumptions (Coal)'!$V$6*Model!H20</f>
        <v>1.520974552</v>
      </c>
      <c r="I82" s="176">
        <f>'Assumptions (Coal)'!$V$6*Model!I20</f>
        <v>2.164800439</v>
      </c>
      <c r="J82" s="176">
        <f>'Assumptions (Coal)'!$V$6*Model!J20</f>
        <v>2.181937142</v>
      </c>
      <c r="K82" s="176">
        <f>'Assumptions (Coal)'!$V$6*Model!K20</f>
        <v>2.013535369</v>
      </c>
      <c r="L82" s="176">
        <f>'Assumptions (Coal)'!$V$6*Model!L20</f>
        <v>1.882455055</v>
      </c>
      <c r="M82" s="176">
        <f>'Assumptions (Coal)'!$V$6*Model!M20</f>
        <v>1.290207258</v>
      </c>
      <c r="N82" s="176">
        <f>'Assumptions (Coal)'!$V$6*Model!N20</f>
        <v>0.947913138</v>
      </c>
      <c r="O82" s="176">
        <f>'Assumptions (Coal)'!$V$6*Model!O20</f>
        <v>0.3023619919</v>
      </c>
      <c r="P82" s="176">
        <f>'Assumptions (Coal)'!$V$6*Model!P20</f>
        <v>0</v>
      </c>
      <c r="Q82" s="176">
        <f>'Assumptions (Coal)'!$V$6*Model!Q20</f>
        <v>0</v>
      </c>
      <c r="R82" s="176">
        <f>'Assumptions (Coal)'!$V$6*Model!R20</f>
        <v>5.95191365</v>
      </c>
      <c r="S82" s="176">
        <f>'Assumptions (Coal)'!$V$6*Model!S20</f>
        <v>6.043480185</v>
      </c>
      <c r="T82" s="176">
        <f>'Assumptions (Coal)'!$V$6*Model!T20</f>
        <v>6.157316381</v>
      </c>
      <c r="U82" s="176">
        <f>'Assumptions (Coal)'!$V$6*Model!U20</f>
        <v>6.561960633</v>
      </c>
      <c r="V82" s="176">
        <f>'Assumptions (Coal)'!$V$6*Model!V20</f>
        <v>7.309480891</v>
      </c>
      <c r="W82" s="176">
        <f>'Assumptions (Coal)'!$V$6*Model!W20</f>
        <v>9.443492992</v>
      </c>
      <c r="X82" s="176">
        <f>'Assumptions (Coal)'!$V$6*Model!X20</f>
        <v>1.377114772</v>
      </c>
      <c r="Y82" s="176">
        <f>'Assumptions (Coal)'!$V$6*Model!Y20</f>
        <v>1.894665861</v>
      </c>
      <c r="Z82" s="176">
        <f>'Assumptions (Coal)'!$V$6*Model!Z20</f>
        <v>2.678707913</v>
      </c>
      <c r="AA82" s="176">
        <f>'Assumptions (Coal)'!$V$6*Model!AA20</f>
        <v>2.787812579</v>
      </c>
      <c r="AB82" s="176">
        <f>'Assumptions (Coal)'!$V$6*Model!AB20</f>
        <v>2.18618304</v>
      </c>
      <c r="AC82" s="176">
        <f>'Assumptions (Coal)'!$V$6*Model!AC20</f>
        <v>2.219306451</v>
      </c>
      <c r="AD82" s="176">
        <f>'Assumptions (Coal)'!$V$6*Model!AD20</f>
        <v>2.052763937</v>
      </c>
      <c r="AE82" s="176">
        <f>'Assumptions (Coal)'!$V$6*Model!AE20</f>
        <v>1.495345814</v>
      </c>
      <c r="AF82" s="176">
        <f>'Assumptions (Coal)'!$V$6*Model!AF20</f>
        <v>0.6940702616</v>
      </c>
      <c r="AG82" s="176">
        <f>'Assumptions (Coal)'!$V$6*Model!AG20</f>
        <v>0.2416052685</v>
      </c>
      <c r="AH82" s="176">
        <f>'Assumptions (Coal)'!$V$6*Model!AH20</f>
        <v>0</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-0.007122404091</v>
      </c>
      <c r="D83" s="177">
        <f t="array" ref="D83">SUM(IF(ISERROR(D84:D135),"",D84:D135))</f>
        <v>-0.007460718285</v>
      </c>
      <c r="E83" s="177">
        <f t="array" ref="E83">SUM(IF(ISERROR(E84:E135),"",E84:E135))</f>
        <v>-0.007815102403</v>
      </c>
      <c r="F83" s="177">
        <f t="array" ref="F83">SUM(IF(ISERROR(F84:F135),"",F84:F135))</f>
        <v>-0.008186319768</v>
      </c>
      <c r="G83" s="177">
        <f t="array" ref="G83">SUM(IF(ISERROR(G84:G135),"",G84:G135))</f>
        <v>-0.008575169957</v>
      </c>
      <c r="H83" s="177">
        <f t="array" ref="H83">SUM(IF(ISERROR(H84:H135),"",H84:H135))</f>
        <v>-0.01590991062</v>
      </c>
      <c r="I83" s="177">
        <f t="array" ref="I83">SUM(IF(ISERROR(I84:I135),"",I84:I135))</f>
        <v>-0.01666563138</v>
      </c>
      <c r="J83" s="177">
        <f t="array" ref="J83">SUM(IF(ISERROR(J84:J135),"",J84:J135))</f>
        <v>-0.07264937104</v>
      </c>
      <c r="K83" s="177">
        <f t="array" ref="K83">SUM(IF(ISERROR(K84:K135),"",K84:K135))</f>
        <v>-0.1125921482</v>
      </c>
      <c r="L83" s="177">
        <f t="array" ref="L83">SUM(IF(ISERROR(L84:L135),"",L84:L135))</f>
        <v>-0.1437341794</v>
      </c>
      <c r="M83" s="177">
        <f t="array" ref="M83">SUM(IF(ISERROR(M84:M135),"",M84:M135))</f>
        <v>-0.2600085217</v>
      </c>
      <c r="N83" s="177">
        <f t="array" ref="N83">SUM(IF(ISERROR(N84:N135),"",N84:N135))</f>
        <v>-0.3381541581</v>
      </c>
      <c r="O83" s="177">
        <f t="array" ref="O83">SUM(IF(ISERROR(O84:O135),"",O84:O135))</f>
        <v>-0.4724952038</v>
      </c>
      <c r="P83" s="177">
        <f t="array" ref="P83">SUM(IF(ISERROR(P84:P135),"",P84:P135))</f>
        <v>-0.5497660536</v>
      </c>
      <c r="Q83" s="177">
        <f t="array" ref="Q83">SUM(IF(ISERROR(Q84:Q135),"",Q84:Q135))</f>
        <v>-0.5758799412</v>
      </c>
      <c r="R83" s="177">
        <f t="array" ref="R83">SUM(IF(ISERROR(R84:R135),"",R84:R135))</f>
        <v>-0.5889473687</v>
      </c>
      <c r="S83" s="177">
        <f t="array" ref="S83">SUM(IF(ISERROR(S84:S135),"",S84:S135))</f>
        <v>-0.6169223687</v>
      </c>
      <c r="T83" s="177">
        <f t="array" ref="T83">SUM(IF(ISERROR(T84:T135),"",T84:T135))</f>
        <v>-0.6462261812</v>
      </c>
      <c r="U83" s="177">
        <f t="array" ref="U83">SUM(IF(ISERROR(U84:U135),"",U84:U135))</f>
        <v>-0.6769219248</v>
      </c>
      <c r="V83" s="177">
        <f t="array" ref="V83">SUM(IF(ISERROR(V84:V135),"",V84:V135))</f>
        <v>-0.7090757162</v>
      </c>
      <c r="W83" s="177">
        <f t="array" ref="W83">SUM(IF(ISERROR(W84:W135),"",W84:W135))</f>
        <v>-0.7288610625</v>
      </c>
      <c r="X83" s="177">
        <f t="array" ref="X83">SUM(IF(ISERROR(X84:X135),"",X84:X135))</f>
        <v>-1.992280651</v>
      </c>
      <c r="Y83" s="177">
        <f t="array" ref="Y83">SUM(IF(ISERROR(Y84:Y135),"",Y84:Y135))</f>
        <v>-1.982706663</v>
      </c>
      <c r="Z83" s="177">
        <f t="array" ref="Z83">SUM(IF(ISERROR(Z84:Z135),"",Z84:Z135))</f>
        <v>-2.003685861</v>
      </c>
      <c r="AA83" s="177">
        <f t="array" ref="AA83">SUM(IF(ISERROR(AA84:AA135),"",AA84:AA135))</f>
        <v>-2.106554167</v>
      </c>
      <c r="AB83" s="177">
        <f t="array" ref="AB83">SUM(IF(ISERROR(AB84:AB135),"",AB84:AB135))</f>
        <v>-2.136575451</v>
      </c>
      <c r="AC83" s="177">
        <f t="array" ref="AC83">SUM(IF(ISERROR(AC84:AC135),"",AC84:AC135))</f>
        <v>-2.106083766</v>
      </c>
      <c r="AD83" s="177">
        <f t="array" ref="AD83">SUM(IF(ISERROR(AD84:AD135),"",AD84:AD135))</f>
        <v>-2.004487363</v>
      </c>
      <c r="AE83" s="177">
        <f t="array" ref="AE83">SUM(IF(ISERROR(AE84:AE135),"",AE84:AE135))</f>
        <v>-2.095312764</v>
      </c>
      <c r="AF83" s="177">
        <f t="array" ref="AF83">SUM(IF(ISERROR(AF84:AF135),"",AF84:AF135))</f>
        <v>-2.342653721</v>
      </c>
      <c r="AG83" s="177">
        <f t="array" ref="AG83">SUM(IF(ISERROR(AG84:AG135),"",AG84:AG135))</f>
        <v>-2.536969408</v>
      </c>
      <c r="AH83" s="177">
        <f t="array" ref="AH83">SUM(IF(ISERROR(AH84:AH135),"",AH84:AH135))</f>
        <v>-2.701538049</v>
      </c>
      <c r="AI83" s="177">
        <f t="array" ref="AI83">SUM(IF(ISERROR(AI84:AI135),"",AI84:AI135))</f>
        <v>-2.829861107</v>
      </c>
      <c r="AJ83" s="177">
        <f t="array" ref="AJ83">SUM(IF(ISERROR(AJ84:AJ135),"",AJ84:AJ135))</f>
        <v>-2.964279509</v>
      </c>
      <c r="AK83" s="177">
        <f t="array" ref="AK83">SUM(IF(ISERROR(AK84:AK135),"",AK84:AK135))</f>
        <v>-3.105082786</v>
      </c>
      <c r="AL83" s="177">
        <f t="array" ref="AL83">SUM(IF(ISERROR(AL84:AL135),"",AL84:AL135))</f>
        <v>-3.252574218</v>
      </c>
      <c r="AM83" s="177">
        <f t="array" ref="AM83">SUM(IF(ISERROR(AM84:AM135),"",AM84:AM135))</f>
        <v>-0.9422174152</v>
      </c>
      <c r="AN83" s="177">
        <f t="array" ref="AN83">SUM(IF(ISERROR(AN84:AN135),"",AN84:AN135))</f>
        <v>-0.9739286134</v>
      </c>
      <c r="AO83" s="177">
        <f t="array" ref="AO83">SUM(IF(ISERROR(AO84:AO135),"",AO84:AO135))</f>
        <v>-1.020190223</v>
      </c>
      <c r="AP83" s="177">
        <f t="array" ref="AP83">SUM(IF(ISERROR(AP84:AP135),"",AP84:AP135))</f>
        <v>-0.9494315477</v>
      </c>
      <c r="AQ83" s="177">
        <f t="array" ref="AQ83">SUM(IF(ISERROR(AQ84:AQ135),"",AQ84:AQ135))</f>
        <v>-0.6946461882</v>
      </c>
      <c r="AR83" s="177">
        <f t="array" ref="AR83">SUM(IF(ISERROR(AR84:AR135),"",AR84:AR135))</f>
        <v>-0.7276418821</v>
      </c>
      <c r="AS83" s="177">
        <f t="array" ref="AS83">SUM(IF(ISERROR(AS84:AS135),"",AS84:AS135))</f>
        <v>-0.6907533898</v>
      </c>
      <c r="AT83" s="177">
        <f t="array" ref="AT83">SUM(IF(ISERROR(AT84:AT135),"",AT84:AT135))</f>
        <v>-0.5117592259</v>
      </c>
      <c r="AU83" s="177">
        <f t="array" ref="AU83">SUM(IF(ISERROR(AU84:AU135),"",AU84:AU135))</f>
        <v>-0.2395676704</v>
      </c>
      <c r="AV83" s="177">
        <f t="array" ref="AV83">SUM(IF(ISERROR(AV84:AV135),"",AV84:AV135))</f>
        <v>-0.0843774717</v>
      </c>
      <c r="AW83" s="177">
        <f t="array" ref="AW83">SUM(IF(ISERROR(AW84:AW135),"",AW84:AW135))</f>
        <v>0</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-0.007122404091</v>
      </c>
      <c r="D84" s="177">
        <f>IF($C$18&gt;0,PPMT('Assumptions (Coal)'!$V$7,Model!X$1,'Assumptions (Coal)'!$V$10,'Assumptions (Coal)'!$V$5*Model!$C$18*'Assumptions (Coal)'!$B$2/10^9),0)</f>
        <v>-0.007460718285</v>
      </c>
      <c r="E84" s="177">
        <f>IF($C$18&gt;0,PPMT('Assumptions (Coal)'!$V$7,Model!Y$1,'Assumptions (Coal)'!$V$10,'Assumptions (Coal)'!$V$5*Model!$C$18*'Assumptions (Coal)'!$B$2/10^9),0)</f>
        <v>-0.007815102403</v>
      </c>
      <c r="F84" s="177">
        <f>IF($C$18&gt;0,PPMT('Assumptions (Coal)'!$V$7,Model!Z$1,'Assumptions (Coal)'!$V$10,'Assumptions (Coal)'!$V$5*Model!$C$18*'Assumptions (Coal)'!$B$2/10^9),0)</f>
        <v>-0.008186319768</v>
      </c>
      <c r="G84" s="177">
        <f>IF($C$18&gt;0,PPMT('Assumptions (Coal)'!$V$7,Model!AA$1,'Assumptions (Coal)'!$V$10,'Assumptions (Coal)'!$V$5*Model!$C$18*'Assumptions (Coal)'!$B$2/10^9),0)</f>
        <v>-0.008575169957</v>
      </c>
      <c r="H84" s="177">
        <f>IF($C$18&gt;0,PPMT('Assumptions (Coal)'!$V$7,Model!AB$1,'Assumptions (Coal)'!$V$10,'Assumptions (Coal)'!$V$5*Model!$C$18*'Assumptions (Coal)'!$B$2/10^9),0)</f>
        <v>-0.00898249053</v>
      </c>
      <c r="I84" s="177">
        <f>IF($C$18&gt;0,PPMT('Assumptions (Coal)'!$V$7,Model!AC$1,'Assumptions (Coal)'!$V$10,'Assumptions (Coal)'!$V$5*Model!$C$18*'Assumptions (Coal)'!$B$2/10^9),0)</f>
        <v>-0.00940915883</v>
      </c>
      <c r="J84" s="177">
        <f>IF($C$18&gt;0,PPMT('Assumptions (Coal)'!$V$7,Model!AD$1,'Assumptions (Coal)'!$V$10,'Assumptions (Coal)'!$V$5*Model!$C$18*'Assumptions (Coal)'!$B$2/10^9),0)</f>
        <v>-0.009856093874</v>
      </c>
      <c r="K84" s="177">
        <f>IF($C$18&gt;0,PPMT('Assumptions (Coal)'!$V$7,Model!AE$1,'Assumptions (Coal)'!$V$10,'Assumptions (Coal)'!$V$5*Model!$C$18*'Assumptions (Coal)'!$B$2/10^9),0)</f>
        <v>-0.01032425833</v>
      </c>
      <c r="L84" s="177">
        <f>IF($C$18&gt;0,PPMT('Assumptions (Coal)'!$V$7,Model!AF$1,'Assumptions (Coal)'!$V$10,'Assumptions (Coal)'!$V$5*Model!$C$18*'Assumptions (Coal)'!$B$2/10^9),0)</f>
        <v>-0.0108146606</v>
      </c>
      <c r="M84" s="177">
        <f>IF($C$18&gt;0,PPMT('Assumptions (Coal)'!$V$7,Model!AG$1,'Assumptions (Coal)'!$V$10,'Assumptions (Coal)'!$V$5*Model!$C$18*'Assumptions (Coal)'!$B$2/10^9),0)</f>
        <v>-0.01132835698</v>
      </c>
      <c r="N84" s="177">
        <f>IF($C$18&gt;0,PPMT('Assumptions (Coal)'!$V$7,Model!AH$1,'Assumptions (Coal)'!$V$10,'Assumptions (Coal)'!$V$5*Model!$C$18*'Assumptions (Coal)'!$B$2/10^9),0)</f>
        <v>-0.01186645394</v>
      </c>
      <c r="O84" s="177">
        <f>IF($C$18&gt;0,PPMT('Assumptions (Coal)'!$V$7,Model!AI$1,'Assumptions (Coal)'!$V$10,'Assumptions (Coal)'!$V$5*Model!$C$18*'Assumptions (Coal)'!$B$2/10^9),0)</f>
        <v>-0.0124301105</v>
      </c>
      <c r="P84" s="177">
        <f>IF($C$18&gt;0,PPMT('Assumptions (Coal)'!$V$7,Model!AJ$1,'Assumptions (Coal)'!$V$10,'Assumptions (Coal)'!$V$5*Model!$C$18*'Assumptions (Coal)'!$B$2/10^9),0)</f>
        <v>-0.01302054075</v>
      </c>
      <c r="Q84" s="177">
        <f>IF($C$18&gt;0,PPMT('Assumptions (Coal)'!$V$7,Model!AK$1,'Assumptions (Coal)'!$V$10,'Assumptions (Coal)'!$V$5*Model!$C$18*'Assumptions (Coal)'!$B$2/10^9),0)</f>
        <v>-0.01363901644</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-0.006927420092</v>
      </c>
      <c r="I89" s="160">
        <f>IF($H$18&gt;0,PPMT('Assumptions (Coal)'!$V$7,Model!X$1,'Assumptions (Coal)'!$V$10,'Assumptions (Coal)'!$V$5*Model!$H$18*AVERAGE('Assumptions (Coal)'!$B$2:$F$2)/10^9),0)</f>
        <v>-0.007256472547</v>
      </c>
      <c r="J89" s="160">
        <f>IF($H$18&gt;0,PPMT('Assumptions (Coal)'!$V$7,Model!Y$1,'Assumptions (Coal)'!$V$10,'Assumptions (Coal)'!$V$5*Model!$H$18*AVERAGE('Assumptions (Coal)'!$B$2:$F$2)/10^9),0)</f>
        <v>-0.007601154993</v>
      </c>
      <c r="K89" s="160">
        <f>IF($H$18&gt;0,PPMT('Assumptions (Coal)'!$V$7,Model!Z$1,'Assumptions (Coal)'!$V$10,'Assumptions (Coal)'!$V$5*Model!$H$18*AVERAGE('Assumptions (Coal)'!$B$2:$F$2)/10^9),0)</f>
        <v>-0.007962209855</v>
      </c>
      <c r="L89" s="160">
        <f>IF($H$18&gt;0,PPMT('Assumptions (Coal)'!$V$7,Model!AA$1,'Assumptions (Coal)'!$V$10,'Assumptions (Coal)'!$V$5*Model!$H$18*AVERAGE('Assumptions (Coal)'!$B$2:$F$2)/10^9),0)</f>
        <v>-0.008340414823</v>
      </c>
      <c r="M89" s="160">
        <f>IF($H$18&gt;0,PPMT('Assumptions (Coal)'!$V$7,Model!AB$1,'Assumptions (Coal)'!$V$10,'Assumptions (Coal)'!$V$5*Model!$H$18*AVERAGE('Assumptions (Coal)'!$B$2:$F$2)/10^9),0)</f>
        <v>-0.008736584527</v>
      </c>
      <c r="N89" s="177">
        <f>IF($H$18&gt;0,PPMT('Assumptions (Coal)'!$V$7,Model!AC$1,'Assumptions (Coal)'!$V$10,'Assumptions (Coal)'!$V$5*Model!$H$18*AVERAGE('Assumptions (Coal)'!$B$2:$F$2)/10^9),0)</f>
        <v>-0.009151572292</v>
      </c>
      <c r="O89" s="160">
        <f>IF($H$18&gt;0,PPMT('Assumptions (Coal)'!$V$7,Model!AD$1,'Assumptions (Coal)'!$V$10,'Assumptions (Coal)'!$V$5*Model!$H$18*AVERAGE('Assumptions (Coal)'!$B$2:$F$2)/10^9),0)</f>
        <v>-0.009586271976</v>
      </c>
      <c r="P89" s="160">
        <f>IF($H$18&gt;0,PPMT('Assumptions (Coal)'!$V$7,Model!AE$1,'Assumptions (Coal)'!$V$10,'Assumptions (Coal)'!$V$5*Model!$H$18*AVERAGE('Assumptions (Coal)'!$B$2:$F$2)/10^9),0)</f>
        <v>-0.01004161989</v>
      </c>
      <c r="Q89" s="160">
        <f>IF($H$18&gt;0,PPMT('Assumptions (Coal)'!$V$7,Model!AF$1,'Assumptions (Coal)'!$V$10,'Assumptions (Coal)'!$V$5*Model!$H$18*AVERAGE('Assumptions (Coal)'!$B$2:$F$2)/10^9),0)</f>
        <v>-0.01051859684</v>
      </c>
      <c r="R89" s="160">
        <f>IF($H$18&gt;0,PPMT('Assumptions (Coal)'!$V$7,Model!AG$1,'Assumptions (Coal)'!$V$10,'Assumptions (Coal)'!$V$5*Model!$H$18*AVERAGE('Assumptions (Coal)'!$B$2:$F$2)/10^9),0)</f>
        <v>-0.01101823019</v>
      </c>
      <c r="S89" s="160">
        <f>IF($H$18&gt;0,PPMT('Assumptions (Coal)'!$V$7,Model!AH$1,'Assumptions (Coal)'!$V$10,'Assumptions (Coal)'!$V$5*Model!$H$18*AVERAGE('Assumptions (Coal)'!$B$2:$F$2)/10^9),0)</f>
        <v>-0.01154159612</v>
      </c>
      <c r="T89" s="160">
        <f>IF($H$18&gt;0,PPMT('Assumptions (Coal)'!$V$7,Model!AI$1,'Assumptions (Coal)'!$V$10,'Assumptions (Coal)'!$V$5*Model!$H$18*AVERAGE('Assumptions (Coal)'!$B$2:$F$2)/10^9),0)</f>
        <v>-0.01208982194</v>
      </c>
      <c r="U89" s="160">
        <f>IF($H$18&gt;0,PPMT('Assumptions (Coal)'!$V$7,Model!AJ$1,'Assumptions (Coal)'!$V$10,'Assumptions (Coal)'!$V$5*Model!$H$18*AVERAGE('Assumptions (Coal)'!$B$2:$F$2)/10^9),0)</f>
        <v>-0.01266408848</v>
      </c>
      <c r="V89" s="160">
        <f>IF($H$18&gt;0,PPMT('Assumptions (Coal)'!$V$7,Model!AK$1,'Assumptions (Coal)'!$V$10,'Assumptions (Coal)'!$V$5*Model!$H$18*AVERAGE('Assumptions (Coal)'!$B$2:$F$2)/10^9),0)</f>
        <v>-0.01326563268</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-0.05519212217</v>
      </c>
      <c r="K91" s="160">
        <f>IF($J$18&gt;0,PPMT('Assumptions (Coal)'!$V$7,Model!X$1,'Assumptions (Coal)'!$V$10,'Assumptions (Coal)'!$V$5*Model!$J$18*AVERAGE('Assumptions (Coal)'!$C$2:$H$2)/10^9),0)</f>
        <v>-0.05781374797</v>
      </c>
      <c r="L91" s="160">
        <f>IF($J$18&gt;0,PPMT('Assumptions (Coal)'!$V$7,Model!Y$1,'Assumptions (Coal)'!$V$10,'Assumptions (Coal)'!$V$5*Model!$J$18*AVERAGE('Assumptions (Coal)'!$C$2:$H$2)/10^9),0)</f>
        <v>-0.060559901</v>
      </c>
      <c r="M91" s="160">
        <f>IF($J$18&gt;0,PPMT('Assumptions (Coal)'!$V$7,Model!Z$1,'Assumptions (Coal)'!$V$10,'Assumptions (Coal)'!$V$5*Model!$J$18*AVERAGE('Assumptions (Coal)'!$C$2:$H$2)/10^9),0)</f>
        <v>-0.0634364963</v>
      </c>
      <c r="N91" s="177">
        <f>IF($J$18&gt;0,PPMT('Assumptions (Coal)'!$V$7,Model!AA$1,'Assumptions (Coal)'!$V$10,'Assumptions (Coal)'!$V$5*Model!$J$18*AVERAGE('Assumptions (Coal)'!$C$2:$H$2)/10^9),0)</f>
        <v>-0.06644972988</v>
      </c>
      <c r="O91" s="160">
        <f>IF($J$18&gt;0,PPMT('Assumptions (Coal)'!$V$7,Model!AB$1,'Assumptions (Coal)'!$V$10,'Assumptions (Coal)'!$V$5*Model!$J$18*AVERAGE('Assumptions (Coal)'!$C$2:$H$2)/10^9),0)</f>
        <v>-0.06960609204</v>
      </c>
      <c r="P91" s="160">
        <f>IF($J$18&gt;0,PPMT('Assumptions (Coal)'!$V$7,Model!AC$1,'Assumptions (Coal)'!$V$10,'Assumptions (Coal)'!$V$5*Model!$J$18*AVERAGE('Assumptions (Coal)'!$C$2:$H$2)/10^9),0)</f>
        <v>-0.07291238142</v>
      </c>
      <c r="Q91" s="160">
        <f>IF($J$18&gt;0,PPMT('Assumptions (Coal)'!$V$7,Model!AD$1,'Assumptions (Coal)'!$V$10,'Assumptions (Coal)'!$V$5*Model!$J$18*AVERAGE('Assumptions (Coal)'!$C$2:$H$2)/10^9),0)</f>
        <v>-0.07637571953</v>
      </c>
      <c r="R91" s="160">
        <f>IF($J$18&gt;0,PPMT('Assumptions (Coal)'!$V$7,Model!AE$1,'Assumptions (Coal)'!$V$10,'Assumptions (Coal)'!$V$5*Model!$J$18*AVERAGE('Assumptions (Coal)'!$C$2:$H$2)/10^9),0)</f>
        <v>-0.08000356621</v>
      </c>
      <c r="S91" s="160">
        <f>IF($J$18&gt;0,PPMT('Assumptions (Coal)'!$V$7,Model!AF$1,'Assumptions (Coal)'!$V$10,'Assumptions (Coal)'!$V$5*Model!$J$18*AVERAGE('Assumptions (Coal)'!$C$2:$H$2)/10^9),0)</f>
        <v>-0.08380373561</v>
      </c>
      <c r="T91" s="160">
        <f>IF($J$18&gt;0,PPMT('Assumptions (Coal)'!$V$7,Model!AG$1,'Assumptions (Coal)'!$V$10,'Assumptions (Coal)'!$V$5*Model!$J$18*AVERAGE('Assumptions (Coal)'!$C$2:$H$2)/10^9),0)</f>
        <v>-0.08778441305</v>
      </c>
      <c r="U91" s="160">
        <f>IF($J$18&gt;0,PPMT('Assumptions (Coal)'!$V$7,Model!AH$1,'Assumptions (Coal)'!$V$10,'Assumptions (Coal)'!$V$5*Model!$J$18*AVERAGE('Assumptions (Coal)'!$C$2:$H$2)/10^9),0)</f>
        <v>-0.09195417267</v>
      </c>
      <c r="V91" s="160">
        <f>IF($J$18&gt;0,PPMT('Assumptions (Coal)'!$V$7,Model!AI$1,'Assumptions (Coal)'!$V$10,'Assumptions (Coal)'!$V$5*Model!$J$18*AVERAGE('Assumptions (Coal)'!$C$2:$H$2)/10^9),0)</f>
        <v>-0.09632199587</v>
      </c>
      <c r="W91" s="160">
        <f>IF($J$18&gt;0,PPMT('Assumptions (Coal)'!$V$7,Model!AJ$1,'Assumptions (Coal)'!$V$10,'Assumptions (Coal)'!$V$5*Model!$J$18*AVERAGE('Assumptions (Coal)'!$C$2:$H$2)/10^9),0)</f>
        <v>-0.1008972907</v>
      </c>
      <c r="X91" s="160">
        <f>IF($J$18&gt;0,PPMT('Assumptions (Coal)'!$V$7,Model!AK$1,'Assumptions (Coal)'!$V$10,'Assumptions (Coal)'!$V$5*Model!$J$18*AVERAGE('Assumptions (Coal)'!$C$2:$H$2)/10^9),0)</f>
        <v>-0.105689912</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-0.03649193201</v>
      </c>
      <c r="L92" s="160">
        <f>IF($K$18&gt;0,PPMT('Assumptions (Coal)'!$V$7,Model!X$1,'Assumptions (Coal)'!$V$10,'Assumptions (Coal)'!$V$5*Model!$K$18*AVERAGE('Assumptions (Coal)'!$D$2:$I$2)/10^9),0)</f>
        <v>-0.03822529878</v>
      </c>
      <c r="M92" s="160">
        <f>IF($K$18&gt;0,PPMT('Assumptions (Coal)'!$V$7,Model!Y$1,'Assumptions (Coal)'!$V$10,'Assumptions (Coal)'!$V$5*Model!$K$18*AVERAGE('Assumptions (Coal)'!$D$2:$I$2)/10^9),0)</f>
        <v>-0.04004100047</v>
      </c>
      <c r="N92" s="177">
        <f>IF($K$18&gt;0,PPMT('Assumptions (Coal)'!$V$7,Model!Z$1,'Assumptions (Coal)'!$V$10,'Assumptions (Coal)'!$V$5*Model!$K$18*AVERAGE('Assumptions (Coal)'!$D$2:$I$2)/10^9),0)</f>
        <v>-0.04194294799</v>
      </c>
      <c r="O92" s="160">
        <f>IF($K$18&gt;0,PPMT('Assumptions (Coal)'!$V$7,Model!AA$1,'Assumptions (Coal)'!$V$10,'Assumptions (Coal)'!$V$5*Model!$K$18*AVERAGE('Assumptions (Coal)'!$D$2:$I$2)/10^9),0)</f>
        <v>-0.04393523802</v>
      </c>
      <c r="P92" s="160">
        <f>IF($K$18&gt;0,PPMT('Assumptions (Coal)'!$V$7,Model!AB$1,'Assumptions (Coal)'!$V$10,'Assumptions (Coal)'!$V$5*Model!$K$18*AVERAGE('Assumptions (Coal)'!$D$2:$I$2)/10^9),0)</f>
        <v>-0.04602216183</v>
      </c>
      <c r="Q92" s="160">
        <f>IF($K$18&gt;0,PPMT('Assumptions (Coal)'!$V$7,Model!AC$1,'Assumptions (Coal)'!$V$10,'Assumptions (Coal)'!$V$5*Model!$K$18*AVERAGE('Assumptions (Coal)'!$D$2:$I$2)/10^9),0)</f>
        <v>-0.04820821452</v>
      </c>
      <c r="R92" s="160">
        <f>IF($K$18&gt;0,PPMT('Assumptions (Coal)'!$V$7,Model!AD$1,'Assumptions (Coal)'!$V$10,'Assumptions (Coal)'!$V$5*Model!$K$18*AVERAGE('Assumptions (Coal)'!$D$2:$I$2)/10^9),0)</f>
        <v>-0.05049810471</v>
      </c>
      <c r="S92" s="160">
        <f>IF($K$18&gt;0,PPMT('Assumptions (Coal)'!$V$7,Model!AE$1,'Assumptions (Coal)'!$V$10,'Assumptions (Coal)'!$V$5*Model!$K$18*AVERAGE('Assumptions (Coal)'!$D$2:$I$2)/10^9),0)</f>
        <v>-0.05289676468</v>
      </c>
      <c r="T92" s="160">
        <f>IF($K$18&gt;0,PPMT('Assumptions (Coal)'!$V$7,Model!AF$1,'Assumptions (Coal)'!$V$10,'Assumptions (Coal)'!$V$5*Model!$K$18*AVERAGE('Assumptions (Coal)'!$D$2:$I$2)/10^9),0)</f>
        <v>-0.055409361</v>
      </c>
      <c r="U92" s="160">
        <f>IF($K$18&gt;0,PPMT('Assumptions (Coal)'!$V$7,Model!AG$1,'Assumptions (Coal)'!$V$10,'Assumptions (Coal)'!$V$5*Model!$K$18*AVERAGE('Assumptions (Coal)'!$D$2:$I$2)/10^9),0)</f>
        <v>-0.05804130565</v>
      </c>
      <c r="V92" s="160">
        <f>IF($K$18&gt;0,PPMT('Assumptions (Coal)'!$V$7,Model!AH$1,'Assumptions (Coal)'!$V$10,'Assumptions (Coal)'!$V$5*Model!$K$18*AVERAGE('Assumptions (Coal)'!$D$2:$I$2)/10^9),0)</f>
        <v>-0.06079826767</v>
      </c>
      <c r="W92" s="160">
        <f>IF($K$18&gt;0,PPMT('Assumptions (Coal)'!$V$7,Model!AI$1,'Assumptions (Coal)'!$V$10,'Assumptions (Coal)'!$V$5*Model!$K$18*AVERAGE('Assumptions (Coal)'!$D$2:$I$2)/10^9),0)</f>
        <v>-0.06368618538</v>
      </c>
      <c r="X92" s="160">
        <f>IF($K$18&gt;0,PPMT('Assumptions (Coal)'!$V$7,Model!AJ$1,'Assumptions (Coal)'!$V$10,'Assumptions (Coal)'!$V$5*Model!$K$18*AVERAGE('Assumptions (Coal)'!$D$2:$I$2)/10^9),0)</f>
        <v>-0.06671127919</v>
      </c>
      <c r="Y92" s="160">
        <f>IF($K$18&gt;0,PPMT('Assumptions (Coal)'!$V$7,Model!AK$1,'Assumptions (Coal)'!$V$10,'Assumptions (Coal)'!$V$5*Model!$K$18*AVERAGE('Assumptions (Coal)'!$D$2:$I$2)/10^9),0)</f>
        <v>-0.06988006495</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-0.02579390418</v>
      </c>
      <c r="M93" s="160">
        <f>IF($L$18&gt;0,PPMT('Assumptions (Coal)'!$V$7,Model!X$1,'Assumptions (Coal)'!$V$10,'Assumptions (Coal)'!$V$5*Model!$L$18*AVERAGE('Assumptions (Coal)'!$E$2:$J$2)/10^9),0)</f>
        <v>-0.02701911463</v>
      </c>
      <c r="N93" s="177">
        <f>IF($L$18&gt;0,PPMT('Assumptions (Coal)'!$V$7,Model!Y$1,'Assumptions (Coal)'!$V$10,'Assumptions (Coal)'!$V$5*Model!$L$18*AVERAGE('Assumptions (Coal)'!$E$2:$J$2)/10^9),0)</f>
        <v>-0.02830252257</v>
      </c>
      <c r="O93" s="160">
        <f>IF($L$18&gt;0,PPMT('Assumptions (Coal)'!$V$7,Model!Z$1,'Assumptions (Coal)'!$V$10,'Assumptions (Coal)'!$V$5*Model!$L$18*AVERAGE('Assumptions (Coal)'!$E$2:$J$2)/10^9),0)</f>
        <v>-0.02964689239</v>
      </c>
      <c r="P93" s="160">
        <f>IF($L$18&gt;0,PPMT('Assumptions (Coal)'!$V$7,Model!AA$1,'Assumptions (Coal)'!$V$10,'Assumptions (Coal)'!$V$5*Model!$L$18*AVERAGE('Assumptions (Coal)'!$E$2:$J$2)/10^9),0)</f>
        <v>-0.03105511978</v>
      </c>
      <c r="Q93" s="160">
        <f>IF($L$18&gt;0,PPMT('Assumptions (Coal)'!$V$7,Model!AB$1,'Assumptions (Coal)'!$V$10,'Assumptions (Coal)'!$V$5*Model!$L$18*AVERAGE('Assumptions (Coal)'!$E$2:$J$2)/10^9),0)</f>
        <v>-0.03253023797</v>
      </c>
      <c r="R93" s="160">
        <f>IF($L$18&gt;0,PPMT('Assumptions (Coal)'!$V$7,Model!AC$1,'Assumptions (Coal)'!$V$10,'Assumptions (Coal)'!$V$5*Model!$L$18*AVERAGE('Assumptions (Coal)'!$E$2:$J$2)/10^9),0)</f>
        <v>-0.03407542428</v>
      </c>
      <c r="S93" s="160">
        <f>IF($L$18&gt;0,PPMT('Assumptions (Coal)'!$V$7,Model!AD$1,'Assumptions (Coal)'!$V$10,'Assumptions (Coal)'!$V$5*Model!$L$18*AVERAGE('Assumptions (Coal)'!$E$2:$J$2)/10^9),0)</f>
        <v>-0.03569400693</v>
      </c>
      <c r="T93" s="160">
        <f>IF($L$18&gt;0,PPMT('Assumptions (Coal)'!$V$7,Model!AE$1,'Assumptions (Coal)'!$V$10,'Assumptions (Coal)'!$V$5*Model!$L$18*AVERAGE('Assumptions (Coal)'!$E$2:$J$2)/10^9),0)</f>
        <v>-0.03738947226</v>
      </c>
      <c r="U93" s="160">
        <f>IF($L$18&gt;0,PPMT('Assumptions (Coal)'!$V$7,Model!AF$1,'Assumptions (Coal)'!$V$10,'Assumptions (Coal)'!$V$5*Model!$L$18*AVERAGE('Assumptions (Coal)'!$E$2:$J$2)/10^9),0)</f>
        <v>-0.03916547219</v>
      </c>
      <c r="V93" s="160">
        <f>IF($L$18&gt;0,PPMT('Assumptions (Coal)'!$V$7,Model!AG$1,'Assumptions (Coal)'!$V$10,'Assumptions (Coal)'!$V$5*Model!$L$18*AVERAGE('Assumptions (Coal)'!$E$2:$J$2)/10^9),0)</f>
        <v>-0.04102583212</v>
      </c>
      <c r="W93" s="160">
        <f>IF($L$18&gt;0,PPMT('Assumptions (Coal)'!$V$7,Model!AH$1,'Assumptions (Coal)'!$V$10,'Assumptions (Coal)'!$V$5*Model!$L$18*AVERAGE('Assumptions (Coal)'!$E$2:$J$2)/10^9),0)</f>
        <v>-0.04297455914</v>
      </c>
      <c r="X93" s="160">
        <f>IF($L$18&gt;0,PPMT('Assumptions (Coal)'!$V$7,Model!AI$1,'Assumptions (Coal)'!$V$10,'Assumptions (Coal)'!$V$5*Model!$L$18*AVERAGE('Assumptions (Coal)'!$E$2:$J$2)/10^9),0)</f>
        <v>-0.0450158507</v>
      </c>
      <c r="Y93" s="160">
        <f>IF($L$18&gt;0,PPMT('Assumptions (Coal)'!$V$7,Model!AJ$1,'Assumptions (Coal)'!$V$10,'Assumptions (Coal)'!$V$5*Model!$L$18*AVERAGE('Assumptions (Coal)'!$E$2:$J$2)/10^9),0)</f>
        <v>-0.04715410361</v>
      </c>
      <c r="Z93" s="160">
        <f>IF($L$18&gt;0,PPMT('Assumptions (Coal)'!$V$7,Model!AK$1,'Assumptions (Coal)'!$V$10,'Assumptions (Coal)'!$V$5*Model!$L$18*AVERAGE('Assumptions (Coal)'!$E$2:$J$2)/10^9),0)</f>
        <v>-0.04939392353</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-0.1094469688</v>
      </c>
      <c r="N94" s="177">
        <f>IF($M$18&gt;0,PPMT('Assumptions (Coal)'!$V$7,Model!X$1,'Assumptions (Coal)'!$V$10,'Assumptions (Coal)'!$V$5*Model!$M$18*AVERAGE('Assumptions (Coal)'!$F$2:$K$2)/10^9),0)</f>
        <v>-0.1146456998</v>
      </c>
      <c r="O94" s="160">
        <f>IF($M$18&gt;0,PPMT('Assumptions (Coal)'!$V$7,Model!Y$1,'Assumptions (Coal)'!$V$10,'Assumptions (Coal)'!$V$5*Model!$M$18*AVERAGE('Assumptions (Coal)'!$F$2:$K$2)/10^9),0)</f>
        <v>-0.1200913706</v>
      </c>
      <c r="P94" s="160">
        <f>IF($M$18&gt;0,PPMT('Assumptions (Coal)'!$V$7,Model!Z$1,'Assumptions (Coal)'!$V$10,'Assumptions (Coal)'!$V$5*Model!$M$18*AVERAGE('Assumptions (Coal)'!$F$2:$K$2)/10^9),0)</f>
        <v>-0.1257957107</v>
      </c>
      <c r="Q94" s="160">
        <f>IF($M$18&gt;0,PPMT('Assumptions (Coal)'!$V$7,Model!AA$1,'Assumptions (Coal)'!$V$10,'Assumptions (Coal)'!$V$5*Model!$M$18*AVERAGE('Assumptions (Coal)'!$F$2:$K$2)/10^9),0)</f>
        <v>-0.1317710069</v>
      </c>
      <c r="R94" s="160">
        <f>IF($M$18&gt;0,PPMT('Assumptions (Coal)'!$V$7,Model!AB$1,'Assumptions (Coal)'!$V$10,'Assumptions (Coal)'!$V$5*Model!$M$18*AVERAGE('Assumptions (Coal)'!$F$2:$K$2)/10^9),0)</f>
        <v>-0.1380301298</v>
      </c>
      <c r="S94" s="160">
        <f>IF($M$18&gt;0,PPMT('Assumptions (Coal)'!$V$7,Model!AC$1,'Assumptions (Coal)'!$V$10,'Assumptions (Coal)'!$V$5*Model!$M$18*AVERAGE('Assumptions (Coal)'!$F$2:$K$2)/10^9),0)</f>
        <v>-0.1445865609</v>
      </c>
      <c r="T94" s="160">
        <f>IF($M$18&gt;0,PPMT('Assumptions (Coal)'!$V$7,Model!AD$1,'Assumptions (Coal)'!$V$10,'Assumptions (Coal)'!$V$5*Model!$M$18*AVERAGE('Assumptions (Coal)'!$F$2:$K$2)/10^9),0)</f>
        <v>-0.1514544226</v>
      </c>
      <c r="U94" s="160">
        <f>IF($M$18&gt;0,PPMT('Assumptions (Coal)'!$V$7,Model!AE$1,'Assumptions (Coal)'!$V$10,'Assumptions (Coal)'!$V$5*Model!$M$18*AVERAGE('Assumptions (Coal)'!$F$2:$K$2)/10^9),0)</f>
        <v>-0.1586485076</v>
      </c>
      <c r="V94" s="160">
        <f>IF($M$18&gt;0,PPMT('Assumptions (Coal)'!$V$7,Model!AF$1,'Assumptions (Coal)'!$V$10,'Assumptions (Coal)'!$V$5*Model!$M$18*AVERAGE('Assumptions (Coal)'!$F$2:$K$2)/10^9),0)</f>
        <v>-0.1661843118</v>
      </c>
      <c r="W94" s="160">
        <f>IF($M$18&gt;0,PPMT('Assumptions (Coal)'!$V$7,Model!AG$1,'Assumptions (Coal)'!$V$10,'Assumptions (Coal)'!$V$5*Model!$M$18*AVERAGE('Assumptions (Coal)'!$F$2:$K$2)/10^9),0)</f>
        <v>-0.1740780666</v>
      </c>
      <c r="X94" s="160">
        <f>IF($M$18&gt;0,PPMT('Assumptions (Coal)'!$V$7,Model!AH$1,'Assumptions (Coal)'!$V$10,'Assumptions (Coal)'!$V$5*Model!$M$18*AVERAGE('Assumptions (Coal)'!$F$2:$K$2)/10^9),0)</f>
        <v>-0.1823467747</v>
      </c>
      <c r="Y94" s="160">
        <f>IF($M$18&gt;0,PPMT('Assumptions (Coal)'!$V$7,Model!AI$1,'Assumptions (Coal)'!$V$10,'Assumptions (Coal)'!$V$5*Model!$M$18*AVERAGE('Assumptions (Coal)'!$F$2:$K$2)/10^9),0)</f>
        <v>-0.1910082465</v>
      </c>
      <c r="Z94" s="160">
        <f>IF($M$18&gt;0,PPMT('Assumptions (Coal)'!$V$7,Model!AJ$1,'Assumptions (Coal)'!$V$10,'Assumptions (Coal)'!$V$5*Model!$M$18*AVERAGE('Assumptions (Coal)'!$F$2:$K$2)/10^9),0)</f>
        <v>-0.2000811382</v>
      </c>
      <c r="AA94" s="160">
        <f>IF($M$18&gt;0,PPMT('Assumptions (Coal)'!$V$7,Model!AK$1,'Assumptions (Coal)'!$V$10,'Assumptions (Coal)'!$V$5*Model!$M$18*AVERAGE('Assumptions (Coal)'!$F$2:$K$2)/10^9),0)</f>
        <v>-0.2095849923</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-0.06579523156</v>
      </c>
      <c r="O95" s="160">
        <f>IF($N$18&gt;0,PPMT('Assumptions (Coal)'!$V$7,Model!X$1,'Assumptions (Coal)'!$V$10,'Assumptions (Coal)'!$V$5*Model!$N$18*AVERAGE('Assumptions (Coal)'!$G$2:$L$2)/10^9),0)</f>
        <v>-0.06892050506</v>
      </c>
      <c r="P95" s="160">
        <f>IF($N$18&gt;0,PPMT('Assumptions (Coal)'!$V$7,Model!Y$1,'Assumptions (Coal)'!$V$10,'Assumptions (Coal)'!$V$5*Model!$N$18*AVERAGE('Assumptions (Coal)'!$G$2:$L$2)/10^9),0)</f>
        <v>-0.07219422905</v>
      </c>
      <c r="Q95" s="160">
        <f>IF($N$18&gt;0,PPMT('Assumptions (Coal)'!$V$7,Model!Z$1,'Assumptions (Coal)'!$V$10,'Assumptions (Coal)'!$V$5*Model!$N$18*AVERAGE('Assumptions (Coal)'!$G$2:$L$2)/10^9),0)</f>
        <v>-0.07562345493</v>
      </c>
      <c r="R95" s="160">
        <f>IF($N$18&gt;0,PPMT('Assumptions (Coal)'!$V$7,Model!AA$1,'Assumptions (Coal)'!$V$10,'Assumptions (Coal)'!$V$5*Model!$N$18*AVERAGE('Assumptions (Coal)'!$G$2:$L$2)/10^9),0)</f>
        <v>-0.07921556904</v>
      </c>
      <c r="S95" s="160">
        <f>IF($N$18&gt;0,PPMT('Assumptions (Coal)'!$V$7,Model!AB$1,'Assumptions (Coal)'!$V$10,'Assumptions (Coal)'!$V$5*Model!$N$18*AVERAGE('Assumptions (Coal)'!$G$2:$L$2)/10^9),0)</f>
        <v>-0.08297830856</v>
      </c>
      <c r="T95" s="160">
        <f>IF($N$18&gt;0,PPMT('Assumptions (Coal)'!$V$7,Model!AC$1,'Assumptions (Coal)'!$V$10,'Assumptions (Coal)'!$V$5*Model!$N$18*AVERAGE('Assumptions (Coal)'!$G$2:$L$2)/10^9),0)</f>
        <v>-0.08691977822</v>
      </c>
      <c r="U95" s="160">
        <f>IF($N$18&gt;0,PPMT('Assumptions (Coal)'!$V$7,Model!AD$1,'Assumptions (Coal)'!$V$10,'Assumptions (Coal)'!$V$5*Model!$N$18*AVERAGE('Assumptions (Coal)'!$G$2:$L$2)/10^9),0)</f>
        <v>-0.09104846769</v>
      </c>
      <c r="V95" s="160">
        <f>IF($N$18&gt;0,PPMT('Assumptions (Coal)'!$V$7,Model!AE$1,'Assumptions (Coal)'!$V$10,'Assumptions (Coal)'!$V$5*Model!$N$18*AVERAGE('Assumptions (Coal)'!$G$2:$L$2)/10^9),0)</f>
        <v>-0.0953732699</v>
      </c>
      <c r="W95" s="160">
        <f>IF($N$18&gt;0,PPMT('Assumptions (Coal)'!$V$7,Model!AF$1,'Assumptions (Coal)'!$V$10,'Assumptions (Coal)'!$V$5*Model!$N$18*AVERAGE('Assumptions (Coal)'!$G$2:$L$2)/10^9),0)</f>
        <v>-0.09990350022</v>
      </c>
      <c r="X95" s="160">
        <f>IF($N$18&gt;0,PPMT('Assumptions (Coal)'!$V$7,Model!AG$1,'Assumptions (Coal)'!$V$10,'Assumptions (Coal)'!$V$5*Model!$N$18*AVERAGE('Assumptions (Coal)'!$G$2:$L$2)/10^9),0)</f>
        <v>-0.1046489165</v>
      </c>
      <c r="Y95" s="160">
        <f>IF($N$18&gt;0,PPMT('Assumptions (Coal)'!$V$7,Model!AH$1,'Assumptions (Coal)'!$V$10,'Assumptions (Coal)'!$V$5*Model!$N$18*AVERAGE('Assumptions (Coal)'!$G$2:$L$2)/10^9),0)</f>
        <v>-0.10961974</v>
      </c>
      <c r="Z95" s="160">
        <f>IF($N$18&gt;0,PPMT('Assumptions (Coal)'!$V$7,Model!AI$1,'Assumptions (Coal)'!$V$10,'Assumptions (Coal)'!$V$5*Model!$N$18*AVERAGE('Assumptions (Coal)'!$G$2:$L$2)/10^9),0)</f>
        <v>-0.1148266777</v>
      </c>
      <c r="AA95" s="160">
        <f>IF($N$18&gt;0,PPMT('Assumptions (Coal)'!$V$7,Model!AJ$1,'Assumptions (Coal)'!$V$10,'Assumptions (Coal)'!$V$5*Model!$N$18*AVERAGE('Assumptions (Coal)'!$G$2:$L$2)/10^9),0)</f>
        <v>-0.1202809449</v>
      </c>
      <c r="AB95" s="160">
        <f>IF($N$18&gt;0,PPMT('Assumptions (Coal)'!$V$7,Model!AK$1,'Assumptions (Coal)'!$V$10,'Assumptions (Coal)'!$V$5*Model!$N$18*AVERAGE('Assumptions (Coal)'!$G$2:$L$2)/10^9),0)</f>
        <v>-0.1259942897</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-0.1182787232</v>
      </c>
      <c r="P96" s="160">
        <f>IF($O$18&gt;0,PPMT('Assumptions (Coal)'!$V$7,Model!X$1,'Assumptions (Coal)'!$V$10,'Assumptions (Coal)'!$V$5*Model!$O$18*AVERAGE('Assumptions (Coal)'!$H$2:$M$2)/10^9),0)</f>
        <v>-0.1238969626</v>
      </c>
      <c r="Q96" s="160">
        <f>IF($O$18&gt;0,PPMT('Assumptions (Coal)'!$V$7,Model!Y$1,'Assumptions (Coal)'!$V$10,'Assumptions (Coal)'!$V$5*Model!$O$18*AVERAGE('Assumptions (Coal)'!$H$2:$M$2)/10^9),0)</f>
        <v>-0.1297820683</v>
      </c>
      <c r="R96" s="160">
        <f>IF($O$18&gt;0,PPMT('Assumptions (Coal)'!$V$7,Model!Z$1,'Assumptions (Coal)'!$V$10,'Assumptions (Coal)'!$V$5*Model!$O$18*AVERAGE('Assumptions (Coal)'!$H$2:$M$2)/10^9),0)</f>
        <v>-0.1359467165</v>
      </c>
      <c r="S96" s="160">
        <f>IF($O$18&gt;0,PPMT('Assumptions (Coal)'!$V$7,Model!AA$1,'Assumptions (Coal)'!$V$10,'Assumptions (Coal)'!$V$5*Model!$O$18*AVERAGE('Assumptions (Coal)'!$H$2:$M$2)/10^9),0)</f>
        <v>-0.1424041856</v>
      </c>
      <c r="T96" s="160">
        <f>IF($O$18&gt;0,PPMT('Assumptions (Coal)'!$V$7,Model!AB$1,'Assumptions (Coal)'!$V$10,'Assumptions (Coal)'!$V$5*Model!$O$18*AVERAGE('Assumptions (Coal)'!$H$2:$M$2)/10^9),0)</f>
        <v>-0.1491683844</v>
      </c>
      <c r="U96" s="160">
        <f>IF($O$18&gt;0,PPMT('Assumptions (Coal)'!$V$7,Model!AC$1,'Assumptions (Coal)'!$V$10,'Assumptions (Coal)'!$V$5*Model!$O$18*AVERAGE('Assumptions (Coal)'!$H$2:$M$2)/10^9),0)</f>
        <v>-0.1562538826</v>
      </c>
      <c r="V96" s="160">
        <f>IF($O$18&gt;0,PPMT('Assumptions (Coal)'!$V$7,Model!AD$1,'Assumptions (Coal)'!$V$10,'Assumptions (Coal)'!$V$5*Model!$O$18*AVERAGE('Assumptions (Coal)'!$H$2:$M$2)/10^9),0)</f>
        <v>-0.1636759421</v>
      </c>
      <c r="W96" s="160">
        <f>IF($O$18&gt;0,PPMT('Assumptions (Coal)'!$V$7,Model!AE$1,'Assumptions (Coal)'!$V$10,'Assumptions (Coal)'!$V$5*Model!$O$18*AVERAGE('Assumptions (Coal)'!$H$2:$M$2)/10^9),0)</f>
        <v>-0.1714505493</v>
      </c>
      <c r="X96" s="160">
        <f>IF($O$18&gt;0,PPMT('Assumptions (Coal)'!$V$7,Model!AF$1,'Assumptions (Coal)'!$V$10,'Assumptions (Coal)'!$V$5*Model!$O$18*AVERAGE('Assumptions (Coal)'!$H$2:$M$2)/10^9),0)</f>
        <v>-0.1795944504</v>
      </c>
      <c r="Y96" s="160">
        <f>IF($O$18&gt;0,PPMT('Assumptions (Coal)'!$V$7,Model!AG$1,'Assumptions (Coal)'!$V$10,'Assumptions (Coal)'!$V$5*Model!$O$18*AVERAGE('Assumptions (Coal)'!$H$2:$M$2)/10^9),0)</f>
        <v>-0.1881251868</v>
      </c>
      <c r="Z96" s="160">
        <f>IF($O$18&gt;0,PPMT('Assumptions (Coal)'!$V$7,Model!AH$1,'Assumptions (Coal)'!$V$10,'Assumptions (Coal)'!$V$5*Model!$O$18*AVERAGE('Assumptions (Coal)'!$H$2:$M$2)/10^9),0)</f>
        <v>-0.1970611332</v>
      </c>
      <c r="AA96" s="160">
        <f>IF($O$18&gt;0,PPMT('Assumptions (Coal)'!$V$7,Model!AI$1,'Assumptions (Coal)'!$V$10,'Assumptions (Coal)'!$V$5*Model!$O$18*AVERAGE('Assumptions (Coal)'!$H$2:$M$2)/10^9),0)</f>
        <v>-0.206421537</v>
      </c>
      <c r="AB96" s="160">
        <f>IF($O$18&gt;0,PPMT('Assumptions (Coal)'!$V$7,Model!AJ$1,'Assumptions (Coal)'!$V$10,'Assumptions (Coal)'!$V$5*Model!$O$18*AVERAGE('Assumptions (Coal)'!$H$2:$M$2)/10^9),0)</f>
        <v>-0.21622656</v>
      </c>
      <c r="AC96" s="160">
        <f>IF($O$18&gt;0,PPMT('Assumptions (Coal)'!$V$7,Model!AK$1,'Assumptions (Coal)'!$V$10,'Assumptions (Coal)'!$V$5*Model!$O$18*AVERAGE('Assumptions (Coal)'!$H$2:$M$2)/10^9),0)</f>
        <v>-0.2264973216</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-0.05482732766</v>
      </c>
      <c r="Q97" s="177">
        <f>IF($P$18&gt;0,PPMT('Assumptions (Coal)'!$V$7,Model!X$1,'Assumptions (Coal)'!$V$10,'Assumptions (Coal)'!$V$5*Model!$P$18*AVERAGE('Assumptions (Coal)'!$I$2:$N$2)/10^9),0)</f>
        <v>-0.05743162572</v>
      </c>
      <c r="R97" s="177">
        <f>IF($P$18&gt;0,PPMT('Assumptions (Coal)'!$V$7,Model!Y$1,'Assumptions (Coal)'!$V$10,'Assumptions (Coal)'!$V$5*Model!$P$18*AVERAGE('Assumptions (Coal)'!$I$2:$N$2)/10^9),0)</f>
        <v>-0.06015962794</v>
      </c>
      <c r="S97" s="177">
        <f>IF($P$18&gt;0,PPMT('Assumptions (Coal)'!$V$7,Model!Z$1,'Assumptions (Coal)'!$V$10,'Assumptions (Coal)'!$V$5*Model!$P$18*AVERAGE('Assumptions (Coal)'!$I$2:$N$2)/10^9),0)</f>
        <v>-0.06301721027</v>
      </c>
      <c r="T97" s="177">
        <f>IF($P$18&gt;0,PPMT('Assumptions (Coal)'!$V$7,Model!AA$1,'Assumptions (Coal)'!$V$10,'Assumptions (Coal)'!$V$5*Model!$P$18*AVERAGE('Assumptions (Coal)'!$I$2:$N$2)/10^9),0)</f>
        <v>-0.06601052776</v>
      </c>
      <c r="U97" s="177">
        <f>IF($P$18&gt;0,PPMT('Assumptions (Coal)'!$V$7,Model!AB$1,'Assumptions (Coal)'!$V$10,'Assumptions (Coal)'!$V$5*Model!$P$18*AVERAGE('Assumptions (Coal)'!$I$2:$N$2)/10^9),0)</f>
        <v>-0.06914602783</v>
      </c>
      <c r="V97" s="177">
        <f>IF($P$18&gt;0,PPMT('Assumptions (Coal)'!$V$7,Model!AC$1,'Assumptions (Coal)'!$V$10,'Assumptions (Coal)'!$V$5*Model!$P$18*AVERAGE('Assumptions (Coal)'!$I$2:$N$2)/10^9),0)</f>
        <v>-0.07243046415</v>
      </c>
      <c r="W97" s="177">
        <f>IF($P$18&gt;0,PPMT('Assumptions (Coal)'!$V$7,Model!AD$1,'Assumptions (Coal)'!$V$10,'Assumptions (Coal)'!$V$5*Model!$P$18*AVERAGE('Assumptions (Coal)'!$I$2:$N$2)/10^9),0)</f>
        <v>-0.07587091119</v>
      </c>
      <c r="X97" s="177">
        <f>IF($P$18&gt;0,PPMT('Assumptions (Coal)'!$V$7,Model!AE$1,'Assumptions (Coal)'!$V$10,'Assumptions (Coal)'!$V$5*Model!$P$18*AVERAGE('Assumptions (Coal)'!$I$2:$N$2)/10^9),0)</f>
        <v>-0.07947477948</v>
      </c>
      <c r="Y97" s="177">
        <f>IF($P$18&gt;0,PPMT('Assumptions (Coal)'!$V$7,Model!AF$1,'Assumptions (Coal)'!$V$10,'Assumptions (Coal)'!$V$5*Model!$P$18*AVERAGE('Assumptions (Coal)'!$I$2:$N$2)/10^9),0)</f>
        <v>-0.0832498315</v>
      </c>
      <c r="Z97" s="177">
        <f>IF($P$18&gt;0,PPMT('Assumptions (Coal)'!$V$7,Model!AG$1,'Assumptions (Coal)'!$V$10,'Assumptions (Coal)'!$V$5*Model!$P$18*AVERAGE('Assumptions (Coal)'!$I$2:$N$2)/10^9),0)</f>
        <v>-0.0872041985</v>
      </c>
      <c r="AA97" s="177">
        <f>IF($P$18&gt;0,PPMT('Assumptions (Coal)'!$V$7,Model!AH$1,'Assumptions (Coal)'!$V$10,'Assumptions (Coal)'!$V$5*Model!$P$18*AVERAGE('Assumptions (Coal)'!$I$2:$N$2)/10^9),0)</f>
        <v>-0.09134639793</v>
      </c>
      <c r="AB97" s="177">
        <f>IF($P$18&gt;0,PPMT('Assumptions (Coal)'!$V$7,Model!AI$1,'Assumptions (Coal)'!$V$10,'Assumptions (Coal)'!$V$5*Model!$P$18*AVERAGE('Assumptions (Coal)'!$I$2:$N$2)/10^9),0)</f>
        <v>-0.09568535183</v>
      </c>
      <c r="AC97" s="177">
        <f>IF($P$18&gt;0,PPMT('Assumptions (Coal)'!$V$7,Model!AJ$1,'Assumptions (Coal)'!$V$10,'Assumptions (Coal)'!$V$5*Model!$P$18*AVERAGE('Assumptions (Coal)'!$I$2:$N$2)/10^9),0)</f>
        <v>-0.100230406</v>
      </c>
      <c r="AD97" s="177">
        <f>IF($P$18&gt;0,PPMT('Assumptions (Coal)'!$V$7,Model!AK$1,'Assumptions (Coal)'!$V$10,'Assumptions (Coal)'!$V$5*Model!$P$18*AVERAGE('Assumptions (Coal)'!$I$2:$N$2)/10^9),0)</f>
        <v>-0.1049913503</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-1.228798688</v>
      </c>
      <c r="Y105" s="160">
        <f>IF($X$18&gt;0,PPMT('Assumptions (Coal)'!$V$7,Model!X1,'Assumptions (Coal)'!$V$10,'Assumptions (Coal)'!$V$5*Model!$X$18*average('Assumptions (Coal)'!$Q$2:$V$2)/10^9),0)</f>
        <v>-1.287166626</v>
      </c>
      <c r="Z105" s="160">
        <f>IF($X$18&gt;0,PPMT('Assumptions (Coal)'!$V$7,Model!Y1,'Assumptions (Coal)'!$V$10,'Assumptions (Coal)'!$V$5*Model!$X$18*average('Assumptions (Coal)'!$Q$2:$V$2)/10^9),0)</f>
        <v>-1.348307041</v>
      </c>
      <c r="AA105" s="160">
        <f>IF($X$18&gt;0,PPMT('Assumptions (Coal)'!$V$7,Model!Z1,'Assumptions (Coal)'!$V$10,'Assumptions (Coal)'!$V$5*Model!$X$18*average('Assumptions (Coal)'!$Q$2:$V$2)/10^9),0)</f>
        <v>-1.412351625</v>
      </c>
      <c r="AB105" s="160">
        <f>IF($X$18&gt;0,PPMT('Assumptions (Coal)'!$V$7,Model!AA1,'Assumptions (Coal)'!$V$10,'Assumptions (Coal)'!$V$5*Model!$X$18*average('Assumptions (Coal)'!$Q$2:$V$2)/10^9),0)</f>
        <v>-1.479438328</v>
      </c>
      <c r="AC105" s="160">
        <f>IF($X$18&gt;0,PPMT('Assumptions (Coal)'!$V$7,Model!AB1,'Assumptions (Coal)'!$V$10,'Assumptions (Coal)'!$V$5*Model!$X$18*average('Assumptions (Coal)'!$Q$2:$V$2)/10^9),0)</f>
        <v>-1.549711648</v>
      </c>
      <c r="AD105" s="160">
        <f>IF($X$18&gt;0,PPMT('Assumptions (Coal)'!$V$7,Model!AC1,'Assumptions (Coal)'!$V$10,'Assumptions (Coal)'!$V$5*Model!$X$18*average('Assumptions (Coal)'!$Q$2:$V$2)/10^9),0)</f>
        <v>-1.623322951</v>
      </c>
      <c r="AE105" s="160">
        <f>IF($X$18&gt;0,PPMT('Assumptions (Coal)'!$V$7,Model!AD1,'Assumptions (Coal)'!$V$10,'Assumptions (Coal)'!$V$5*Model!$X$18*average('Assumptions (Coal)'!$Q$2:$V$2)/10^9),0)</f>
        <v>-1.700430792</v>
      </c>
      <c r="AF105" s="160">
        <f>IF($X$18&gt;0,PPMT('Assumptions (Coal)'!$V$7,Model!AE1,'Assumptions (Coal)'!$V$10,'Assumptions (Coal)'!$V$5*Model!$X$18*average('Assumptions (Coal)'!$Q$2:$V$2)/10^9),0)</f>
        <v>-1.781201254</v>
      </c>
      <c r="AG105" s="160">
        <f>IF($X$18&gt;0,PPMT('Assumptions (Coal)'!$V$7,Model!AF1,'Assumptions (Coal)'!$V$10,'Assumptions (Coal)'!$V$5*Model!$X$18*average('Assumptions (Coal)'!$Q$2:$V$2)/10^9),0)</f>
        <v>-1.865808314</v>
      </c>
      <c r="AH105" s="160">
        <f>IF($X$18&gt;0,PPMT('Assumptions (Coal)'!$V$7,Model!AG1,'Assumptions (Coal)'!$V$10,'Assumptions (Coal)'!$V$5*Model!$X$18*average('Assumptions (Coal)'!$Q$2:$V$2)/10^9),0)</f>
        <v>-1.954434209</v>
      </c>
      <c r="AI105" s="160">
        <f>IF($X$18&gt;0,PPMT('Assumptions (Coal)'!$V$7,Model!AH1,'Assumptions (Coal)'!$V$10,'Assumptions (Coal)'!$V$5*Model!$X$18*average('Assumptions (Coal)'!$Q$2:$V$2)/10^9),0)</f>
        <v>-2.047269834</v>
      </c>
      <c r="AJ105" s="160">
        <f>IF($X$18&gt;0,PPMT('Assumptions (Coal)'!$V$7,Model!AI1,'Assumptions (Coal)'!$V$10,'Assumptions (Coal)'!$V$5*Model!$X$18*average('Assumptions (Coal)'!$Q$2:$V$2)/10^9),0)</f>
        <v>-2.144515151</v>
      </c>
      <c r="AK105" s="160">
        <f>IF($X$18&gt;0,PPMT('Assumptions (Coal)'!$V$7,Model!AJ1,'Assumptions (Coal)'!$V$10,'Assumptions (Coal)'!$V$5*Model!$X$18*average('Assumptions (Coal)'!$Q$2:$V$2)/10^9),0)</f>
        <v>-2.24637962</v>
      </c>
      <c r="AL105" s="160">
        <f>IF($X$18&gt;0,PPMT('Assumptions (Coal)'!$V$7,Model!AK1,'Assumptions (Coal)'!$V$10,'Assumptions (Coal)'!$V$5*Model!$X$18*average('Assumptions (Coal)'!$Q$2:$V$2)/10^9),0)</f>
        <v>-2.353082652</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-0.006502863077</v>
      </c>
      <c r="Z106" s="160">
        <f>IF($Y$18&gt;0,PPMT('Assumptions (Coal)'!$V$7,Model!X1,'Assumptions (Coal)'!$V$10,'Assumptions (Coal)'!$V$5*Model!$Y$18*AVERAGE('Assumptions (Coal)'!$R$2:$W$2)/10^9),0)</f>
        <v>-0.006811749073</v>
      </c>
      <c r="AA106" s="160">
        <f>IF($Y$18&gt;0,PPMT('Assumptions (Coal)'!$V$7,Model!Y1,'Assumptions (Coal)'!$V$10,'Assumptions (Coal)'!$V$5*Model!$Y$18*AVERAGE('Assumptions (Coal)'!$R$2:$W$2)/10^9),0)</f>
        <v>-0.007135307154</v>
      </c>
      <c r="AB106" s="160">
        <f>IF($Y$18&gt;0,PPMT('Assumptions (Coal)'!$V$7,Model!Z1,'Assumptions (Coal)'!$V$10,'Assumptions (Coal)'!$V$5*Model!$Y$18*AVERAGE('Assumptions (Coal)'!$R$2:$W$2)/10^9),0)</f>
        <v>-0.007474234244</v>
      </c>
      <c r="AC106" s="160">
        <f>IF($Y$18&gt;0,PPMT('Assumptions (Coal)'!$V$7,Model!AA1,'Assumptions (Coal)'!$V$10,'Assumptions (Coal)'!$V$5*Model!$Y$18*AVERAGE('Assumptions (Coal)'!$R$2:$W$2)/10^9),0)</f>
        <v>-0.00782926037</v>
      </c>
      <c r="AD106" s="160">
        <f>IF($Y$18&gt;0,PPMT('Assumptions (Coal)'!$V$7,Model!AB1,'Assumptions (Coal)'!$V$10,'Assumptions (Coal)'!$V$5*Model!$Y$18*AVERAGE('Assumptions (Coal)'!$R$2:$W$2)/10^9),0)</f>
        <v>-0.008201150238</v>
      </c>
      <c r="AE106" s="160">
        <f>IF($Y$18&gt;0,PPMT('Assumptions (Coal)'!$V$7,Model!AC1,'Assumptions (Coal)'!$V$10,'Assumptions (Coal)'!$V$5*Model!$Y$18*AVERAGE('Assumptions (Coal)'!$R$2:$W$2)/10^9),0)</f>
        <v>-0.008590704874</v>
      </c>
      <c r="AF106" s="160">
        <f>IF($Y$18&gt;0,PPMT('Assumptions (Coal)'!$V$7,Model!AD1,'Assumptions (Coal)'!$V$10,'Assumptions (Coal)'!$V$5*Model!$Y$18*AVERAGE('Assumptions (Coal)'!$R$2:$W$2)/10^9),0)</f>
        <v>-0.008998763356</v>
      </c>
      <c r="AG106" s="160">
        <f>IF($Y$18&gt;0,PPMT('Assumptions (Coal)'!$V$7,Model!AE1,'Assumptions (Coal)'!$V$10,'Assumptions (Coal)'!$V$5*Model!$Y$18*AVERAGE('Assumptions (Coal)'!$R$2:$W$2)/10^9),0)</f>
        <v>-0.009426204615</v>
      </c>
      <c r="AH106" s="160">
        <f>IF($Y$18&gt;0,PPMT('Assumptions (Coal)'!$V$7,Model!AF1,'Assumptions (Coal)'!$V$10,'Assumptions (Coal)'!$V$5*Model!$Y$18*AVERAGE('Assumptions (Coal)'!$R$2:$W$2)/10^9),0)</f>
        <v>-0.009873949335</v>
      </c>
      <c r="AI106" s="160">
        <f>IF($Y$18&gt;0,PPMT('Assumptions (Coal)'!$V$7,Model!AG1,'Assumptions (Coal)'!$V$10,'Assumptions (Coal)'!$V$5*Model!$Y$18*AVERAGE('Assumptions (Coal)'!$R$2:$W$2)/10^9),0)</f>
        <v>-0.01034296193</v>
      </c>
      <c r="AJ106" s="160">
        <f>IF($Y$18&gt;0,PPMT('Assumptions (Coal)'!$V$7,Model!AH1,'Assumptions (Coal)'!$V$10,'Assumptions (Coal)'!$V$5*Model!$Y$18*AVERAGE('Assumptions (Coal)'!$R$2:$W$2)/10^9),0)</f>
        <v>-0.01083425262</v>
      </c>
      <c r="AK106" s="160">
        <f>IF($Y$18&gt;0,PPMT('Assumptions (Coal)'!$V$7,Model!AI1,'Assumptions (Coal)'!$V$10,'Assumptions (Coal)'!$V$5*Model!$Y$18*AVERAGE('Assumptions (Coal)'!$R$2:$W$2)/10^9),0)</f>
        <v>-0.01134887962</v>
      </c>
      <c r="AL106" s="160">
        <f>IF($Y$18&gt;0,PPMT('Assumptions (Coal)'!$V$7,Model!AJ1,'Assumptions (Coal)'!$V$10,'Assumptions (Coal)'!$V$5*Model!$Y$18*AVERAGE('Assumptions (Coal)'!$R$2:$W$2)/10^9),0)</f>
        <v>-0.0118879514</v>
      </c>
      <c r="AM106" s="160">
        <f>IF($Y$18&gt;0,PPMT('Assumptions (Coal)'!$V$7,Model!AK1,'Assumptions (Coal)'!$V$10,'Assumptions (Coal)'!$V$5*Model!$Y$18*AVERAGE('Assumptions (Coal)'!$R$2:$W$2)/10^9),0)</f>
        <v>-0.01245262909</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-0.05943336258</v>
      </c>
      <c r="AB108" s="160">
        <f>IF($AA$18&gt;0,PPMT('Assumptions (Coal)'!$V$7,Model!X1,'Assumptions (Coal)'!$V$10,'Assumptions (Coal)'!$V$5*Model!$AA$18*AVERAGE('Assumptions (Coal)'!$T$2:$Y$2)/10^9),0)</f>
        <v>-0.0622564473</v>
      </c>
      <c r="AC108" s="160">
        <f>IF($AA$18&gt;0,PPMT('Assumptions (Coal)'!$V$7,Model!Y1,'Assumptions (Coal)'!$V$10,'Assumptions (Coal)'!$V$5*Model!$AA$18*AVERAGE('Assumptions (Coal)'!$T$2:$Y$2)/10^9),0)</f>
        <v>-0.06521362855</v>
      </c>
      <c r="AD108" s="160">
        <f>IF($AA$18&gt;0,PPMT('Assumptions (Coal)'!$V$7,Model!Z1,'Assumptions (Coal)'!$V$10,'Assumptions (Coal)'!$V$5*Model!$AA$18*AVERAGE('Assumptions (Coal)'!$T$2:$Y$2)/10^9),0)</f>
        <v>-0.06831127591</v>
      </c>
      <c r="AE108" s="160">
        <f>IF($AA$18&gt;0,PPMT('Assumptions (Coal)'!$V$7,Model!AA1,'Assumptions (Coal)'!$V$10,'Assumptions (Coal)'!$V$5*Model!$AA$18*AVERAGE('Assumptions (Coal)'!$T$2:$Y$2)/10^9),0)</f>
        <v>-0.07155606151</v>
      </c>
      <c r="AF108" s="160">
        <f>IF($AA$18&gt;0,PPMT('Assumptions (Coal)'!$V$7,Model!AB1,'Assumptions (Coal)'!$V$10,'Assumptions (Coal)'!$V$5*Model!$AA$18*AVERAGE('Assumptions (Coal)'!$T$2:$Y$2)/10^9),0)</f>
        <v>-0.07495497443</v>
      </c>
      <c r="AG108" s="160">
        <f>IF($AA$18&gt;0,PPMT('Assumptions (Coal)'!$V$7,Model!AC1,'Assumptions (Coal)'!$V$10,'Assumptions (Coal)'!$V$5*Model!$AA$18*AVERAGE('Assumptions (Coal)'!$T$2:$Y$2)/10^9),0)</f>
        <v>-0.07851533572</v>
      </c>
      <c r="AH108" s="160">
        <f>IF($AA$18&gt;0,PPMT('Assumptions (Coal)'!$V$7,Model!AD1,'Assumptions (Coal)'!$V$10,'Assumptions (Coal)'!$V$5*Model!$AA$18*AVERAGE('Assumptions (Coal)'!$T$2:$Y$2)/10^9),0)</f>
        <v>-0.08224481416</v>
      </c>
      <c r="AI108" s="160">
        <f>IF($AA$18&gt;0,PPMT('Assumptions (Coal)'!$V$7,Model!AE1,'Assumptions (Coal)'!$V$10,'Assumptions (Coal)'!$V$5*Model!$AA$18*AVERAGE('Assumptions (Coal)'!$T$2:$Y$2)/10^9),0)</f>
        <v>-0.08615144284</v>
      </c>
      <c r="AJ108" s="160">
        <f>IF($AA$18&gt;0,PPMT('Assumptions (Coal)'!$V$7,Model!AF1,'Assumptions (Coal)'!$V$10,'Assumptions (Coal)'!$V$5*Model!$AA$18*AVERAGE('Assumptions (Coal)'!$T$2:$Y$2)/10^9),0)</f>
        <v>-0.09024363637</v>
      </c>
      <c r="AK108" s="160">
        <f>IF($AA$18&gt;0,PPMT('Assumptions (Coal)'!$V$7,Model!AG1,'Assumptions (Coal)'!$V$10,'Assumptions (Coal)'!$V$5*Model!$AA$18*AVERAGE('Assumptions (Coal)'!$T$2:$Y$2)/10^9),0)</f>
        <v>-0.0945302091</v>
      </c>
      <c r="AL108" s="160">
        <f>IF($AA$18&gt;0,PPMT('Assumptions (Coal)'!$V$7,Model!AH1,'Assumptions (Coal)'!$V$10,'Assumptions (Coal)'!$V$5*Model!$AA$18*AVERAGE('Assumptions (Coal)'!$T$2:$Y$2)/10^9),0)</f>
        <v>-0.09902039403</v>
      </c>
      <c r="AM108" s="160">
        <f>IF($AA$18&gt;0,PPMT('Assumptions (Coal)'!$V$7,Model!AI1,'Assumptions (Coal)'!$V$10,'Assumptions (Coal)'!$V$5*Model!$AA$18*AVERAGE('Assumptions (Coal)'!$T$2:$Y$2)/10^9),0)</f>
        <v>-0.1037238627</v>
      </c>
      <c r="AN108" s="160">
        <f>IF($AA$18&gt;0,PPMT('Assumptions (Coal)'!$V$7,Model!AJ1,'Assumptions (Coal)'!$V$10,'Assumptions (Coal)'!$V$5*Model!$AA$18*AVERAGE('Assumptions (Coal)'!$T$2:$Y$2)/10^9),0)</f>
        <v>-0.1086507462</v>
      </c>
      <c r="AO108" s="160">
        <f>IF($AA$18&gt;0,PPMT('Assumptions (Coal)'!$V$7,Model!AK1,'Assumptions (Coal)'!$V$10,'Assumptions (Coal)'!$V$5*Model!$AA$18*AVERAGE('Assumptions (Coal)'!$T$2:$Y$2)/10^9),0)</f>
        <v>-0.1138116567</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-0.1495002403</v>
      </c>
      <c r="AC109" s="160">
        <f>IF($AB$18&gt;0,PPMT('Assumptions (Coal)'!$V$7,Model!X1,'Assumptions (Coal)'!$V$10,'Assumptions (Coal)'!$V$5*Model!$AB$18*AVERAGE('Assumptions (Coal)'!$U$2:$Z$2)/10^9),0)</f>
        <v>-0.1566015018</v>
      </c>
      <c r="AD109" s="160">
        <f>IF($AB$18&gt;0,PPMT('Assumptions (Coal)'!$V$7,Model!Y1,'Assumptions (Coal)'!$V$10,'Assumptions (Coal)'!$V$5*Model!$AB$18*AVERAGE('Assumptions (Coal)'!$U$2:$Z$2)/10^9),0)</f>
        <v>-0.1640400731</v>
      </c>
      <c r="AE109" s="160">
        <f>IF($AB$18&gt;0,PPMT('Assumptions (Coal)'!$V$7,Model!Z1,'Assumptions (Coal)'!$V$10,'Assumptions (Coal)'!$V$5*Model!$AB$18*AVERAGE('Assumptions (Coal)'!$U$2:$Z$2)/10^9),0)</f>
        <v>-0.1718319766</v>
      </c>
      <c r="AF109" s="160">
        <f>IF($AB$18&gt;0,PPMT('Assumptions (Coal)'!$V$7,Model!AA1,'Assumptions (Coal)'!$V$10,'Assumptions (Coal)'!$V$5*Model!$AB$18*AVERAGE('Assumptions (Coal)'!$U$2:$Z$2)/10^9),0)</f>
        <v>-0.1799939954</v>
      </c>
      <c r="AG109" s="160">
        <f>IF($AB$18&gt;0,PPMT('Assumptions (Coal)'!$V$7,Model!AB1,'Assumptions (Coal)'!$V$10,'Assumptions (Coal)'!$V$5*Model!$AB$18*AVERAGE('Assumptions (Coal)'!$U$2:$Z$2)/10^9),0)</f>
        <v>-0.1885437102</v>
      </c>
      <c r="AH109" s="160">
        <f>IF($AB$18&gt;0,PPMT('Assumptions (Coal)'!$V$7,Model!AC1,'Assumptions (Coal)'!$V$10,'Assumptions (Coal)'!$V$5*Model!$AB$18*AVERAGE('Assumptions (Coal)'!$U$2:$Z$2)/10^9),0)</f>
        <v>-0.1974995365</v>
      </c>
      <c r="AI109" s="160">
        <f>IF($AB$18&gt;0,PPMT('Assumptions (Coal)'!$V$7,Model!AD1,'Assumptions (Coal)'!$V$10,'Assumptions (Coal)'!$V$5*Model!$AB$18*AVERAGE('Assumptions (Coal)'!$U$2:$Z$2)/10^9),0)</f>
        <v>-0.2068807644</v>
      </c>
      <c r="AJ109" s="160">
        <f>IF($AB$18&gt;0,PPMT('Assumptions (Coal)'!$V$7,Model!AE1,'Assumptions (Coal)'!$V$10,'Assumptions (Coal)'!$V$5*Model!$AB$18*AVERAGE('Assumptions (Coal)'!$U$2:$Z$2)/10^9),0)</f>
        <v>-0.2167076008</v>
      </c>
      <c r="AK109" s="160">
        <f>IF($AB$18&gt;0,PPMT('Assumptions (Coal)'!$V$7,Model!AF1,'Assumptions (Coal)'!$V$10,'Assumptions (Coal)'!$V$5*Model!$AB$18*AVERAGE('Assumptions (Coal)'!$U$2:$Z$2)/10^9),0)</f>
        <v>-0.2270012118</v>
      </c>
      <c r="AL109" s="160">
        <f>IF($AB$18&gt;0,PPMT('Assumptions (Coal)'!$V$7,Model!AG1,'Assumptions (Coal)'!$V$10,'Assumptions (Coal)'!$V$5*Model!$AB$18*AVERAGE('Assumptions (Coal)'!$U$2:$Z$2)/10^9),0)</f>
        <v>-0.2377837694</v>
      </c>
      <c r="AM109" s="160">
        <f>IF($AB$18&gt;0,PPMT('Assumptions (Coal)'!$V$7,Model!AH1,'Assumptions (Coal)'!$V$10,'Assumptions (Coal)'!$V$5*Model!$AB$18*AVERAGE('Assumptions (Coal)'!$U$2:$Z$2)/10^9),0)</f>
        <v>-0.2490784984</v>
      </c>
      <c r="AN109" s="160">
        <f>IF($AB$18&gt;0,PPMT('Assumptions (Coal)'!$V$7,Model!AI1,'Assumptions (Coal)'!$V$10,'Assumptions (Coal)'!$V$5*Model!$AB$18*AVERAGE('Assumptions (Coal)'!$U$2:$Z$2)/10^9),0)</f>
        <v>-0.2609097271</v>
      </c>
      <c r="AO109" s="160">
        <f>IF($AB$18&gt;0,PPMT('Assumptions (Coal)'!$V$7,Model!AJ1,'Assumptions (Coal)'!$V$10,'Assumptions (Coal)'!$V$5*Model!$AB$18*AVERAGE('Assumptions (Coal)'!$U$2:$Z$2)/10^9),0)</f>
        <v>-0.2733029391</v>
      </c>
      <c r="AP109" s="160">
        <f>IF($AB$18&gt;0,PPMT('Assumptions (Coal)'!$V$7,Model!AK1,'Assumptions (Coal)'!$V$10,'Assumptions (Coal)'!$V$5*Model!$AB$18*AVERAGE('Assumptions (Coal)'!$U$2:$Z$2)/10^9),0)</f>
        <v>-0.2862848287</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-0.0356205618</v>
      </c>
      <c r="AE111" s="160">
        <f>IF($AD$18&gt;0,PPMT('Assumptions (Coal)'!$V$7,Model!X1,'Assumptions (Coal)'!$V$10,'Assumptions (Coal)'!$V$5*Model!$AD$18*AVERAGE('Assumptions (Coal)'!$W$2:$AB$2)/10^9),0)</f>
        <v>-0.03731253848</v>
      </c>
      <c r="AF111" s="160">
        <f>IF($AD$18&gt;0,PPMT('Assumptions (Coal)'!$V$7,Model!Y1,'Assumptions (Coal)'!$V$10,'Assumptions (Coal)'!$V$5*Model!$AD$18*AVERAGE('Assumptions (Coal)'!$W$2:$AB$2)/10^9),0)</f>
        <v>-0.03908488406</v>
      </c>
      <c r="AG111" s="160">
        <f>IF($AD$18&gt;0,PPMT('Assumptions (Coal)'!$V$7,Model!Z1,'Assumptions (Coal)'!$V$10,'Assumptions (Coal)'!$V$5*Model!$AD$18*AVERAGE('Assumptions (Coal)'!$W$2:$AB$2)/10^9),0)</f>
        <v>-0.04094141605</v>
      </c>
      <c r="AH111" s="160">
        <f>IF($AD$18&gt;0,PPMT('Assumptions (Coal)'!$V$7,Model!AA1,'Assumptions (Coal)'!$V$10,'Assumptions (Coal)'!$V$5*Model!$AD$18*AVERAGE('Assumptions (Coal)'!$W$2:$AB$2)/10^9),0)</f>
        <v>-0.04288613331</v>
      </c>
      <c r="AI111" s="160">
        <f>IF($AD$18&gt;0,PPMT('Assumptions (Coal)'!$V$7,Model!AB1,'Assumptions (Coal)'!$V$10,'Assumptions (Coal)'!$V$5*Model!$AD$18*AVERAGE('Assumptions (Coal)'!$W$2:$AB$2)/10^9),0)</f>
        <v>-0.04492322465</v>
      </c>
      <c r="AJ111" s="160">
        <f>IF($AD$18&gt;0,PPMT('Assumptions (Coal)'!$V$7,Model!AC1,'Assumptions (Coal)'!$V$10,'Assumptions (Coal)'!$V$5*Model!$AD$18*AVERAGE('Assumptions (Coal)'!$W$2:$AB$2)/10^9),0)</f>
        <v>-0.04705707782</v>
      </c>
      <c r="AK111" s="160">
        <f>IF($AD$18&gt;0,PPMT('Assumptions (Coal)'!$V$7,Model!AD1,'Assumptions (Coal)'!$V$10,'Assumptions (Coal)'!$V$5*Model!$AD$18*AVERAGE('Assumptions (Coal)'!$W$2:$AB$2)/10^9),0)</f>
        <v>-0.04929228901</v>
      </c>
      <c r="AL111" s="160">
        <f>IF($AD$18&gt;0,PPMT('Assumptions (Coal)'!$V$7,Model!AE1,'Assumptions (Coal)'!$V$10,'Assumptions (Coal)'!$V$5*Model!$AD$18*AVERAGE('Assumptions (Coal)'!$W$2:$AB$2)/10^9),0)</f>
        <v>-0.05163367274</v>
      </c>
      <c r="AM111" s="160">
        <f>IF($AD$18&gt;0,PPMT('Assumptions (Coal)'!$V$7,Model!AF1,'Assumptions (Coal)'!$V$10,'Assumptions (Coal)'!$V$5*Model!$AD$18*AVERAGE('Assumptions (Coal)'!$W$2:$AB$2)/10^9),0)</f>
        <v>-0.0540862722</v>
      </c>
      <c r="AN111" s="160">
        <f>IF($AD$18&gt;0,PPMT('Assumptions (Coal)'!$V$7,Model!AG1,'Assumptions (Coal)'!$V$10,'Assumptions (Coal)'!$V$5*Model!$AD$18*AVERAGE('Assumptions (Coal)'!$W$2:$AB$2)/10^9),0)</f>
        <v>-0.05665537013</v>
      </c>
      <c r="AO111" s="160">
        <f>IF($AD$18&gt;0,PPMT('Assumptions (Coal)'!$V$7,Model!AH1,'Assumptions (Coal)'!$V$10,'Assumptions (Coal)'!$V$5*Model!$AD$18*AVERAGE('Assumptions (Coal)'!$W$2:$AB$2)/10^9),0)</f>
        <v>-0.05934650021</v>
      </c>
      <c r="AP111" s="160">
        <f>IF($AD$18&gt;0,PPMT('Assumptions (Coal)'!$V$7,Model!AI1,'Assumptions (Coal)'!$V$10,'Assumptions (Coal)'!$V$5*Model!$AD$18*AVERAGE('Assumptions (Coal)'!$W$2:$AB$2)/10^9),0)</f>
        <v>-0.06216545897</v>
      </c>
      <c r="AQ111" s="160">
        <f>IF($AD$18&gt;0,PPMT('Assumptions (Coal)'!$V$7,Model!AJ1,'Assumptions (Coal)'!$V$10,'Assumptions (Coal)'!$V$5*Model!$AD$18*AVERAGE('Assumptions (Coal)'!$W$2:$AB$2)/10^9),0)</f>
        <v>-0.06511831827</v>
      </c>
      <c r="AR111" s="160">
        <f>IF($AD$18&gt;0,PPMT('Assumptions (Coal)'!$V$7,Model!AK1,'Assumptions (Coal)'!$V$10,'Assumptions (Coal)'!$V$5*Model!$AD$18*AVERAGE('Assumptions (Coal)'!$W$2:$AB$2)/10^9),0)</f>
        <v>-0.06821143839</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-0.1055906907</v>
      </c>
      <c r="AF112" s="160">
        <f>IF($AE$18&gt;0,PPMT('Assumptions (Coal)'!$V$7,Model!X1,'Assumptions (Coal)'!$V$10,'Assumptions (Coal)'!$V$5*Model!$AE$18*AVERAGE('Assumptions (Coal)'!$X$2:$AC$2)/10^9),0)</f>
        <v>-0.1106062485</v>
      </c>
      <c r="AG112" s="160">
        <f>IF($AE$18&gt;0,PPMT('Assumptions (Coal)'!$V$7,Model!Y1,'Assumptions (Coal)'!$V$10,'Assumptions (Coal)'!$V$5*Model!$AE$18*AVERAGE('Assumptions (Coal)'!$X$2:$AC$2)/10^9),0)</f>
        <v>-0.1158600454</v>
      </c>
      <c r="AH112" s="160">
        <f>IF($AE$18&gt;0,PPMT('Assumptions (Coal)'!$V$7,Model!Z1,'Assumptions (Coal)'!$V$10,'Assumptions (Coal)'!$V$5*Model!$AE$18*AVERAGE('Assumptions (Coal)'!$X$2:$AC$2)/10^9),0)</f>
        <v>-0.1213633975</v>
      </c>
      <c r="AI112" s="160">
        <f>IF($AE$18&gt;0,PPMT('Assumptions (Coal)'!$V$7,Model!AA1,'Assumptions (Coal)'!$V$10,'Assumptions (Coal)'!$V$5*Model!$AE$18*AVERAGE('Assumptions (Coal)'!$X$2:$AC$2)/10^9),0)</f>
        <v>-0.1271281589</v>
      </c>
      <c r="AJ112" s="160">
        <f>IF($AE$18&gt;0,PPMT('Assumptions (Coal)'!$V$7,Model!AB1,'Assumptions (Coal)'!$V$10,'Assumptions (Coal)'!$V$5*Model!$AE$18*AVERAGE('Assumptions (Coal)'!$X$2:$AC$2)/10^9),0)</f>
        <v>-0.1331667464</v>
      </c>
      <c r="AK112" s="160">
        <f>IF($AE$18&gt;0,PPMT('Assumptions (Coal)'!$V$7,Model!AC1,'Assumptions (Coal)'!$V$10,'Assumptions (Coal)'!$V$5*Model!$AE$18*AVERAGE('Assumptions (Coal)'!$X$2:$AC$2)/10^9),0)</f>
        <v>-0.1394921669</v>
      </c>
      <c r="AL112" s="160">
        <f>IF($AE$18&gt;0,PPMT('Assumptions (Coal)'!$V$7,Model!AD1,'Assumptions (Coal)'!$V$10,'Assumptions (Coal)'!$V$5*Model!$AE$18*AVERAGE('Assumptions (Coal)'!$X$2:$AC$2)/10^9),0)</f>
        <v>-0.1461180448</v>
      </c>
      <c r="AM112" s="160">
        <f>IF($AE$18&gt;0,PPMT('Assumptions (Coal)'!$V$7,Model!AE1,'Assumptions (Coal)'!$V$10,'Assumptions (Coal)'!$V$5*Model!$AE$18*AVERAGE('Assumptions (Coal)'!$X$2:$AC$2)/10^9),0)</f>
        <v>-0.1530586519</v>
      </c>
      <c r="AN112" s="160">
        <f>IF($AE$18&gt;0,PPMT('Assumptions (Coal)'!$V$7,Model!AF1,'Assumptions (Coal)'!$V$10,'Assumptions (Coal)'!$V$5*Model!$AE$18*AVERAGE('Assumptions (Coal)'!$X$2:$AC$2)/10^9),0)</f>
        <v>-0.1603289379</v>
      </c>
      <c r="AO112" s="160">
        <f>IF($AE$18&gt;0,PPMT('Assumptions (Coal)'!$V$7,Model!AG1,'Assumptions (Coal)'!$V$10,'Assumptions (Coal)'!$V$5*Model!$AE$18*AVERAGE('Assumptions (Coal)'!$X$2:$AC$2)/10^9),0)</f>
        <v>-0.1679445625</v>
      </c>
      <c r="AP112" s="160">
        <f>IF($AE$18&gt;0,PPMT('Assumptions (Coal)'!$V$7,Model!AH1,'Assumptions (Coal)'!$V$10,'Assumptions (Coal)'!$V$5*Model!$AE$18*AVERAGE('Assumptions (Coal)'!$X$2:$AC$2)/10^9),0)</f>
        <v>-0.1759219292</v>
      </c>
      <c r="AQ112" s="160">
        <f>IF($AE$18&gt;0,PPMT('Assumptions (Coal)'!$V$7,Model!AI1,'Assumptions (Coal)'!$V$10,'Assumptions (Coal)'!$V$5*Model!$AE$18*AVERAGE('Assumptions (Coal)'!$X$2:$AC$2)/10^9),0)</f>
        <v>-0.1842782208</v>
      </c>
      <c r="AR112" s="160">
        <f>IF($AE$18&gt;0,PPMT('Assumptions (Coal)'!$V$7,Model!AJ1,'Assumptions (Coal)'!$V$10,'Assumptions (Coal)'!$V$5*Model!$AE$18*AVERAGE('Assumptions (Coal)'!$X$2:$AC$2)/10^9),0)</f>
        <v>-0.1930314363</v>
      </c>
      <c r="AS112" s="160">
        <f>IF($AE$18&gt;0,PPMT('Assumptions (Coal)'!$V$7,Model!AK1,'Assumptions (Coal)'!$V$10,'Assumptions (Coal)'!$V$5*Model!$AE$18*AVERAGE('Assumptions (Coal)'!$X$2:$AC$2)/10^9),0)</f>
        <v>-0.2022004295</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-0.1478136009</v>
      </c>
      <c r="AG113" s="160">
        <f>IF($AF$18&gt;0,PPMT('Assumptions (Coal)'!$V$7,Model!X1,'Assumptions (Coal)'!$V$10,'Assumptions (Coal)'!$V$5*Model!$AF$18*AVERAGE('Assumptions (Coal)'!$Y$2:$AD$2)/10^9),0)</f>
        <v>-0.154834747</v>
      </c>
      <c r="AH113" s="160">
        <f>IF($AF$18&gt;0,PPMT('Assumptions (Coal)'!$V$7,Model!Y1,'Assumptions (Coal)'!$V$10,'Assumptions (Coal)'!$V$5*Model!$AF$18*AVERAGE('Assumptions (Coal)'!$Y$2:$AD$2)/10^9),0)</f>
        <v>-0.1621893974</v>
      </c>
      <c r="AI113" s="160">
        <f>IF($AF$18&gt;0,PPMT('Assumptions (Coal)'!$V$7,Model!Z1,'Assumptions (Coal)'!$V$10,'Assumptions (Coal)'!$V$5*Model!$AF$18*AVERAGE('Assumptions (Coal)'!$Y$2:$AD$2)/10^9),0)</f>
        <v>-0.1698933938</v>
      </c>
      <c r="AJ113" s="160">
        <f>IF($AF$18&gt;0,PPMT('Assumptions (Coal)'!$V$7,Model!AA1,'Assumptions (Coal)'!$V$10,'Assumptions (Coal)'!$V$5*Model!$AF$18*AVERAGE('Assumptions (Coal)'!$Y$2:$AD$2)/10^9),0)</f>
        <v>-0.17796333</v>
      </c>
      <c r="AK113" s="160">
        <f>IF($AF$18&gt;0,PPMT('Assumptions (Coal)'!$V$7,Model!AB1,'Assumptions (Coal)'!$V$10,'Assumptions (Coal)'!$V$5*Model!$AF$18*AVERAGE('Assumptions (Coal)'!$Y$2:$AD$2)/10^9),0)</f>
        <v>-0.1864165882</v>
      </c>
      <c r="AL113" s="160">
        <f>IF($AF$18&gt;0,PPMT('Assumptions (Coal)'!$V$7,Model!AC1,'Assumptions (Coal)'!$V$10,'Assumptions (Coal)'!$V$5*Model!$AF$18*AVERAGE('Assumptions (Coal)'!$Y$2:$AD$2)/10^9),0)</f>
        <v>-0.1952713761</v>
      </c>
      <c r="AM113" s="160">
        <f>IF($AF$18&gt;0,PPMT('Assumptions (Coal)'!$V$7,Model!AD1,'Assumptions (Coal)'!$V$10,'Assumptions (Coal)'!$V$5*Model!$AF$18*AVERAGE('Assumptions (Coal)'!$Y$2:$AD$2)/10^9),0)</f>
        <v>-0.2045467665</v>
      </c>
      <c r="AN113" s="160">
        <f>IF($AF$18&gt;0,PPMT('Assumptions (Coal)'!$V$7,Model!AE1,'Assumptions (Coal)'!$V$10,'Assumptions (Coal)'!$V$5*Model!$AF$18*AVERAGE('Assumptions (Coal)'!$Y$2:$AD$2)/10^9),0)</f>
        <v>-0.2142627379</v>
      </c>
      <c r="AO113" s="160">
        <f>IF($AF$18&gt;0,PPMT('Assumptions (Coal)'!$V$7,Model!AF1,'Assumptions (Coal)'!$V$10,'Assumptions (Coal)'!$V$5*Model!$AF$18*AVERAGE('Assumptions (Coal)'!$Y$2:$AD$2)/10^9),0)</f>
        <v>-0.224440218</v>
      </c>
      <c r="AP113" s="160">
        <f>IF($AF$18&gt;0,PPMT('Assumptions (Coal)'!$V$7,Model!AG1,'Assumptions (Coal)'!$V$10,'Assumptions (Coal)'!$V$5*Model!$AF$18*AVERAGE('Assumptions (Coal)'!$Y$2:$AD$2)/10^9),0)</f>
        <v>-0.2351011283</v>
      </c>
      <c r="AQ113" s="160">
        <f>IF($AF$18&gt;0,PPMT('Assumptions (Coal)'!$V$7,Model!AH1,'Assumptions (Coal)'!$V$10,'Assumptions (Coal)'!$V$5*Model!$AF$18*AVERAGE('Assumptions (Coal)'!$Y$2:$AD$2)/10^9),0)</f>
        <v>-0.2462684319</v>
      </c>
      <c r="AR113" s="160">
        <f>IF($AF$18&gt;0,PPMT('Assumptions (Coal)'!$V$7,Model!AI1,'Assumptions (Coal)'!$V$10,'Assumptions (Coal)'!$V$5*Model!$AF$18*AVERAGE('Assumptions (Coal)'!$Y$2:$AD$2)/10^9),0)</f>
        <v>-0.2579661824</v>
      </c>
      <c r="AS113" s="160">
        <f>IF($AF$18&gt;0,PPMT('Assumptions (Coal)'!$V$7,Model!AJ1,'Assumptions (Coal)'!$V$10,'Assumptions (Coal)'!$V$5*Model!$AF$18*AVERAGE('Assumptions (Coal)'!$Y$2:$AD$2)/10^9),0)</f>
        <v>-0.2702195761</v>
      </c>
      <c r="AT113" s="160">
        <f>IF($AF$18&gt;0,PPMT('Assumptions (Coal)'!$V$7,Model!AK1,'Assumptions (Coal)'!$V$10,'Assumptions (Coal)'!$V$5*Model!$AF$18*AVERAGE('Assumptions (Coal)'!$Y$2:$AD$2)/10^9),0)</f>
        <v>-0.2830550059</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-0.08303963521</v>
      </c>
      <c r="AH114" s="160">
        <f>IF($AG$18&gt;0,PPMT('Assumptions (Coal)'!$V$7,Model!X1,'Assumptions (Coal)'!$V$10,'Assumptions (Coal)'!$V$5*Model!$AG$18*AVERAGE('Assumptions (Coal)'!$Z$2:$AE$2)/10^9),0)</f>
        <v>-0.08698401788</v>
      </c>
      <c r="AI114" s="160">
        <f>IF($AG$18&gt;0,PPMT('Assumptions (Coal)'!$V$7,Model!Y1,'Assumptions (Coal)'!$V$10,'Assumptions (Coal)'!$V$5*Model!$AG$18*AVERAGE('Assumptions (Coal)'!$Z$2:$AE$2)/10^9),0)</f>
        <v>-0.09111575873</v>
      </c>
      <c r="AJ114" s="160">
        <f>IF($AG$18&gt;0,PPMT('Assumptions (Coal)'!$V$7,Model!Z1,'Assumptions (Coal)'!$V$10,'Assumptions (Coal)'!$V$5*Model!$AG$18*AVERAGE('Assumptions (Coal)'!$Z$2:$AE$2)/10^9),0)</f>
        <v>-0.09544375727</v>
      </c>
      <c r="AK114" s="160">
        <f>IF($AG$18&gt;0,PPMT('Assumptions (Coal)'!$V$7,Model!AA1,'Assumptions (Coal)'!$V$10,'Assumptions (Coal)'!$V$5*Model!$AG$18*AVERAGE('Assumptions (Coal)'!$Z$2:$AE$2)/10^9),0)</f>
        <v>-0.09997733574</v>
      </c>
      <c r="AL114" s="160">
        <f>IF($AG$18&gt;0,PPMT('Assumptions (Coal)'!$V$7,Model!AB1,'Assumptions (Coal)'!$V$10,'Assumptions (Coal)'!$V$5*Model!$AG$18*AVERAGE('Assumptions (Coal)'!$Z$2:$AE$2)/10^9),0)</f>
        <v>-0.1047262592</v>
      </c>
      <c r="AM114" s="160">
        <f>IF($AG$18&gt;0,PPMT('Assumptions (Coal)'!$V$7,Model!AC1,'Assumptions (Coal)'!$V$10,'Assumptions (Coal)'!$V$5*Model!$AG$18*AVERAGE('Assumptions (Coal)'!$Z$2:$AE$2)/10^9),0)</f>
        <v>-0.1097007565</v>
      </c>
      <c r="AN114" s="160">
        <f>IF($AG$18&gt;0,PPMT('Assumptions (Coal)'!$V$7,Model!AD1,'Assumptions (Coal)'!$V$10,'Assumptions (Coal)'!$V$5*Model!$AG$18*AVERAGE('Assumptions (Coal)'!$Z$2:$AE$2)/10^9),0)</f>
        <v>-0.1149115424</v>
      </c>
      <c r="AO114" s="160">
        <f>IF($AG$18&gt;0,PPMT('Assumptions (Coal)'!$V$7,Model!AE1,'Assumptions (Coal)'!$V$10,'Assumptions (Coal)'!$V$5*Model!$AG$18*AVERAGE('Assumptions (Coal)'!$Z$2:$AE$2)/10^9),0)</f>
        <v>-0.1203698407</v>
      </c>
      <c r="AP114" s="160">
        <f>IF($AG$18&gt;0,PPMT('Assumptions (Coal)'!$V$7,Model!AF1,'Assumptions (Coal)'!$V$10,'Assumptions (Coal)'!$V$5*Model!$AG$18*AVERAGE('Assumptions (Coal)'!$Z$2:$AE$2)/10^9),0)</f>
        <v>-0.1260874081</v>
      </c>
      <c r="AQ114" s="160">
        <f>IF($AG$18&gt;0,PPMT('Assumptions (Coal)'!$V$7,Model!AG1,'Assumptions (Coal)'!$V$10,'Assumptions (Coal)'!$V$5*Model!$AG$18*AVERAGE('Assumptions (Coal)'!$Z$2:$AE$2)/10^9),0)</f>
        <v>-0.13207656</v>
      </c>
      <c r="AR114" s="160">
        <f>IF($AG$18&gt;0,PPMT('Assumptions (Coal)'!$V$7,Model!AH1,'Assumptions (Coal)'!$V$10,'Assumptions (Coal)'!$V$5*Model!$AG$18*AVERAGE('Assumptions (Coal)'!$Z$2:$AE$2)/10^9),0)</f>
        <v>-0.1383501966</v>
      </c>
      <c r="AS114" s="160">
        <f>IF($AG$18&gt;0,PPMT('Assumptions (Coal)'!$V$7,Model!AI1,'Assumptions (Coal)'!$V$10,'Assumptions (Coal)'!$V$5*Model!$AG$18*AVERAGE('Assumptions (Coal)'!$Z$2:$AE$2)/10^9),0)</f>
        <v>-0.144921831</v>
      </c>
      <c r="AT114" s="160">
        <f>IF($AG$18&gt;0,PPMT('Assumptions (Coal)'!$V$7,Model!AJ1,'Assumptions (Coal)'!$V$10,'Assumptions (Coal)'!$V$5*Model!$AG$18*AVERAGE('Assumptions (Coal)'!$Z$2:$AE$2)/10^9),0)</f>
        <v>-0.1518056179</v>
      </c>
      <c r="AU114" s="160">
        <f>IF($AG$18&gt;0,PPMT('Assumptions (Coal)'!$V$7,Model!AK1,'Assumptions (Coal)'!$V$10,'Assumptions (Coal)'!$V$5*Model!$AG$18*AVERAGE('Assumptions (Coal)'!$Z$2:$AE$2)/10^9),0)</f>
        <v>-0.1590163848</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-0.04406259442</v>
      </c>
      <c r="AI115" s="160">
        <f>IF($AH$18&gt;0,PPMT('Assumptions (Coal)'!$V$7,Model!X1,'Assumptions (Coal)'!$V$10,'Assumptions (Coal)'!$V$5*Model!$AH$18*AVERAGE('Assumptions (Coal)'!$AA$2:$AF$2)/10^9),0)</f>
        <v>-0.04615556766</v>
      </c>
      <c r="AJ115" s="160">
        <f>IF($AH$18&gt;0,PPMT('Assumptions (Coal)'!$V$7,Model!Y1,'Assumptions (Coal)'!$V$10,'Assumptions (Coal)'!$V$5*Model!$AH$18*AVERAGE('Assumptions (Coal)'!$AA$2:$AF$2)/10^9),0)</f>
        <v>-0.04834795712</v>
      </c>
      <c r="AK115" s="160">
        <f>IF($AH$18&gt;0,PPMT('Assumptions (Coal)'!$V$7,Model!Z1,'Assumptions (Coal)'!$V$10,'Assumptions (Coal)'!$V$5*Model!$AH$18*AVERAGE('Assumptions (Coal)'!$AA$2:$AF$2)/10^9),0)</f>
        <v>-0.05064448509</v>
      </c>
      <c r="AL115" s="160">
        <f>IF($AH$18&gt;0,PPMT('Assumptions (Coal)'!$V$7,Model!AA1,'Assumptions (Coal)'!$V$10,'Assumptions (Coal)'!$V$5*Model!$AH$18*AVERAGE('Assumptions (Coal)'!$AA$2:$AF$2)/10^9),0)</f>
        <v>-0.05305009813</v>
      </c>
      <c r="AM115" s="160">
        <f>IF($AH$18&gt;0,PPMT('Assumptions (Coal)'!$V$7,Model!AB1,'Assumptions (Coal)'!$V$10,'Assumptions (Coal)'!$V$5*Model!$AH$18*AVERAGE('Assumptions (Coal)'!$AA$2:$AF$2)/10^9),0)</f>
        <v>-0.05556997779</v>
      </c>
      <c r="AN115" s="160">
        <f>IF($AH$18&gt;0,PPMT('Assumptions (Coal)'!$V$7,Model!AC1,'Assumptions (Coal)'!$V$10,'Assumptions (Coal)'!$V$5*Model!$AH$18*AVERAGE('Assumptions (Coal)'!$AA$2:$AF$2)/10^9),0)</f>
        <v>-0.05820955174</v>
      </c>
      <c r="AO115" s="160">
        <f>IF($AH$18&gt;0,PPMT('Assumptions (Coal)'!$V$7,Model!AD1,'Assumptions (Coal)'!$V$10,'Assumptions (Coal)'!$V$5*Model!$AH$18*AVERAGE('Assumptions (Coal)'!$AA$2:$AF$2)/10^9),0)</f>
        <v>-0.06097450544</v>
      </c>
      <c r="AP115" s="160">
        <f>IF($AH$18&gt;0,PPMT('Assumptions (Coal)'!$V$7,Model!AE1,'Assumptions (Coal)'!$V$10,'Assumptions (Coal)'!$V$5*Model!$AH$18*AVERAGE('Assumptions (Coal)'!$AA$2:$AF$2)/10^9),0)</f>
        <v>-0.06387079445</v>
      </c>
      <c r="AQ115" s="160">
        <f>IF($AH$18&gt;0,PPMT('Assumptions (Coal)'!$V$7,Model!AF1,'Assumptions (Coal)'!$V$10,'Assumptions (Coal)'!$V$5*Model!$AH$18*AVERAGE('Assumptions (Coal)'!$AA$2:$AF$2)/10^9),0)</f>
        <v>-0.06690465719</v>
      </c>
      <c r="AR115" s="160">
        <f>IF($AH$18&gt;0,PPMT('Assumptions (Coal)'!$V$7,Model!AG1,'Assumptions (Coal)'!$V$10,'Assumptions (Coal)'!$V$5*Model!$AH$18*AVERAGE('Assumptions (Coal)'!$AA$2:$AF$2)/10^9),0)</f>
        <v>-0.0700826284</v>
      </c>
      <c r="AS115" s="160">
        <f>IF($AH$18&gt;0,PPMT('Assumptions (Coal)'!$V$7,Model!AH1,'Assumptions (Coal)'!$V$10,'Assumptions (Coal)'!$V$5*Model!$AH$18*AVERAGE('Assumptions (Coal)'!$AA$2:$AF$2)/10^9),0)</f>
        <v>-0.07341155325</v>
      </c>
      <c r="AT115" s="160">
        <f>IF($AH$18&gt;0,PPMT('Assumptions (Coal)'!$V$7,Model!AI1,'Assumptions (Coal)'!$V$10,'Assumptions (Coal)'!$V$5*Model!$AH$18*AVERAGE('Assumptions (Coal)'!$AA$2:$AF$2)/10^9),0)</f>
        <v>-0.07689860203</v>
      </c>
      <c r="AU115" s="160">
        <f>IF($AH$18&gt;0,PPMT('Assumptions (Coal)'!$V$7,Model!AJ1,'Assumptions (Coal)'!$V$10,'Assumptions (Coal)'!$V$5*Model!$AH$18*AVERAGE('Assumptions (Coal)'!$AA$2:$AF$2)/10^9),0)</f>
        <v>-0.08055128563</v>
      </c>
      <c r="AV115" s="160">
        <f>IF($AH$18&gt;0,PPMT('Assumptions (Coal)'!$V$7,Model!AK1,'Assumptions (Coal)'!$V$10,'Assumptions (Coal)'!$V$5*Model!$AH$18*AVERAGE('Assumptions (Coal)'!$AA$2:$AF$2)/10^9),0)</f>
        <v>-0.0843774717</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-0.007164465626</v>
      </c>
      <c r="D136" s="177">
        <f t="array" ref="D136">SUM(IF(ISERROR(D137:D188),"",D137:D188))</f>
        <v>-0.006826151432</v>
      </c>
      <c r="E136" s="177">
        <f t="array" ref="E136">SUM(IF(ISERROR(E137:E188),"",E137:E188))</f>
        <v>-0.006471767313</v>
      </c>
      <c r="F136" s="177">
        <f t="array" ref="F136">SUM(IF(ISERROR(F137:F188),"",F137:F188))</f>
        <v>-0.006100549949</v>
      </c>
      <c r="G136" s="177">
        <f t="array" ref="G136">SUM(IF(ISERROR(G137:G188),"",G137:G188))</f>
        <v>-0.00571169976</v>
      </c>
      <c r="H136" s="177">
        <f t="array" ref="H136">SUM(IF(ISERROR(H137:H188),"",H137:H188))</f>
        <v>-0.01227270933</v>
      </c>
      <c r="I136" s="177">
        <f t="array" ref="I136">SUM(IF(ISERROR(I137:I188),"",I137:I188))</f>
        <v>-0.01151698858</v>
      </c>
      <c r="J136" s="177">
        <f t="array" ref="J136">SUM(IF(ISERROR(J137:J188),"",J137:J188))</f>
        <v>-0.06624343171</v>
      </c>
      <c r="K136" s="177">
        <f t="array" ref="K136">SUM(IF(ISERROR(K137:K188),"",K137:K188))</f>
        <v>-0.09950002262</v>
      </c>
      <c r="L136" s="177">
        <f t="array" ref="L136">SUM(IF(ISERROR(L137:L188),"",L137:L188))</f>
        <v>-0.1200981263</v>
      </c>
      <c r="M136" s="177">
        <f t="array" ref="M136">SUM(IF(ISERROR(M137:M188),"",M137:M188))</f>
        <v>-0.2233640634</v>
      </c>
      <c r="N136" s="177">
        <f t="array" ref="N136">SUM(IF(ISERROR(N137:N188),"",N137:N188))</f>
        <v>-0.2771974456</v>
      </c>
      <c r="O136" s="177">
        <f t="array" ref="O136">SUM(IF(ISERROR(O137:O188),"",O137:O188))</f>
        <v>-0.3801123442</v>
      </c>
      <c r="P136" s="177">
        <f t="array" ref="P136">SUM(IF(ISERROR(P137:P188),"",P137:P188))</f>
        <v>-0.4128199339</v>
      </c>
      <c r="Q136" s="177">
        <f t="array" ref="Q136">SUM(IF(ISERROR(Q137:Q188),"",Q137:Q188))</f>
        <v>-0.3867060463</v>
      </c>
      <c r="R136" s="177">
        <f t="array" ref="R136">SUM(IF(ISERROR(R137:R188),"",R137:R188))</f>
        <v>-0.3593517491</v>
      </c>
      <c r="S136" s="177">
        <f t="array" ref="S136">SUM(IF(ISERROR(S137:S188),"",S137:S188))</f>
        <v>-0.3313767491</v>
      </c>
      <c r="T136" s="177">
        <f t="array" ref="T136">SUM(IF(ISERROR(T137:T188),"",T137:T188))</f>
        <v>-0.3020729366</v>
      </c>
      <c r="U136" s="177">
        <f t="array" ref="U136">SUM(IF(ISERROR(U137:U188),"",U137:U188))</f>
        <v>-0.271377193</v>
      </c>
      <c r="V136" s="177">
        <f t="array" ref="V136">SUM(IF(ISERROR(V137:V188),"",V137:V188))</f>
        <v>-0.2392234016</v>
      </c>
      <c r="W136" s="177">
        <f t="array" ref="W136">SUM(IF(ISERROR(W137:W188),"",W137:W188))</f>
        <v>-0.205542305</v>
      </c>
      <c r="X136" s="177">
        <f t="array" ref="X136">SUM(IF(ISERROR(X137:X188),"",X137:X188))</f>
        <v>-1.406976794</v>
      </c>
      <c r="Y136" s="177">
        <f t="array" ref="Y136">SUM(IF(ISERROR(Y137:Y188),"",Y137:Y188))</f>
        <v>-1.318884729</v>
      </c>
      <c r="Z136" s="177">
        <f t="array" ref="Z136">SUM(IF(ISERROR(Z137:Z188),"",Z137:Z188))</f>
        <v>-1.224706163</v>
      </c>
      <c r="AA136" s="177">
        <f t="array" ref="AA136">SUM(IF(ISERROR(AA137:AA188),"",AA137:AA188))</f>
        <v>-1.189315432</v>
      </c>
      <c r="AB136" s="177">
        <f t="array" ref="AB136">SUM(IF(ISERROR(AB137:AB188),"",AB137:AB188))</f>
        <v>-1.239637227</v>
      </c>
      <c r="AC136" s="177">
        <f t="array" ref="AC136">SUM(IF(ISERROR(AC137:AC188),"",AC137:AC188))</f>
        <v>-1.138149893</v>
      </c>
      <c r="AD136" s="177">
        <f t="array" ref="AD136">SUM(IF(ISERROR(AD137:AD188),"",AD137:AD188))</f>
        <v>-1.073941834</v>
      </c>
      <c r="AE136" s="177">
        <f t="array" ref="AE136">SUM(IF(ISERROR(AE137:AE188),"",AE137:AE188))</f>
        <v>-1.084942944</v>
      </c>
      <c r="AF136" s="177">
        <f t="array" ref="AF136">SUM(IF(ISERROR(AF137:AF188),"",AF137:AF188))</f>
        <v>-1.134102105</v>
      </c>
      <c r="AG136" s="177">
        <f t="array" ref="AG136">SUM(IF(ISERROR(AG137:AG188),"",AG137:AG188))</f>
        <v>-1.106356081</v>
      </c>
      <c r="AH136" s="177">
        <f t="array" ref="AH136">SUM(IF(ISERROR(AH137:AH188),"",AH137:AH188))</f>
        <v>-1.030172842</v>
      </c>
      <c r="AI136" s="177">
        <f t="array" ref="AI136">SUM(IF(ISERROR(AI137:AI188),"",AI137:AI188))</f>
        <v>-0.9018497842</v>
      </c>
      <c r="AJ136" s="177">
        <f t="array" ref="AJ136">SUM(IF(ISERROR(AJ137:AJ188),"",AJ137:AJ188))</f>
        <v>-0.7674313817</v>
      </c>
      <c r="AK136" s="177">
        <f t="array" ref="AK136">SUM(IF(ISERROR(AK137:AK188),"",AK137:AK188))</f>
        <v>-0.626628105</v>
      </c>
      <c r="AL136" s="177">
        <f t="array" ref="AL136">SUM(IF(ISERROR(AL137:AL188),"",AL137:AL188))</f>
        <v>-0.4791366726</v>
      </c>
      <c r="AM136" s="177">
        <f t="array" ref="AM136">SUM(IF(ISERROR(AM137:AM188),"",AM137:AM188))</f>
        <v>-0.3246393973</v>
      </c>
      <c r="AN136" s="177">
        <f t="array" ref="AN136">SUM(IF(ISERROR(AN137:AN188),"",AN137:AN188))</f>
        <v>-0.2798840701</v>
      </c>
      <c r="AO136" s="177">
        <f t="array" ref="AO136">SUM(IF(ISERROR(AO137:AO188),"",AO137:AO188))</f>
        <v>-0.2336224609</v>
      </c>
      <c r="AP136" s="177">
        <f t="array" ref="AP136">SUM(IF(ISERROR(AP137:AP188),"",AP137:AP188))</f>
        <v>-0.1851634254</v>
      </c>
      <c r="AQ136" s="177">
        <f t="array" ref="AQ136">SUM(IF(ISERROR(AQ137:AQ188),"",AQ137:AQ188))</f>
        <v>-0.1400654268</v>
      </c>
      <c r="AR136" s="177">
        <f t="array" ref="AR136">SUM(IF(ISERROR(AR137:AR188),"",AR137:AR188))</f>
        <v>-0.1070697329</v>
      </c>
      <c r="AS136" s="177">
        <f t="array" ref="AS136">SUM(IF(ISERROR(AS137:AS188),"",AS137:AS188))</f>
        <v>-0.0725067435</v>
      </c>
      <c r="AT136" s="177">
        <f t="array" ref="AT136">SUM(IF(ISERROR(AT137:AT188),"",AT137:AT188))</f>
        <v>-0.03969595748</v>
      </c>
      <c r="AU136" s="177">
        <f t="array" ref="AU136">SUM(IF(ISERROR(AU137:AU188),"",AU137:AU188))</f>
        <v>-0.01538739425</v>
      </c>
      <c r="AV136" s="177">
        <f t="array" ref="AV136">SUM(IF(ISERROR(AV137:AV188),"",AV137:AV188))</f>
        <v>-0.004007929906</v>
      </c>
      <c r="AW136" s="177">
        <f t="array" ref="AW136">SUM(IF(ISERROR(AW137:AW188),"",AW137:AW188))</f>
        <v>0</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-0.007164465626</v>
      </c>
      <c r="D137" s="177">
        <f>IF($C$18&gt;0,IPMT('Assumptions (Coal)'!$V$7,Model!X$1,'Assumptions (Coal)'!$V$10,'Assumptions (Coal)'!$V$5*Model!$C$18*'Assumptions (Coal)'!$B$2/10^9),0)</f>
        <v>-0.006826151432</v>
      </c>
      <c r="E137" s="177">
        <f>IF($C$18&gt;0,IPMT('Assumptions (Coal)'!$V$7,Model!Y$1,'Assumptions (Coal)'!$V$10,'Assumptions (Coal)'!$V$5*Model!$C$18*'Assumptions (Coal)'!$B$2/10^9),0)</f>
        <v>-0.006471767313</v>
      </c>
      <c r="F137" s="177">
        <f>IF($C$18&gt;0,IPMT('Assumptions (Coal)'!$V$7,Model!Z$1,'Assumptions (Coal)'!$V$10,'Assumptions (Coal)'!$V$5*Model!$C$18*'Assumptions (Coal)'!$B$2/10^9),0)</f>
        <v>-0.006100549949</v>
      </c>
      <c r="G137" s="177">
        <f>IF($C$18&gt;0,IPMT('Assumptions (Coal)'!$V$7,Model!AA$1,'Assumptions (Coal)'!$V$10,'Assumptions (Coal)'!$V$5*Model!$C$18*'Assumptions (Coal)'!$B$2/10^9),0)</f>
        <v>-0.00571169976</v>
      </c>
      <c r="H137" s="177">
        <f>IF($C$18&gt;0,IPMT('Assumptions (Coal)'!$V$7,Model!AB$1,'Assumptions (Coal)'!$V$10,'Assumptions (Coal)'!$V$5*Model!$C$18*'Assumptions (Coal)'!$B$2/10^9),0)</f>
        <v>-0.005304379187</v>
      </c>
      <c r="I137" s="177">
        <f>IF($C$18&gt;0,IPMT('Assumptions (Coal)'!$V$7,Model!AC$1,'Assumptions (Coal)'!$V$10,'Assumptions (Coal)'!$V$5*Model!$C$18*'Assumptions (Coal)'!$B$2/10^9),0)</f>
        <v>-0.004877710887</v>
      </c>
      <c r="J137" s="177">
        <f>IF($C$18&gt;0,IPMT('Assumptions (Coal)'!$V$7,Model!AD$1,'Assumptions (Coal)'!$V$10,'Assumptions (Coal)'!$V$5*Model!$C$18*'Assumptions (Coal)'!$B$2/10^9),0)</f>
        <v>-0.004430775842</v>
      </c>
      <c r="K137" s="177">
        <f>IF($C$18&gt;0,IPMT('Assumptions (Coal)'!$V$7,Model!AE$1,'Assumptions (Coal)'!$V$10,'Assumptions (Coal)'!$V$5*Model!$C$18*'Assumptions (Coal)'!$B$2/10^9),0)</f>
        <v>-0.003962611383</v>
      </c>
      <c r="L137" s="177">
        <f>IF($C$18&gt;0,IPMT('Assumptions (Coal)'!$V$7,Model!AF$1,'Assumptions (Coal)'!$V$10,'Assumptions (Coal)'!$V$5*Model!$C$18*'Assumptions (Coal)'!$B$2/10^9),0)</f>
        <v>-0.003472209113</v>
      </c>
      <c r="M137" s="177">
        <f>IF($C$18&gt;0,IPMT('Assumptions (Coal)'!$V$7,Model!AG$1,'Assumptions (Coal)'!$V$10,'Assumptions (Coal)'!$V$5*Model!$C$18*'Assumptions (Coal)'!$B$2/10^9),0)</f>
        <v>-0.002958512734</v>
      </c>
      <c r="N137" s="177">
        <f>IF($C$18&gt;0,IPMT('Assumptions (Coal)'!$V$7,Model!AH$1,'Assumptions (Coal)'!$V$10,'Assumptions (Coal)'!$V$5*Model!$C$18*'Assumptions (Coal)'!$B$2/10^9),0)</f>
        <v>-0.002420415777</v>
      </c>
      <c r="O137" s="177">
        <f>IF($C$18&gt;0,IPMT('Assumptions (Coal)'!$V$7,Model!AI$1,'Assumptions (Coal)'!$V$10,'Assumptions (Coal)'!$V$5*Model!$C$18*'Assumptions (Coal)'!$B$2/10^9),0)</f>
        <v>-0.001856759215</v>
      </c>
      <c r="P137" s="177">
        <f>IF($C$18&gt;0,IPMT('Assumptions (Coal)'!$V$7,Model!AJ$1,'Assumptions (Coal)'!$V$10,'Assumptions (Coal)'!$V$5*Model!$C$18*'Assumptions (Coal)'!$B$2/10^9),0)</f>
        <v>-0.001266328966</v>
      </c>
      <c r="Q137" s="177">
        <f>IF($C$18&gt;0,IPMT('Assumptions (Coal)'!$V$7,Model!AK$1,'Assumptions (Coal)'!$V$10,'Assumptions (Coal)'!$V$5*Model!$C$18*'Assumptions (Coal)'!$B$2/10^9),0)</f>
        <v>-0.0006478532807</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-0.006968330145</v>
      </c>
      <c r="I142" s="160">
        <f>IF($H$18&gt;0,IPMT('Assumptions (Coal)'!$V$7,Model!X$1,'Assumptions (Coal)'!$V$10,'Assumptions (Coal)'!$V$5*Model!$H$18*AVERAGE('Assumptions (Coal)'!$B$2:$F$2)/10^9),0)</f>
        <v>-0.00663927769</v>
      </c>
      <c r="J142" s="160">
        <f>IF($H$18&gt;0,IPMT('Assumptions (Coal)'!$V$7,Model!Y$1,'Assumptions (Coal)'!$V$10,'Assumptions (Coal)'!$V$5*Model!$H$18*AVERAGE('Assumptions (Coal)'!$B$2:$F$2)/10^9),0)</f>
        <v>-0.006294595244</v>
      </c>
      <c r="K142" s="160">
        <f>IF($H$18&gt;0,IPMT('Assumptions (Coal)'!$V$7,Model!Z$1,'Assumptions (Coal)'!$V$10,'Assumptions (Coal)'!$V$5*Model!$H$18*AVERAGE('Assumptions (Coal)'!$B$2:$F$2)/10^9),0)</f>
        <v>-0.005933540382</v>
      </c>
      <c r="L142" s="160">
        <f>IF($H$18&gt;0,IPMT('Assumptions (Coal)'!$V$7,Model!AA$1,'Assumptions (Coal)'!$V$10,'Assumptions (Coal)'!$V$5*Model!$H$18*AVERAGE('Assumptions (Coal)'!$B$2:$F$2)/10^9),0)</f>
        <v>-0.005555335414</v>
      </c>
      <c r="M142" s="160">
        <f>IF($H$18&gt;0,IPMT('Assumptions (Coal)'!$V$7,Model!AB$1,'Assumptions (Coal)'!$V$10,'Assumptions (Coal)'!$V$5*Model!$H$18*AVERAGE('Assumptions (Coal)'!$B$2:$F$2)/10^9),0)</f>
        <v>-0.00515916571</v>
      </c>
      <c r="N142" s="177">
        <f>IF($H$18&gt;0,IPMT('Assumptions (Coal)'!$V$7,Model!AC$1,'Assumptions (Coal)'!$V$10,'Assumptions (Coal)'!$V$5*Model!$H$18*AVERAGE('Assumptions (Coal)'!$B$2:$F$2)/10^9),0)</f>
        <v>-0.004744177945</v>
      </c>
      <c r="O142" s="160">
        <f>IF($H$18&gt;0,IPMT('Assumptions (Coal)'!$V$7,Model!AD$1,'Assumptions (Coal)'!$V$10,'Assumptions (Coal)'!$V$5*Model!$H$18*AVERAGE('Assumptions (Coal)'!$B$2:$F$2)/10^9),0)</f>
        <v>-0.004309478261</v>
      </c>
      <c r="P142" s="160">
        <f>IF($H$18&gt;0,IPMT('Assumptions (Coal)'!$V$7,Model!AE$1,'Assumptions (Coal)'!$V$10,'Assumptions (Coal)'!$V$5*Model!$H$18*AVERAGE('Assumptions (Coal)'!$B$2:$F$2)/10^9),0)</f>
        <v>-0.003854130342</v>
      </c>
      <c r="Q142" s="160">
        <f>IF($H$18&gt;0,IPMT('Assumptions (Coal)'!$V$7,Model!AF$1,'Assumptions (Coal)'!$V$10,'Assumptions (Coal)'!$V$5*Model!$H$18*AVERAGE('Assumptions (Coal)'!$B$2:$F$2)/10^9),0)</f>
        <v>-0.003377153397</v>
      </c>
      <c r="R142" s="160">
        <f>IF($H$18&gt;0,IPMT('Assumptions (Coal)'!$V$7,Model!AG$1,'Assumptions (Coal)'!$V$10,'Assumptions (Coal)'!$V$5*Model!$H$18*AVERAGE('Assumptions (Coal)'!$B$2:$F$2)/10^9),0)</f>
        <v>-0.002877520047</v>
      </c>
      <c r="S142" s="160">
        <f>IF($H$18&gt;0,IPMT('Assumptions (Coal)'!$V$7,Model!AH$1,'Assumptions (Coal)'!$V$10,'Assumptions (Coal)'!$V$5*Model!$H$18*AVERAGE('Assumptions (Coal)'!$B$2:$F$2)/10^9),0)</f>
        <v>-0.002354154113</v>
      </c>
      <c r="T142" s="160">
        <f>IF($H$18&gt;0,IPMT('Assumptions (Coal)'!$V$7,Model!AI$1,'Assumptions (Coal)'!$V$10,'Assumptions (Coal)'!$V$5*Model!$H$18*AVERAGE('Assumptions (Coal)'!$B$2:$F$2)/10^9),0)</f>
        <v>-0.001805928298</v>
      </c>
      <c r="U142" s="160">
        <f>IF($H$18&gt;0,IPMT('Assumptions (Coal)'!$V$7,Model!AJ$1,'Assumptions (Coal)'!$V$10,'Assumptions (Coal)'!$V$5*Model!$H$18*AVERAGE('Assumptions (Coal)'!$B$2:$F$2)/10^9),0)</f>
        <v>-0.001231661755</v>
      </c>
      <c r="V142" s="160">
        <f>IF($H$18&gt;0,IPMT('Assumptions (Coal)'!$V$7,Model!AK$1,'Assumptions (Coal)'!$V$10,'Assumptions (Coal)'!$V$5*Model!$H$18*AVERAGE('Assumptions (Coal)'!$B$2:$F$2)/10^9),0)</f>
        <v>-0.0006301175525</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-0.05551806063</v>
      </c>
      <c r="K144" s="160">
        <f>IF($J$18&gt;0,IPMT('Assumptions (Coal)'!$V$7,Model!X$1,'Assumptions (Coal)'!$V$10,'Assumptions (Coal)'!$V$5*Model!$J$18*AVERAGE('Assumptions (Coal)'!$C$2:$H$2)/10^9),0)</f>
        <v>-0.05289643482</v>
      </c>
      <c r="L144" s="160">
        <f>IF($J$18&gt;0,IPMT('Assumptions (Coal)'!$V$7,Model!Y$1,'Assumptions (Coal)'!$V$10,'Assumptions (Coal)'!$V$5*Model!$J$18*AVERAGE('Assumptions (Coal)'!$C$2:$H$2)/10^9),0)</f>
        <v>-0.0501502818</v>
      </c>
      <c r="M144" s="160">
        <f>IF($J$18&gt;0,IPMT('Assumptions (Coal)'!$V$7,Model!Z$1,'Assumptions (Coal)'!$V$10,'Assumptions (Coal)'!$V$5*Model!$J$18*AVERAGE('Assumptions (Coal)'!$C$2:$H$2)/10^9),0)</f>
        <v>-0.0472736865</v>
      </c>
      <c r="N144" s="177">
        <f>IF($J$18&gt;0,IPMT('Assumptions (Coal)'!$V$7,Model!AA$1,'Assumptions (Coal)'!$V$10,'Assumptions (Coal)'!$V$5*Model!$J$18*AVERAGE('Assumptions (Coal)'!$C$2:$H$2)/10^9),0)</f>
        <v>-0.04426045292</v>
      </c>
      <c r="O144" s="160">
        <f>IF($J$18&gt;0,IPMT('Assumptions (Coal)'!$V$7,Model!AB$1,'Assumptions (Coal)'!$V$10,'Assumptions (Coal)'!$V$5*Model!$J$18*AVERAGE('Assumptions (Coal)'!$C$2:$H$2)/10^9),0)</f>
        <v>-0.04110409075</v>
      </c>
      <c r="P144" s="160">
        <f>IF($J$18&gt;0,IPMT('Assumptions (Coal)'!$V$7,Model!AC$1,'Assumptions (Coal)'!$V$10,'Assumptions (Coal)'!$V$5*Model!$J$18*AVERAGE('Assumptions (Coal)'!$C$2:$H$2)/10^9),0)</f>
        <v>-0.03779780138</v>
      </c>
      <c r="Q144" s="160">
        <f>IF($J$18&gt;0,IPMT('Assumptions (Coal)'!$V$7,Model!AD$1,'Assumptions (Coal)'!$V$10,'Assumptions (Coal)'!$V$5*Model!$J$18*AVERAGE('Assumptions (Coal)'!$C$2:$H$2)/10^9),0)</f>
        <v>-0.03433446327</v>
      </c>
      <c r="R144" s="160">
        <f>IF($J$18&gt;0,IPMT('Assumptions (Coal)'!$V$7,Model!AE$1,'Assumptions (Coal)'!$V$10,'Assumptions (Coal)'!$V$5*Model!$J$18*AVERAGE('Assumptions (Coal)'!$C$2:$H$2)/10^9),0)</f>
        <v>-0.03070661659</v>
      </c>
      <c r="S144" s="160">
        <f>IF($J$18&gt;0,IPMT('Assumptions (Coal)'!$V$7,Model!AF$1,'Assumptions (Coal)'!$V$10,'Assumptions (Coal)'!$V$5*Model!$J$18*AVERAGE('Assumptions (Coal)'!$C$2:$H$2)/10^9),0)</f>
        <v>-0.02690644719</v>
      </c>
      <c r="T144" s="160">
        <f>IF($J$18&gt;0,IPMT('Assumptions (Coal)'!$V$7,Model!AG$1,'Assumptions (Coal)'!$V$10,'Assumptions (Coal)'!$V$5*Model!$J$18*AVERAGE('Assumptions (Coal)'!$C$2:$H$2)/10^9),0)</f>
        <v>-0.02292576975</v>
      </c>
      <c r="U144" s="160">
        <f>IF($J$18&gt;0,IPMT('Assumptions (Coal)'!$V$7,Model!AH$1,'Assumptions (Coal)'!$V$10,'Assumptions (Coal)'!$V$5*Model!$J$18*AVERAGE('Assumptions (Coal)'!$C$2:$H$2)/10^9),0)</f>
        <v>-0.01875601013</v>
      </c>
      <c r="V144" s="160">
        <f>IF($J$18&gt;0,IPMT('Assumptions (Coal)'!$V$7,Model!AI$1,'Assumptions (Coal)'!$V$10,'Assumptions (Coal)'!$V$5*Model!$J$18*AVERAGE('Assumptions (Coal)'!$C$2:$H$2)/10^9),0)</f>
        <v>-0.01438818693</v>
      </c>
      <c r="W144" s="160">
        <f>IF($J$18&gt;0,IPMT('Assumptions (Coal)'!$V$7,Model!AJ$1,'Assumptions (Coal)'!$V$10,'Assumptions (Coal)'!$V$5*Model!$J$18*AVERAGE('Assumptions (Coal)'!$C$2:$H$2)/10^9),0)</f>
        <v>-0.009812892126</v>
      </c>
      <c r="X144" s="160">
        <f>IF($J$18&gt;0,IPMT('Assumptions (Coal)'!$V$7,Model!AK$1,'Assumptions (Coal)'!$V$10,'Assumptions (Coal)'!$V$5*Model!$J$18*AVERAGE('Assumptions (Coal)'!$C$2:$H$2)/10^9),0)</f>
        <v>-0.005020270819</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-0.03670743602</v>
      </c>
      <c r="L145" s="160">
        <f>IF($K$18&gt;0,IPMT('Assumptions (Coal)'!$V$7,Model!X$1,'Assumptions (Coal)'!$V$10,'Assumptions (Coal)'!$V$5*Model!$K$18*AVERAGE('Assumptions (Coal)'!$D$2:$I$2)/10^9),0)</f>
        <v>-0.03497406925</v>
      </c>
      <c r="M145" s="160">
        <f>IF($K$18&gt;0,IPMT('Assumptions (Coal)'!$V$7,Model!Y$1,'Assumptions (Coal)'!$V$10,'Assumptions (Coal)'!$V$5*Model!$K$18*AVERAGE('Assumptions (Coal)'!$D$2:$I$2)/10^9),0)</f>
        <v>-0.03315836756</v>
      </c>
      <c r="N145" s="177">
        <f>IF($K$18&gt;0,IPMT('Assumptions (Coal)'!$V$7,Model!Z$1,'Assumptions (Coal)'!$V$10,'Assumptions (Coal)'!$V$5*Model!$K$18*AVERAGE('Assumptions (Coal)'!$D$2:$I$2)/10^9),0)</f>
        <v>-0.03125642004</v>
      </c>
      <c r="O145" s="160">
        <f>IF($K$18&gt;0,IPMT('Assumptions (Coal)'!$V$7,Model!AA$1,'Assumptions (Coal)'!$V$10,'Assumptions (Coal)'!$V$5*Model!$K$18*AVERAGE('Assumptions (Coal)'!$D$2:$I$2)/10^9),0)</f>
        <v>-0.02926413001</v>
      </c>
      <c r="P145" s="160">
        <f>IF($K$18&gt;0,IPMT('Assumptions (Coal)'!$V$7,Model!AB$1,'Assumptions (Coal)'!$V$10,'Assumptions (Coal)'!$V$5*Model!$K$18*AVERAGE('Assumptions (Coal)'!$D$2:$I$2)/10^9),0)</f>
        <v>-0.0271772062</v>
      </c>
      <c r="Q145" s="160">
        <f>IF($K$18&gt;0,IPMT('Assumptions (Coal)'!$V$7,Model!AC$1,'Assumptions (Coal)'!$V$10,'Assumptions (Coal)'!$V$5*Model!$K$18*AVERAGE('Assumptions (Coal)'!$D$2:$I$2)/10^9),0)</f>
        <v>-0.02499115352</v>
      </c>
      <c r="R145" s="160">
        <f>IF($K$18&gt;0,IPMT('Assumptions (Coal)'!$V$7,Model!AD$1,'Assumptions (Coal)'!$V$10,'Assumptions (Coal)'!$V$5*Model!$K$18*AVERAGE('Assumptions (Coal)'!$D$2:$I$2)/10^9),0)</f>
        <v>-0.02270126333</v>
      </c>
      <c r="S145" s="160">
        <f>IF($K$18&gt;0,IPMT('Assumptions (Coal)'!$V$7,Model!AE$1,'Assumptions (Coal)'!$V$10,'Assumptions (Coal)'!$V$5*Model!$K$18*AVERAGE('Assumptions (Coal)'!$D$2:$I$2)/10^9),0)</f>
        <v>-0.02030260335</v>
      </c>
      <c r="T145" s="160">
        <f>IF($K$18&gt;0,IPMT('Assumptions (Coal)'!$V$7,Model!AF$1,'Assumptions (Coal)'!$V$10,'Assumptions (Coal)'!$V$5*Model!$K$18*AVERAGE('Assumptions (Coal)'!$D$2:$I$2)/10^9),0)</f>
        <v>-0.01779000703</v>
      </c>
      <c r="U145" s="160">
        <f>IF($K$18&gt;0,IPMT('Assumptions (Coal)'!$V$7,Model!AG$1,'Assumptions (Coal)'!$V$10,'Assumptions (Coal)'!$V$5*Model!$K$18*AVERAGE('Assumptions (Coal)'!$D$2:$I$2)/10^9),0)</f>
        <v>-0.01515806238</v>
      </c>
      <c r="V145" s="160">
        <f>IF($K$18&gt;0,IPMT('Assumptions (Coal)'!$V$7,Model!AH$1,'Assumptions (Coal)'!$V$10,'Assumptions (Coal)'!$V$5*Model!$K$18*AVERAGE('Assumptions (Coal)'!$D$2:$I$2)/10^9),0)</f>
        <v>-0.01240110037</v>
      </c>
      <c r="W145" s="160">
        <f>IF($K$18&gt;0,IPMT('Assumptions (Coal)'!$V$7,Model!AI$1,'Assumptions (Coal)'!$V$10,'Assumptions (Coal)'!$V$5*Model!$K$18*AVERAGE('Assumptions (Coal)'!$D$2:$I$2)/10^9),0)</f>
        <v>-0.009513182652</v>
      </c>
      <c r="X145" s="160">
        <f>IF($K$18&gt;0,IPMT('Assumptions (Coal)'!$V$7,Model!AJ$1,'Assumptions (Coal)'!$V$10,'Assumptions (Coal)'!$V$5*Model!$K$18*AVERAGE('Assumptions (Coal)'!$D$2:$I$2)/10^9),0)</f>
        <v>-0.006488088846</v>
      </c>
      <c r="Y145" s="160">
        <f>IF($K$18&gt;0,IPMT('Assumptions (Coal)'!$V$7,Model!AK$1,'Assumptions (Coal)'!$V$10,'Assumptions (Coal)'!$V$5*Model!$K$18*AVERAGE('Assumptions (Coal)'!$D$2:$I$2)/10^9),0)</f>
        <v>-0.003319303085</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-0.02594623072</v>
      </c>
      <c r="M146" s="160">
        <f>IF($L$18&gt;0,IPMT('Assumptions (Coal)'!$V$7,Model!X$1,'Assumptions (Coal)'!$V$10,'Assumptions (Coal)'!$V$5*Model!$L$18*AVERAGE('Assumptions (Coal)'!$E$2:$J$2)/10^9),0)</f>
        <v>-0.02472102028</v>
      </c>
      <c r="N146" s="177">
        <f>IF($L$18&gt;0,IPMT('Assumptions (Coal)'!$V$7,Model!Y$1,'Assumptions (Coal)'!$V$10,'Assumptions (Coal)'!$V$5*Model!$L$18*AVERAGE('Assumptions (Coal)'!$E$2:$J$2)/10^9),0)</f>
        <v>-0.02343761233</v>
      </c>
      <c r="O146" s="160">
        <f>IF($L$18&gt;0,IPMT('Assumptions (Coal)'!$V$7,Model!Z$1,'Assumptions (Coal)'!$V$10,'Assumptions (Coal)'!$V$5*Model!$L$18*AVERAGE('Assumptions (Coal)'!$E$2:$J$2)/10^9),0)</f>
        <v>-0.02209324251</v>
      </c>
      <c r="P146" s="160">
        <f>IF($L$18&gt;0,IPMT('Assumptions (Coal)'!$V$7,Model!AA$1,'Assumptions (Coal)'!$V$10,'Assumptions (Coal)'!$V$5*Model!$L$18*AVERAGE('Assumptions (Coal)'!$E$2:$J$2)/10^9),0)</f>
        <v>-0.02068501512</v>
      </c>
      <c r="Q146" s="160">
        <f>IF($L$18&gt;0,IPMT('Assumptions (Coal)'!$V$7,Model!AB$1,'Assumptions (Coal)'!$V$10,'Assumptions (Coal)'!$V$5*Model!$L$18*AVERAGE('Assumptions (Coal)'!$E$2:$J$2)/10^9),0)</f>
        <v>-0.01920989693</v>
      </c>
      <c r="R146" s="160">
        <f>IF($L$18&gt;0,IPMT('Assumptions (Coal)'!$V$7,Model!AC$1,'Assumptions (Coal)'!$V$10,'Assumptions (Coal)'!$V$5*Model!$L$18*AVERAGE('Assumptions (Coal)'!$E$2:$J$2)/10^9),0)</f>
        <v>-0.01766471063</v>
      </c>
      <c r="S146" s="160">
        <f>IF($L$18&gt;0,IPMT('Assumptions (Coal)'!$V$7,Model!AD$1,'Assumptions (Coal)'!$V$10,'Assumptions (Coal)'!$V$5*Model!$L$18*AVERAGE('Assumptions (Coal)'!$E$2:$J$2)/10^9),0)</f>
        <v>-0.01604612797</v>
      </c>
      <c r="T146" s="160">
        <f>IF($L$18&gt;0,IPMT('Assumptions (Coal)'!$V$7,Model!AE$1,'Assumptions (Coal)'!$V$10,'Assumptions (Coal)'!$V$5*Model!$L$18*AVERAGE('Assumptions (Coal)'!$E$2:$J$2)/10^9),0)</f>
        <v>-0.01435066264</v>
      </c>
      <c r="U146" s="160">
        <f>IF($L$18&gt;0,IPMT('Assumptions (Coal)'!$V$7,Model!AF$1,'Assumptions (Coal)'!$V$10,'Assumptions (Coal)'!$V$5*Model!$L$18*AVERAGE('Assumptions (Coal)'!$E$2:$J$2)/10^9),0)</f>
        <v>-0.01257466271</v>
      </c>
      <c r="V146" s="160">
        <f>IF($L$18&gt;0,IPMT('Assumptions (Coal)'!$V$7,Model!AG$1,'Assumptions (Coal)'!$V$10,'Assumptions (Coal)'!$V$5*Model!$L$18*AVERAGE('Assumptions (Coal)'!$E$2:$J$2)/10^9),0)</f>
        <v>-0.01071430278</v>
      </c>
      <c r="W146" s="160">
        <f>IF($L$18&gt;0,IPMT('Assumptions (Coal)'!$V$7,Model!AH$1,'Assumptions (Coal)'!$V$10,'Assumptions (Coal)'!$V$5*Model!$L$18*AVERAGE('Assumptions (Coal)'!$E$2:$J$2)/10^9),0)</f>
        <v>-0.008765575757</v>
      </c>
      <c r="X146" s="160">
        <f>IF($L$18&gt;0,IPMT('Assumptions (Coal)'!$V$7,Model!AI$1,'Assumptions (Coal)'!$V$10,'Assumptions (Coal)'!$V$5*Model!$L$18*AVERAGE('Assumptions (Coal)'!$E$2:$J$2)/10^9),0)</f>
        <v>-0.006724284198</v>
      </c>
      <c r="Y146" s="160">
        <f>IF($L$18&gt;0,IPMT('Assumptions (Coal)'!$V$7,Model!AJ$1,'Assumptions (Coal)'!$V$10,'Assumptions (Coal)'!$V$5*Model!$L$18*AVERAGE('Assumptions (Coal)'!$E$2:$J$2)/10^9),0)</f>
        <v>-0.004586031289</v>
      </c>
      <c r="Z146" s="160">
        <f>IF($L$18&gt;0,IPMT('Assumptions (Coal)'!$V$7,Model!AK$1,'Assumptions (Coal)'!$V$10,'Assumptions (Coal)'!$V$5*Model!$L$18*AVERAGE('Assumptions (Coal)'!$E$2:$J$2)/10^9),0)</f>
        <v>-0.002346211368</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-0.1100933106</v>
      </c>
      <c r="N147" s="177">
        <f>IF($M$18&gt;0,IPMT('Assumptions (Coal)'!$V$7,Model!X$1,'Assumptions (Coal)'!$V$10,'Assumptions (Coal)'!$V$5*Model!$M$18*AVERAGE('Assumptions (Coal)'!$F$2:$K$2)/10^9),0)</f>
        <v>-0.1048945796</v>
      </c>
      <c r="O147" s="160">
        <f>IF($M$18&gt;0,IPMT('Assumptions (Coal)'!$V$7,Model!Y$1,'Assumptions (Coal)'!$V$10,'Assumptions (Coal)'!$V$5*Model!$M$18*AVERAGE('Assumptions (Coal)'!$F$2:$K$2)/10^9),0)</f>
        <v>-0.09944890886</v>
      </c>
      <c r="P147" s="160">
        <f>IF($M$18&gt;0,IPMT('Assumptions (Coal)'!$V$7,Model!Z$1,'Assumptions (Coal)'!$V$10,'Assumptions (Coal)'!$V$5*Model!$M$18*AVERAGE('Assumptions (Coal)'!$F$2:$K$2)/10^9),0)</f>
        <v>-0.09374456876</v>
      </c>
      <c r="Q147" s="160">
        <f>IF($M$18&gt;0,IPMT('Assumptions (Coal)'!$V$7,Model!AA$1,'Assumptions (Coal)'!$V$10,'Assumptions (Coal)'!$V$5*Model!$M$18*AVERAGE('Assumptions (Coal)'!$F$2:$K$2)/10^9),0)</f>
        <v>-0.0877692725</v>
      </c>
      <c r="R147" s="160">
        <f>IF($M$18&gt;0,IPMT('Assumptions (Coal)'!$V$7,Model!AB$1,'Assumptions (Coal)'!$V$10,'Assumptions (Coal)'!$V$5*Model!$M$18*AVERAGE('Assumptions (Coal)'!$F$2:$K$2)/10^9),0)</f>
        <v>-0.08151014967</v>
      </c>
      <c r="S147" s="160">
        <f>IF($M$18&gt;0,IPMT('Assumptions (Coal)'!$V$7,Model!AC$1,'Assumptions (Coal)'!$V$10,'Assumptions (Coal)'!$V$5*Model!$M$18*AVERAGE('Assumptions (Coal)'!$F$2:$K$2)/10^9),0)</f>
        <v>-0.07495371851</v>
      </c>
      <c r="T147" s="160">
        <f>IF($M$18&gt;0,IPMT('Assumptions (Coal)'!$V$7,Model!AD$1,'Assumptions (Coal)'!$V$10,'Assumptions (Coal)'!$V$5*Model!$M$18*AVERAGE('Assumptions (Coal)'!$F$2:$K$2)/10^9),0)</f>
        <v>-0.06808585687</v>
      </c>
      <c r="U147" s="160">
        <f>IF($M$18&gt;0,IPMT('Assumptions (Coal)'!$V$7,Model!AE$1,'Assumptions (Coal)'!$V$10,'Assumptions (Coal)'!$V$5*Model!$M$18*AVERAGE('Assumptions (Coal)'!$F$2:$K$2)/10^9),0)</f>
        <v>-0.06089177179</v>
      </c>
      <c r="V147" s="160">
        <f>IF($M$18&gt;0,IPMT('Assumptions (Coal)'!$V$7,Model!AF$1,'Assumptions (Coal)'!$V$10,'Assumptions (Coal)'!$V$5*Model!$M$18*AVERAGE('Assumptions (Coal)'!$F$2:$K$2)/10^9),0)</f>
        <v>-0.05335596768</v>
      </c>
      <c r="W147" s="160">
        <f>IF($M$18&gt;0,IPMT('Assumptions (Coal)'!$V$7,Model!AG$1,'Assumptions (Coal)'!$V$10,'Assumptions (Coal)'!$V$5*Model!$M$18*AVERAGE('Assumptions (Coal)'!$F$2:$K$2)/10^9),0)</f>
        <v>-0.04546221287</v>
      </c>
      <c r="X147" s="160">
        <f>IF($M$18&gt;0,IPMT('Assumptions (Coal)'!$V$7,Model!AH$1,'Assumptions (Coal)'!$V$10,'Assumptions (Coal)'!$V$5*Model!$M$18*AVERAGE('Assumptions (Coal)'!$F$2:$K$2)/10^9),0)</f>
        <v>-0.03719350471</v>
      </c>
      <c r="Y147" s="160">
        <f>IF($M$18&gt;0,IPMT('Assumptions (Coal)'!$V$7,Model!AI$1,'Assumptions (Coal)'!$V$10,'Assumptions (Coal)'!$V$5*Model!$M$18*AVERAGE('Assumptions (Coal)'!$F$2:$K$2)/10^9),0)</f>
        <v>-0.02853203291</v>
      </c>
      <c r="Z147" s="160">
        <f>IF($M$18&gt;0,IPMT('Assumptions (Coal)'!$V$7,Model!AJ$1,'Assumptions (Coal)'!$V$10,'Assumptions (Coal)'!$V$5*Model!$M$18*AVERAGE('Assumptions (Coal)'!$F$2:$K$2)/10^9),0)</f>
        <v>-0.0194591412</v>
      </c>
      <c r="AA147" s="160">
        <f>IF($M$18&gt;0,IPMT('Assumptions (Coal)'!$V$7,Model!AK$1,'Assumptions (Coal)'!$V$10,'Assumptions (Coal)'!$V$5*Model!$M$18*AVERAGE('Assumptions (Coal)'!$F$2:$K$2)/10^9),0)</f>
        <v>-0.009955287134</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-0.06618378694</v>
      </c>
      <c r="O148" s="160">
        <f>IF($N$18&gt;0,IPMT('Assumptions (Coal)'!$V$7,Model!X$1,'Assumptions (Coal)'!$V$10,'Assumptions (Coal)'!$V$5*Model!$N$18*AVERAGE('Assumptions (Coal)'!$G$2:$L$2)/10^9),0)</f>
        <v>-0.06305851344</v>
      </c>
      <c r="P148" s="160">
        <f>IF($N$18&gt;0,IPMT('Assumptions (Coal)'!$V$7,Model!Y$1,'Assumptions (Coal)'!$V$10,'Assumptions (Coal)'!$V$5*Model!$N$18*AVERAGE('Assumptions (Coal)'!$G$2:$L$2)/10^9),0)</f>
        <v>-0.05978478945</v>
      </c>
      <c r="Q148" s="160">
        <f>IF($N$18&gt;0,IPMT('Assumptions (Coal)'!$V$7,Model!Z$1,'Assumptions (Coal)'!$V$10,'Assumptions (Coal)'!$V$5*Model!$N$18*AVERAGE('Assumptions (Coal)'!$G$2:$L$2)/10^9),0)</f>
        <v>-0.05635556357</v>
      </c>
      <c r="R148" s="160">
        <f>IF($N$18&gt;0,IPMT('Assumptions (Coal)'!$V$7,Model!AA$1,'Assumptions (Coal)'!$V$10,'Assumptions (Coal)'!$V$5*Model!$N$18*AVERAGE('Assumptions (Coal)'!$G$2:$L$2)/10^9),0)</f>
        <v>-0.05276344946</v>
      </c>
      <c r="S148" s="160">
        <f>IF($N$18&gt;0,IPMT('Assumptions (Coal)'!$V$7,Model!AB$1,'Assumptions (Coal)'!$V$10,'Assumptions (Coal)'!$V$5*Model!$N$18*AVERAGE('Assumptions (Coal)'!$G$2:$L$2)/10^9),0)</f>
        <v>-0.04900070993</v>
      </c>
      <c r="T148" s="160">
        <f>IF($N$18&gt;0,IPMT('Assumptions (Coal)'!$V$7,Model!AC$1,'Assumptions (Coal)'!$V$10,'Assumptions (Coal)'!$V$5*Model!$N$18*AVERAGE('Assumptions (Coal)'!$G$2:$L$2)/10^9),0)</f>
        <v>-0.04505924028</v>
      </c>
      <c r="U148" s="160">
        <f>IF($N$18&gt;0,IPMT('Assumptions (Coal)'!$V$7,Model!AD$1,'Assumptions (Coal)'!$V$10,'Assumptions (Coal)'!$V$5*Model!$N$18*AVERAGE('Assumptions (Coal)'!$G$2:$L$2)/10^9),0)</f>
        <v>-0.04093055081</v>
      </c>
      <c r="V148" s="160">
        <f>IF($N$18&gt;0,IPMT('Assumptions (Coal)'!$V$7,Model!AE$1,'Assumptions (Coal)'!$V$10,'Assumptions (Coal)'!$V$5*Model!$N$18*AVERAGE('Assumptions (Coal)'!$G$2:$L$2)/10^9),0)</f>
        <v>-0.0366057486</v>
      </c>
      <c r="W148" s="160">
        <f>IF($N$18&gt;0,IPMT('Assumptions (Coal)'!$V$7,Model!AF$1,'Assumptions (Coal)'!$V$10,'Assumptions (Coal)'!$V$5*Model!$N$18*AVERAGE('Assumptions (Coal)'!$G$2:$L$2)/10^9),0)</f>
        <v>-0.03207551828</v>
      </c>
      <c r="X148" s="160">
        <f>IF($N$18&gt;0,IPMT('Assumptions (Coal)'!$V$7,Model!AG$1,'Assumptions (Coal)'!$V$10,'Assumptions (Coal)'!$V$5*Model!$N$18*AVERAGE('Assumptions (Coal)'!$G$2:$L$2)/10^9),0)</f>
        <v>-0.02733010202</v>
      </c>
      <c r="Y148" s="160">
        <f>IF($N$18&gt;0,IPMT('Assumptions (Coal)'!$V$7,Model!AH$1,'Assumptions (Coal)'!$V$10,'Assumptions (Coal)'!$V$5*Model!$N$18*AVERAGE('Assumptions (Coal)'!$G$2:$L$2)/10^9),0)</f>
        <v>-0.02235927848</v>
      </c>
      <c r="Z148" s="160">
        <f>IF($N$18&gt;0,IPMT('Assumptions (Coal)'!$V$7,Model!AI$1,'Assumptions (Coal)'!$V$10,'Assumptions (Coal)'!$V$5*Model!$N$18*AVERAGE('Assumptions (Coal)'!$G$2:$L$2)/10^9),0)</f>
        <v>-0.01715234083</v>
      </c>
      <c r="AA148" s="160">
        <f>IF($N$18&gt;0,IPMT('Assumptions (Coal)'!$V$7,Model!AJ$1,'Assumptions (Coal)'!$V$10,'Assumptions (Coal)'!$V$5*Model!$N$18*AVERAGE('Assumptions (Coal)'!$G$2:$L$2)/10^9),0)</f>
        <v>-0.01169807364</v>
      </c>
      <c r="AB148" s="160">
        <f>IF($N$18&gt;0,IPMT('Assumptions (Coal)'!$V$7,Model!AK$1,'Assumptions (Coal)'!$V$10,'Assumptions (Coal)'!$V$5*Model!$N$18*AVERAGE('Assumptions (Coal)'!$G$2:$L$2)/10^9),0)</f>
        <v>-0.005984728763</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-0.1189772212</v>
      </c>
      <c r="P149" s="160">
        <f>IF($O$18&gt;0,IPMT('Assumptions (Coal)'!$V$7,Model!X$1,'Assumptions (Coal)'!$V$10,'Assumptions (Coal)'!$V$5*Model!$O$18*AVERAGE('Assumptions (Coal)'!$H$2:$M$2)/10^9),0)</f>
        <v>-0.1133589818</v>
      </c>
      <c r="Q149" s="160">
        <f>IF($O$18&gt;0,IPMT('Assumptions (Coal)'!$V$7,Model!Y$1,'Assumptions (Coal)'!$V$10,'Assumptions (Coal)'!$V$5*Model!$O$18*AVERAGE('Assumptions (Coal)'!$H$2:$M$2)/10^9),0)</f>
        <v>-0.1074738761</v>
      </c>
      <c r="R149" s="160">
        <f>IF($O$18&gt;0,IPMT('Assumptions (Coal)'!$V$7,Model!Z$1,'Assumptions (Coal)'!$V$10,'Assumptions (Coal)'!$V$5*Model!$O$18*AVERAGE('Assumptions (Coal)'!$H$2:$M$2)/10^9),0)</f>
        <v>-0.1013092279</v>
      </c>
      <c r="S149" s="160">
        <f>IF($O$18&gt;0,IPMT('Assumptions (Coal)'!$V$7,Model!AA$1,'Assumptions (Coal)'!$V$10,'Assumptions (Coal)'!$V$5*Model!$O$18*AVERAGE('Assumptions (Coal)'!$H$2:$M$2)/10^9),0)</f>
        <v>-0.09485175882</v>
      </c>
      <c r="T149" s="160">
        <f>IF($O$18&gt;0,IPMT('Assumptions (Coal)'!$V$7,Model!AB$1,'Assumptions (Coal)'!$V$10,'Assumptions (Coal)'!$V$5*Model!$O$18*AVERAGE('Assumptions (Coal)'!$H$2:$M$2)/10^9),0)</f>
        <v>-0.08808756001</v>
      </c>
      <c r="U149" s="160">
        <f>IF($O$18&gt;0,IPMT('Assumptions (Coal)'!$V$7,Model!AC$1,'Assumptions (Coal)'!$V$10,'Assumptions (Coal)'!$V$5*Model!$O$18*AVERAGE('Assumptions (Coal)'!$H$2:$M$2)/10^9),0)</f>
        <v>-0.08100206175</v>
      </c>
      <c r="V149" s="160">
        <f>IF($O$18&gt;0,IPMT('Assumptions (Coal)'!$V$7,Model!AD$1,'Assumptions (Coal)'!$V$10,'Assumptions (Coal)'!$V$5*Model!$O$18*AVERAGE('Assumptions (Coal)'!$H$2:$M$2)/10^9),0)</f>
        <v>-0.07358000232</v>
      </c>
      <c r="W149" s="160">
        <f>IF($O$18&gt;0,IPMT('Assumptions (Coal)'!$V$7,Model!AE$1,'Assumptions (Coal)'!$V$10,'Assumptions (Coal)'!$V$5*Model!$O$18*AVERAGE('Assumptions (Coal)'!$H$2:$M$2)/10^9),0)</f>
        <v>-0.06580539507</v>
      </c>
      <c r="X149" s="160">
        <f>IF($O$18&gt;0,IPMT('Assumptions (Coal)'!$V$7,Model!AF$1,'Assumptions (Coal)'!$V$10,'Assumptions (Coal)'!$V$5*Model!$O$18*AVERAGE('Assumptions (Coal)'!$H$2:$M$2)/10^9),0)</f>
        <v>-0.05766149398</v>
      </c>
      <c r="Y149" s="160">
        <f>IF($O$18&gt;0,IPMT('Assumptions (Coal)'!$V$7,Model!AG$1,'Assumptions (Coal)'!$V$10,'Assumptions (Coal)'!$V$5*Model!$O$18*AVERAGE('Assumptions (Coal)'!$H$2:$M$2)/10^9),0)</f>
        <v>-0.04913075759</v>
      </c>
      <c r="Z149" s="160">
        <f>IF($O$18&gt;0,IPMT('Assumptions (Coal)'!$V$7,Model!AH$1,'Assumptions (Coal)'!$V$10,'Assumptions (Coal)'!$V$5*Model!$O$18*AVERAGE('Assumptions (Coal)'!$H$2:$M$2)/10^9),0)</f>
        <v>-0.04019481121</v>
      </c>
      <c r="AA149" s="160">
        <f>IF($O$18&gt;0,IPMT('Assumptions (Coal)'!$V$7,Model!AI$1,'Assumptions (Coal)'!$V$10,'Assumptions (Coal)'!$V$5*Model!$O$18*AVERAGE('Assumptions (Coal)'!$H$2:$M$2)/10^9),0)</f>
        <v>-0.03083440739</v>
      </c>
      <c r="AB149" s="160">
        <f>IF($O$18&gt;0,IPMT('Assumptions (Coal)'!$V$7,Model!AJ$1,'Assumptions (Coal)'!$V$10,'Assumptions (Coal)'!$V$5*Model!$O$18*AVERAGE('Assumptions (Coal)'!$H$2:$M$2)/10^9),0)</f>
        <v>-0.02102938438</v>
      </c>
      <c r="AC149" s="160">
        <f>IF($O$18&gt;0,IPMT('Assumptions (Coal)'!$V$7,Model!AK$1,'Assumptions (Coal)'!$V$10,'Assumptions (Coal)'!$V$5*Model!$O$18*AVERAGE('Assumptions (Coal)'!$H$2:$M$2)/10^9),0)</f>
        <v>-0.01075862278</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-0.05515111181</v>
      </c>
      <c r="Q150" s="177">
        <f>IF($P$18&gt;0,IPMT('Assumptions (Coal)'!$V$7,Model!X$1,'Assumptions (Coal)'!$V$10,'Assumptions (Coal)'!$V$5*Model!$P$18*AVERAGE('Assumptions (Coal)'!$I$2:$N$2)/10^9),0)</f>
        <v>-0.05254681375</v>
      </c>
      <c r="R150" s="177">
        <f>IF($P$18&gt;0,IPMT('Assumptions (Coal)'!$V$7,Model!Y$1,'Assumptions (Coal)'!$V$10,'Assumptions (Coal)'!$V$5*Model!$P$18*AVERAGE('Assumptions (Coal)'!$I$2:$N$2)/10^9),0)</f>
        <v>-0.04981881152</v>
      </c>
      <c r="S150" s="177">
        <f>IF($P$18&gt;0,IPMT('Assumptions (Coal)'!$V$7,Model!Z$1,'Assumptions (Coal)'!$V$10,'Assumptions (Coal)'!$V$5*Model!$P$18*AVERAGE('Assumptions (Coal)'!$I$2:$N$2)/10^9),0)</f>
        <v>-0.0469612292</v>
      </c>
      <c r="T150" s="177">
        <f>IF($P$18&gt;0,IPMT('Assumptions (Coal)'!$V$7,Model!AA$1,'Assumptions (Coal)'!$V$10,'Assumptions (Coal)'!$V$5*Model!$P$18*AVERAGE('Assumptions (Coal)'!$I$2:$N$2)/10^9),0)</f>
        <v>-0.04396791171</v>
      </c>
      <c r="U150" s="177">
        <f>IF($P$18&gt;0,IPMT('Assumptions (Coal)'!$V$7,Model!AB$1,'Assumptions (Coal)'!$V$10,'Assumptions (Coal)'!$V$5*Model!$P$18*AVERAGE('Assumptions (Coal)'!$I$2:$N$2)/10^9),0)</f>
        <v>-0.04083241164</v>
      </c>
      <c r="V150" s="177">
        <f>IF($P$18&gt;0,IPMT('Assumptions (Coal)'!$V$7,Model!AC$1,'Assumptions (Coal)'!$V$10,'Assumptions (Coal)'!$V$5*Model!$P$18*AVERAGE('Assumptions (Coal)'!$I$2:$N$2)/10^9),0)</f>
        <v>-0.03754797532</v>
      </c>
      <c r="W150" s="177">
        <f>IF($P$18&gt;0,IPMT('Assumptions (Coal)'!$V$7,Model!AD$1,'Assumptions (Coal)'!$V$10,'Assumptions (Coal)'!$V$5*Model!$P$18*AVERAGE('Assumptions (Coal)'!$I$2:$N$2)/10^9),0)</f>
        <v>-0.03410752827</v>
      </c>
      <c r="X150" s="177">
        <f>IF($P$18&gt;0,IPMT('Assumptions (Coal)'!$V$7,Model!AE$1,'Assumptions (Coal)'!$V$10,'Assumptions (Coal)'!$V$5*Model!$P$18*AVERAGE('Assumptions (Coal)'!$I$2:$N$2)/10^9),0)</f>
        <v>-0.03050365999</v>
      </c>
      <c r="Y150" s="177">
        <f>IF($P$18&gt;0,IPMT('Assumptions (Coal)'!$V$7,Model!AF$1,'Assumptions (Coal)'!$V$10,'Assumptions (Coal)'!$V$5*Model!$P$18*AVERAGE('Assumptions (Coal)'!$I$2:$N$2)/10^9),0)</f>
        <v>-0.02672860797</v>
      </c>
      <c r="Z150" s="177">
        <f>IF($P$18&gt;0,IPMT('Assumptions (Coal)'!$V$7,Model!AG$1,'Assumptions (Coal)'!$V$10,'Assumptions (Coal)'!$V$5*Model!$P$18*AVERAGE('Assumptions (Coal)'!$I$2:$N$2)/10^9),0)</f>
        <v>-0.02277424097</v>
      </c>
      <c r="AA150" s="177">
        <f>IF($P$18&gt;0,IPMT('Assumptions (Coal)'!$V$7,Model!AH$1,'Assumptions (Coal)'!$V$10,'Assumptions (Coal)'!$V$5*Model!$P$18*AVERAGE('Assumptions (Coal)'!$I$2:$N$2)/10^9),0)</f>
        <v>-0.01863204154</v>
      </c>
      <c r="AB150" s="177">
        <f>IF($P$18&gt;0,IPMT('Assumptions (Coal)'!$V$7,Model!AI$1,'Assumptions (Coal)'!$V$10,'Assumptions (Coal)'!$V$5*Model!$P$18*AVERAGE('Assumptions (Coal)'!$I$2:$N$2)/10^9),0)</f>
        <v>-0.01429308764</v>
      </c>
      <c r="AC150" s="177">
        <f>IF($P$18&gt;0,IPMT('Assumptions (Coal)'!$V$7,Model!AJ$1,'Assumptions (Coal)'!$V$10,'Assumptions (Coal)'!$V$5*Model!$P$18*AVERAGE('Assumptions (Coal)'!$I$2:$N$2)/10^9),0)</f>
        <v>-0.009748033427</v>
      </c>
      <c r="AD150" s="177">
        <f>IF($P$18&gt;0,IPMT('Assumptions (Coal)'!$V$7,Model!AK$1,'Assumptions (Coal)'!$V$10,'Assumptions (Coal)'!$V$5*Model!$P$18*AVERAGE('Assumptions (Coal)'!$I$2:$N$2)/10^9),0)</f>
        <v>-0.00498708914</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-1.23605539</v>
      </c>
      <c r="Y158" s="160">
        <f>IF($X$18&gt;0,IPMT('Assumptions (Coal)'!$V$7,Model!X1,'Assumptions (Coal)'!$V$10,'Assumptions (Coal)'!$V$5*Model!$X$18*average('Assumptions (Coal)'!$Q$2:$V$2)/10^9),0)</f>
        <v>-1.177687452</v>
      </c>
      <c r="Z158" s="160">
        <f>IF($X$18&gt;0,IPMT('Assumptions (Coal)'!$V$7,Model!Y1,'Assumptions (Coal)'!$V$10,'Assumptions (Coal)'!$V$5*Model!$X$18*average('Assumptions (Coal)'!$Q$2:$V$2)/10^9),0)</f>
        <v>-1.116547037</v>
      </c>
      <c r="AA158" s="160">
        <f>IF($X$18&gt;0,IPMT('Assumptions (Coal)'!$V$7,Model!Z1,'Assumptions (Coal)'!$V$10,'Assumptions (Coal)'!$V$5*Model!$X$18*average('Assumptions (Coal)'!$Q$2:$V$2)/10^9),0)</f>
        <v>-1.052502453</v>
      </c>
      <c r="AB158" s="160">
        <f>IF($X$18&gt;0,IPMT('Assumptions (Coal)'!$V$7,Model!AA1,'Assumptions (Coal)'!$V$10,'Assumptions (Coal)'!$V$5*Model!$X$18*average('Assumptions (Coal)'!$Q$2:$V$2)/10^9),0)</f>
        <v>-0.9854157508</v>
      </c>
      <c r="AC158" s="160">
        <f>IF($X$18&gt;0,IPMT('Assumptions (Coal)'!$V$7,Model!AB1,'Assumptions (Coal)'!$V$10,'Assumptions (Coal)'!$V$5*Model!$X$18*average('Assumptions (Coal)'!$Q$2:$V$2)/10^9),0)</f>
        <v>-0.9151424302</v>
      </c>
      <c r="AD158" s="160">
        <f>IF($X$18&gt;0,IPMT('Assumptions (Coal)'!$V$7,Model!AC1,'Assumptions (Coal)'!$V$10,'Assumptions (Coal)'!$V$5*Model!$X$18*average('Assumptions (Coal)'!$Q$2:$V$2)/10^9),0)</f>
        <v>-0.8415311269</v>
      </c>
      <c r="AE158" s="160">
        <f>IF($X$18&gt;0,IPMT('Assumptions (Coal)'!$V$7,Model!AD1,'Assumptions (Coal)'!$V$10,'Assumptions (Coal)'!$V$5*Model!$X$18*average('Assumptions (Coal)'!$Q$2:$V$2)/10^9),0)</f>
        <v>-0.7644232867</v>
      </c>
      <c r="AF158" s="160">
        <f>IF($X$18&gt;0,IPMT('Assumptions (Coal)'!$V$7,Model!AE1,'Assumptions (Coal)'!$V$10,'Assumptions (Coal)'!$V$5*Model!$X$18*average('Assumptions (Coal)'!$Q$2:$V$2)/10^9),0)</f>
        <v>-0.6836528241</v>
      </c>
      <c r="AG158" s="160">
        <f>IF($X$18&gt;0,IPMT('Assumptions (Coal)'!$V$7,Model!AF1,'Assumptions (Coal)'!$V$10,'Assumptions (Coal)'!$V$5*Model!$X$18*average('Assumptions (Coal)'!$Q$2:$V$2)/10^9),0)</f>
        <v>-0.5990457645</v>
      </c>
      <c r="AH158" s="160">
        <f>IF($X$18&gt;0,IPMT('Assumptions (Coal)'!$V$7,Model!AG1,'Assumptions (Coal)'!$V$10,'Assumptions (Coal)'!$V$5*Model!$X$18*average('Assumptions (Coal)'!$Q$2:$V$2)/10^9),0)</f>
        <v>-0.5104198696</v>
      </c>
      <c r="AI158" s="160">
        <f>IF($X$18&gt;0,IPMT('Assumptions (Coal)'!$V$7,Model!AH1,'Assumptions (Coal)'!$V$10,'Assumptions (Coal)'!$V$5*Model!$X$18*average('Assumptions (Coal)'!$Q$2:$V$2)/10^9),0)</f>
        <v>-0.4175842447</v>
      </c>
      <c r="AJ158" s="160">
        <f>IF($X$18&gt;0,IPMT('Assumptions (Coal)'!$V$7,Model!AI1,'Assumptions (Coal)'!$V$10,'Assumptions (Coal)'!$V$5*Model!$X$18*average('Assumptions (Coal)'!$Q$2:$V$2)/10^9),0)</f>
        <v>-0.3203389276</v>
      </c>
      <c r="AK158" s="160">
        <f>IF($X$18&gt;0,IPMT('Assumptions (Coal)'!$V$7,Model!AJ1,'Assumptions (Coal)'!$V$10,'Assumptions (Coal)'!$V$5*Model!$X$18*average('Assumptions (Coal)'!$Q$2:$V$2)/10^9),0)</f>
        <v>-0.218474458</v>
      </c>
      <c r="AL158" s="160">
        <f>IF($X$18&gt;0,IPMT('Assumptions (Coal)'!$V$7,Model!AK1,'Assumptions (Coal)'!$V$10,'Assumptions (Coal)'!$V$5*Model!$X$18*average('Assumptions (Coal)'!$Q$2:$V$2)/10^9),0)</f>
        <v>-0.111771426</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-0.006541265897</v>
      </c>
      <c r="Z159" s="160">
        <f>IF($Y$18&gt;0,IPMT('Assumptions (Coal)'!$V$7,Model!X1,'Assumptions (Coal)'!$V$10,'Assumptions (Coal)'!$V$5*Model!$Y$18*AVERAGE('Assumptions (Coal)'!$R$2:$W$2)/10^9),0)</f>
        <v>-0.006232379901</v>
      </c>
      <c r="AA159" s="160">
        <f>IF($Y$18&gt;0,IPMT('Assumptions (Coal)'!$V$7,Model!Y1,'Assumptions (Coal)'!$V$10,'Assumptions (Coal)'!$V$5*Model!$Y$18*AVERAGE('Assumptions (Coal)'!$R$2:$W$2)/10^9),0)</f>
        <v>-0.00590882182</v>
      </c>
      <c r="AB159" s="160">
        <f>IF($Y$18&gt;0,IPMT('Assumptions (Coal)'!$V$7,Model!Z1,'Assumptions (Coal)'!$V$10,'Assumptions (Coal)'!$V$5*Model!$Y$18*AVERAGE('Assumptions (Coal)'!$R$2:$W$2)/10^9),0)</f>
        <v>-0.00556989473</v>
      </c>
      <c r="AC159" s="160">
        <f>IF($Y$18&gt;0,IPMT('Assumptions (Coal)'!$V$7,Model!AA1,'Assumptions (Coal)'!$V$10,'Assumptions (Coal)'!$V$5*Model!$Y$18*AVERAGE('Assumptions (Coal)'!$R$2:$W$2)/10^9),0)</f>
        <v>-0.005214868604</v>
      </c>
      <c r="AD159" s="160">
        <f>IF($Y$18&gt;0,IPMT('Assumptions (Coal)'!$V$7,Model!AB1,'Assumptions (Coal)'!$V$10,'Assumptions (Coal)'!$V$5*Model!$Y$18*AVERAGE('Assumptions (Coal)'!$R$2:$W$2)/10^9),0)</f>
        <v>-0.004842978736</v>
      </c>
      <c r="AE159" s="160">
        <f>IF($Y$18&gt;0,IPMT('Assumptions (Coal)'!$V$7,Model!AC1,'Assumptions (Coal)'!$V$10,'Assumptions (Coal)'!$V$5*Model!$Y$18*AVERAGE('Assumptions (Coal)'!$R$2:$W$2)/10^9),0)</f>
        <v>-0.0044534241</v>
      </c>
      <c r="AF159" s="160">
        <f>IF($Y$18&gt;0,IPMT('Assumptions (Coal)'!$V$7,Model!AD1,'Assumptions (Coal)'!$V$10,'Assumptions (Coal)'!$V$5*Model!$Y$18*AVERAGE('Assumptions (Coal)'!$R$2:$W$2)/10^9),0)</f>
        <v>-0.004045365618</v>
      </c>
      <c r="AG159" s="160">
        <f>IF($Y$18&gt;0,IPMT('Assumptions (Coal)'!$V$7,Model!AE1,'Assumptions (Coal)'!$V$10,'Assumptions (Coal)'!$V$5*Model!$Y$18*AVERAGE('Assumptions (Coal)'!$R$2:$W$2)/10^9),0)</f>
        <v>-0.003617924359</v>
      </c>
      <c r="AH159" s="160">
        <f>IF($Y$18&gt;0,IPMT('Assumptions (Coal)'!$V$7,Model!AF1,'Assumptions (Coal)'!$V$10,'Assumptions (Coal)'!$V$5*Model!$Y$18*AVERAGE('Assumptions (Coal)'!$R$2:$W$2)/10^9),0)</f>
        <v>-0.00317017964</v>
      </c>
      <c r="AI159" s="160">
        <f>IF($Y$18&gt;0,IPMT('Assumptions (Coal)'!$V$7,Model!AG1,'Assumptions (Coal)'!$V$10,'Assumptions (Coal)'!$V$5*Model!$Y$18*AVERAGE('Assumptions (Coal)'!$R$2:$W$2)/10^9),0)</f>
        <v>-0.002701167046</v>
      </c>
      <c r="AJ159" s="160">
        <f>IF($Y$18&gt;0,IPMT('Assumptions (Coal)'!$V$7,Model!AH1,'Assumptions (Coal)'!$V$10,'Assumptions (Coal)'!$V$5*Model!$Y$18*AVERAGE('Assumptions (Coal)'!$R$2:$W$2)/10^9),0)</f>
        <v>-0.002209876355</v>
      </c>
      <c r="AK159" s="160">
        <f>IF($Y$18&gt;0,IPMT('Assumptions (Coal)'!$V$7,Model!AI1,'Assumptions (Coal)'!$V$10,'Assumptions (Coal)'!$V$5*Model!$Y$18*AVERAGE('Assumptions (Coal)'!$R$2:$W$2)/10^9),0)</f>
        <v>-0.001695249355</v>
      </c>
      <c r="AL159" s="160">
        <f>IF($Y$18&gt;0,IPMT('Assumptions (Coal)'!$V$7,Model!AJ1,'Assumptions (Coal)'!$V$10,'Assumptions (Coal)'!$V$5*Model!$Y$18*AVERAGE('Assumptions (Coal)'!$R$2:$W$2)/10^9),0)</f>
        <v>-0.001156177573</v>
      </c>
      <c r="AM159" s="160">
        <f>IF($Y$18&gt;0,IPMT('Assumptions (Coal)'!$V$7,Model!AK1,'Assumptions (Coal)'!$V$10,'Assumptions (Coal)'!$V$5*Model!$Y$18*AVERAGE('Assumptions (Coal)'!$R$2:$W$2)/10^9),0)</f>
        <v>-0.0005914998819</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-0.05978434779</v>
      </c>
      <c r="AB161" s="160">
        <f>IF($AA$18&gt;0,IPMT('Assumptions (Coal)'!$V$7,Model!X1,'Assumptions (Coal)'!$V$10,'Assumptions (Coal)'!$V$5*Model!$AA$18*AVERAGE('Assumptions (Coal)'!$T$2:$Y$2)/10^9),0)</f>
        <v>-0.05696126306</v>
      </c>
      <c r="AC161" s="160">
        <f>IF($AA$18&gt;0,IPMT('Assumptions (Coal)'!$V$7,Model!Y1,'Assumptions (Coal)'!$V$10,'Assumptions (Coal)'!$V$5*Model!$AA$18*AVERAGE('Assumptions (Coal)'!$T$2:$Y$2)/10^9),0)</f>
        <v>-0.05400408182</v>
      </c>
      <c r="AD161" s="160">
        <f>IF($AA$18&gt;0,IPMT('Assumptions (Coal)'!$V$7,Model!Z1,'Assumptions (Coal)'!$V$10,'Assumptions (Coal)'!$V$5*Model!$AA$18*AVERAGE('Assumptions (Coal)'!$T$2:$Y$2)/10^9),0)</f>
        <v>-0.05090643446</v>
      </c>
      <c r="AE161" s="160">
        <f>IF($AA$18&gt;0,IPMT('Assumptions (Coal)'!$V$7,Model!AA1,'Assumptions (Coal)'!$V$10,'Assumptions (Coal)'!$V$5*Model!$AA$18*AVERAGE('Assumptions (Coal)'!$T$2:$Y$2)/10^9),0)</f>
        <v>-0.04766164886</v>
      </c>
      <c r="AF161" s="160">
        <f>IF($AA$18&gt;0,IPMT('Assumptions (Coal)'!$V$7,Model!AB1,'Assumptions (Coal)'!$V$10,'Assumptions (Coal)'!$V$5*Model!$AA$18*AVERAGE('Assumptions (Coal)'!$T$2:$Y$2)/10^9),0)</f>
        <v>-0.04426273593</v>
      </c>
      <c r="AG161" s="160">
        <f>IF($AA$18&gt;0,IPMT('Assumptions (Coal)'!$V$7,Model!AC1,'Assumptions (Coal)'!$V$10,'Assumptions (Coal)'!$V$5*Model!$AA$18*AVERAGE('Assumptions (Coal)'!$T$2:$Y$2)/10^9),0)</f>
        <v>-0.04070237465</v>
      </c>
      <c r="AH161" s="160">
        <f>IF($AA$18&gt;0,IPMT('Assumptions (Coal)'!$V$7,Model!AD1,'Assumptions (Coal)'!$V$10,'Assumptions (Coal)'!$V$5*Model!$AA$18*AVERAGE('Assumptions (Coal)'!$T$2:$Y$2)/10^9),0)</f>
        <v>-0.0369728962</v>
      </c>
      <c r="AI161" s="160">
        <f>IF($AA$18&gt;0,IPMT('Assumptions (Coal)'!$V$7,Model!AE1,'Assumptions (Coal)'!$V$10,'Assumptions (Coal)'!$V$5*Model!$AA$18*AVERAGE('Assumptions (Coal)'!$T$2:$Y$2)/10^9),0)</f>
        <v>-0.03306626753</v>
      </c>
      <c r="AJ161" s="160">
        <f>IF($AA$18&gt;0,IPMT('Assumptions (Coal)'!$V$7,Model!AF1,'Assumptions (Coal)'!$V$10,'Assumptions (Coal)'!$V$5*Model!$AA$18*AVERAGE('Assumptions (Coal)'!$T$2:$Y$2)/10^9),0)</f>
        <v>-0.02897407399</v>
      </c>
      <c r="AK161" s="160">
        <f>IF($AA$18&gt;0,IPMT('Assumptions (Coal)'!$V$7,Model!AG1,'Assumptions (Coal)'!$V$10,'Assumptions (Coal)'!$V$5*Model!$AA$18*AVERAGE('Assumptions (Coal)'!$T$2:$Y$2)/10^9),0)</f>
        <v>-0.02468750127</v>
      </c>
      <c r="AL161" s="160">
        <f>IF($AA$18&gt;0,IPMT('Assumptions (Coal)'!$V$7,Model!AH1,'Assumptions (Coal)'!$V$10,'Assumptions (Coal)'!$V$5*Model!$AA$18*AVERAGE('Assumptions (Coal)'!$T$2:$Y$2)/10^9),0)</f>
        <v>-0.02019731634</v>
      </c>
      <c r="AM161" s="160">
        <f>IF($AA$18&gt;0,IPMT('Assumptions (Coal)'!$V$7,Model!AI1,'Assumptions (Coal)'!$V$10,'Assumptions (Coal)'!$V$5*Model!$AA$18*AVERAGE('Assumptions (Coal)'!$T$2:$Y$2)/10^9),0)</f>
        <v>-0.01549384762</v>
      </c>
      <c r="AN161" s="160">
        <f>IF($AA$18&gt;0,IPMT('Assumptions (Coal)'!$V$7,Model!AJ1,'Assumptions (Coal)'!$V$10,'Assumptions (Coal)'!$V$5*Model!$AA$18*AVERAGE('Assumptions (Coal)'!$T$2:$Y$2)/10^9),0)</f>
        <v>-0.01056696414</v>
      </c>
      <c r="AO161" s="160">
        <f>IF($AA$18&gt;0,IPMT('Assumptions (Coal)'!$V$7,Model!AK1,'Assumptions (Coal)'!$V$10,'Assumptions (Coal)'!$V$5*Model!$AA$18*AVERAGE('Assumptions (Coal)'!$T$2:$Y$2)/10^9),0)</f>
        <v>-0.005406053692</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-0.1503831177</v>
      </c>
      <c r="AC162" s="160">
        <f>IF($AB$18&gt;0,IPMT('Assumptions (Coal)'!$V$7,Model!X1,'Assumptions (Coal)'!$V$10,'Assumptions (Coal)'!$V$5*Model!$AB$18*AVERAGE('Assumptions (Coal)'!$U$2:$Z$2)/10^9),0)</f>
        <v>-0.1432818563</v>
      </c>
      <c r="AD162" s="160">
        <f>IF($AB$18&gt;0,IPMT('Assumptions (Coal)'!$V$7,Model!Y1,'Assumptions (Coal)'!$V$10,'Assumptions (Coal)'!$V$5*Model!$AB$18*AVERAGE('Assumptions (Coal)'!$U$2:$Z$2)/10^9),0)</f>
        <v>-0.135843285</v>
      </c>
      <c r="AE162" s="160">
        <f>IF($AB$18&gt;0,IPMT('Assumptions (Coal)'!$V$7,Model!Z1,'Assumptions (Coal)'!$V$10,'Assumptions (Coal)'!$V$5*Model!$AB$18*AVERAGE('Assumptions (Coal)'!$U$2:$Z$2)/10^9),0)</f>
        <v>-0.1280513815</v>
      </c>
      <c r="AF162" s="160">
        <f>IF($AB$18&gt;0,IPMT('Assumptions (Coal)'!$V$7,Model!AA1,'Assumptions (Coal)'!$V$10,'Assumptions (Coal)'!$V$5*Model!$AB$18*AVERAGE('Assumptions (Coal)'!$U$2:$Z$2)/10^9),0)</f>
        <v>-0.1198893626</v>
      </c>
      <c r="AG162" s="160">
        <f>IF($AB$18&gt;0,IPMT('Assumptions (Coal)'!$V$7,Model!AB1,'Assumptions (Coal)'!$V$10,'Assumptions (Coal)'!$V$5*Model!$AB$18*AVERAGE('Assumptions (Coal)'!$U$2:$Z$2)/10^9),0)</f>
        <v>-0.1113396478</v>
      </c>
      <c r="AH162" s="160">
        <f>IF($AB$18&gt;0,IPMT('Assumptions (Coal)'!$V$7,Model!AC1,'Assumptions (Coal)'!$V$10,'Assumptions (Coal)'!$V$5*Model!$AB$18*AVERAGE('Assumptions (Coal)'!$U$2:$Z$2)/10^9),0)</f>
        <v>-0.1023838216</v>
      </c>
      <c r="AI162" s="160">
        <f>IF($AB$18&gt;0,IPMT('Assumptions (Coal)'!$V$7,Model!AD1,'Assumptions (Coal)'!$V$10,'Assumptions (Coal)'!$V$5*Model!$AB$18*AVERAGE('Assumptions (Coal)'!$U$2:$Z$2)/10^9),0)</f>
        <v>-0.09300259363</v>
      </c>
      <c r="AJ162" s="160">
        <f>IF($AB$18&gt;0,IPMT('Assumptions (Coal)'!$V$7,Model!AE1,'Assumptions (Coal)'!$V$10,'Assumptions (Coal)'!$V$5*Model!$AB$18*AVERAGE('Assumptions (Coal)'!$U$2:$Z$2)/10^9),0)</f>
        <v>-0.08317575732</v>
      </c>
      <c r="AK162" s="160">
        <f>IF($AB$18&gt;0,IPMT('Assumptions (Coal)'!$V$7,Model!AF1,'Assumptions (Coal)'!$V$10,'Assumptions (Coal)'!$V$5*Model!$AB$18*AVERAGE('Assumptions (Coal)'!$U$2:$Z$2)/10^9),0)</f>
        <v>-0.07288214629</v>
      </c>
      <c r="AL162" s="160">
        <f>IF($AB$18&gt;0,IPMT('Assumptions (Coal)'!$V$7,Model!AG1,'Assumptions (Coal)'!$V$10,'Assumptions (Coal)'!$V$5*Model!$AB$18*AVERAGE('Assumptions (Coal)'!$U$2:$Z$2)/10^9),0)</f>
        <v>-0.06209958873</v>
      </c>
      <c r="AM162" s="160">
        <f>IF($AB$18&gt;0,IPMT('Assumptions (Coal)'!$V$7,Model!AH1,'Assumptions (Coal)'!$V$10,'Assumptions (Coal)'!$V$5*Model!$AB$18*AVERAGE('Assumptions (Coal)'!$U$2:$Z$2)/10^9),0)</f>
        <v>-0.05080485968</v>
      </c>
      <c r="AN162" s="160">
        <f>IF($AB$18&gt;0,IPMT('Assumptions (Coal)'!$V$7,Model!AI1,'Assumptions (Coal)'!$V$10,'Assumptions (Coal)'!$V$5*Model!$AB$18*AVERAGE('Assumptions (Coal)'!$U$2:$Z$2)/10^9),0)</f>
        <v>-0.03897363101</v>
      </c>
      <c r="AO162" s="160">
        <f>IF($AB$18&gt;0,IPMT('Assumptions (Coal)'!$V$7,Model!AJ1,'Assumptions (Coal)'!$V$10,'Assumptions (Coal)'!$V$5*Model!$AB$18*AVERAGE('Assumptions (Coal)'!$U$2:$Z$2)/10^9),0)</f>
        <v>-0.02658041897</v>
      </c>
      <c r="AP162" s="160">
        <f>IF($AB$18&gt;0,IPMT('Assumptions (Coal)'!$V$7,Model!AK1,'Assumptions (Coal)'!$V$10,'Assumptions (Coal)'!$V$5*Model!$AB$18*AVERAGE('Assumptions (Coal)'!$U$2:$Z$2)/10^9),0)</f>
        <v>-0.01359852936</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-0.03583091991</v>
      </c>
      <c r="AE164" s="160">
        <f>IF($AD$18&gt;0,IPMT('Assumptions (Coal)'!$V$7,Model!X1,'Assumptions (Coal)'!$V$10,'Assumptions (Coal)'!$V$5*Model!$AD$18*AVERAGE('Assumptions (Coal)'!$W$2:$AB$2)/10^9),0)</f>
        <v>-0.03413894323</v>
      </c>
      <c r="AF164" s="160">
        <f>IF($AD$18&gt;0,IPMT('Assumptions (Coal)'!$V$7,Model!Y1,'Assumptions (Coal)'!$V$10,'Assumptions (Coal)'!$V$5*Model!$AD$18*AVERAGE('Assumptions (Coal)'!$W$2:$AB$2)/10^9),0)</f>
        <v>-0.03236659765</v>
      </c>
      <c r="AG164" s="160">
        <f>IF($AD$18&gt;0,IPMT('Assumptions (Coal)'!$V$7,Model!Z1,'Assumptions (Coal)'!$V$10,'Assumptions (Coal)'!$V$5*Model!$AD$18*AVERAGE('Assumptions (Coal)'!$W$2:$AB$2)/10^9),0)</f>
        <v>-0.03051006566</v>
      </c>
      <c r="AH164" s="160">
        <f>IF($AD$18&gt;0,IPMT('Assumptions (Coal)'!$V$7,Model!AA1,'Assumptions (Coal)'!$V$10,'Assumptions (Coal)'!$V$5*Model!$AD$18*AVERAGE('Assumptions (Coal)'!$W$2:$AB$2)/10^9),0)</f>
        <v>-0.02856534839</v>
      </c>
      <c r="AI164" s="160">
        <f>IF($AD$18&gt;0,IPMT('Assumptions (Coal)'!$V$7,Model!AB1,'Assumptions (Coal)'!$V$10,'Assumptions (Coal)'!$V$5*Model!$AD$18*AVERAGE('Assumptions (Coal)'!$W$2:$AB$2)/10^9),0)</f>
        <v>-0.02652825706</v>
      </c>
      <c r="AJ164" s="160">
        <f>IF($AD$18&gt;0,IPMT('Assumptions (Coal)'!$V$7,Model!AC1,'Assumptions (Coal)'!$V$10,'Assumptions (Coal)'!$V$5*Model!$AD$18*AVERAGE('Assumptions (Coal)'!$W$2:$AB$2)/10^9),0)</f>
        <v>-0.02439440389</v>
      </c>
      <c r="AK164" s="160">
        <f>IF($AD$18&gt;0,IPMT('Assumptions (Coal)'!$V$7,Model!AD1,'Assumptions (Coal)'!$V$10,'Assumptions (Coal)'!$V$5*Model!$AD$18*AVERAGE('Assumptions (Coal)'!$W$2:$AB$2)/10^9),0)</f>
        <v>-0.0221591927</v>
      </c>
      <c r="AL164" s="160">
        <f>IF($AD$18&gt;0,IPMT('Assumptions (Coal)'!$V$7,Model!AE1,'Assumptions (Coal)'!$V$10,'Assumptions (Coal)'!$V$5*Model!$AD$18*AVERAGE('Assumptions (Coal)'!$W$2:$AB$2)/10^9),0)</f>
        <v>-0.01981780897</v>
      </c>
      <c r="AM164" s="160">
        <f>IF($AD$18&gt;0,IPMT('Assumptions (Coal)'!$V$7,Model!AF1,'Assumptions (Coal)'!$V$10,'Assumptions (Coal)'!$V$5*Model!$AD$18*AVERAGE('Assumptions (Coal)'!$W$2:$AB$2)/10^9),0)</f>
        <v>-0.01736520951</v>
      </c>
      <c r="AN164" s="160">
        <f>IF($AD$18&gt;0,IPMT('Assumptions (Coal)'!$V$7,Model!AG1,'Assumptions (Coal)'!$V$10,'Assumptions (Coal)'!$V$5*Model!$AD$18*AVERAGE('Assumptions (Coal)'!$W$2:$AB$2)/10^9),0)</f>
        <v>-0.01479611158</v>
      </c>
      <c r="AO164" s="160">
        <f>IF($AD$18&gt;0,IPMT('Assumptions (Coal)'!$V$7,Model!AH1,'Assumptions (Coal)'!$V$10,'Assumptions (Coal)'!$V$5*Model!$AD$18*AVERAGE('Assumptions (Coal)'!$W$2:$AB$2)/10^9),0)</f>
        <v>-0.0121049815</v>
      </c>
      <c r="AP164" s="160">
        <f>IF($AD$18&gt;0,IPMT('Assumptions (Coal)'!$V$7,Model!AI1,'Assumptions (Coal)'!$V$10,'Assumptions (Coal)'!$V$5*Model!$AD$18*AVERAGE('Assumptions (Coal)'!$W$2:$AB$2)/10^9),0)</f>
        <v>-0.009286022742</v>
      </c>
      <c r="AQ164" s="160">
        <f>IF($AD$18&gt;0,IPMT('Assumptions (Coal)'!$V$7,Model!AJ1,'Assumptions (Coal)'!$V$10,'Assumptions (Coal)'!$V$5*Model!$AD$18*AVERAGE('Assumptions (Coal)'!$W$2:$AB$2)/10^9),0)</f>
        <v>-0.006333163441</v>
      </c>
      <c r="AR164" s="160">
        <f>IF($AD$18&gt;0,IPMT('Assumptions (Coal)'!$V$7,Model!AK1,'Assumptions (Coal)'!$V$10,'Assumptions (Coal)'!$V$5*Model!$AD$18*AVERAGE('Assumptions (Coal)'!$W$2:$AB$2)/10^9),0)</f>
        <v>-0.003240043323</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-0.1062142592</v>
      </c>
      <c r="AF165" s="160">
        <f>IF($AE$18&gt;0,IPMT('Assumptions (Coal)'!$V$7,Model!X1,'Assumptions (Coal)'!$V$10,'Assumptions (Coal)'!$V$5*Model!$AE$18*AVERAGE('Assumptions (Coal)'!$X$2:$AC$2)/10^9),0)</f>
        <v>-0.1011987014</v>
      </c>
      <c r="AG165" s="160">
        <f>IF($AE$18&gt;0,IPMT('Assumptions (Coal)'!$V$7,Model!Y1,'Assumptions (Coal)'!$V$10,'Assumptions (Coal)'!$V$5*Model!$AE$18*AVERAGE('Assumptions (Coal)'!$X$2:$AC$2)/10^9),0)</f>
        <v>-0.09594490458</v>
      </c>
      <c r="AH165" s="160">
        <f>IF($AE$18&gt;0,IPMT('Assumptions (Coal)'!$V$7,Model!Z1,'Assumptions (Coal)'!$V$10,'Assumptions (Coal)'!$V$5*Model!$AE$18*AVERAGE('Assumptions (Coal)'!$X$2:$AC$2)/10^9),0)</f>
        <v>-0.09044155243</v>
      </c>
      <c r="AI165" s="160">
        <f>IF($AE$18&gt;0,IPMT('Assumptions (Coal)'!$V$7,Model!AA1,'Assumptions (Coal)'!$V$10,'Assumptions (Coal)'!$V$5*Model!$AE$18*AVERAGE('Assumptions (Coal)'!$X$2:$AC$2)/10^9),0)</f>
        <v>-0.08467679105</v>
      </c>
      <c r="AJ165" s="160">
        <f>IF($AE$18&gt;0,IPMT('Assumptions (Coal)'!$V$7,Model!AB1,'Assumptions (Coal)'!$V$10,'Assumptions (Coal)'!$V$5*Model!$AE$18*AVERAGE('Assumptions (Coal)'!$X$2:$AC$2)/10^9),0)</f>
        <v>-0.0786382035</v>
      </c>
      <c r="AK165" s="160">
        <f>IF($AE$18&gt;0,IPMT('Assumptions (Coal)'!$V$7,Model!AC1,'Assumptions (Coal)'!$V$10,'Assumptions (Coal)'!$V$5*Model!$AE$18*AVERAGE('Assumptions (Coal)'!$X$2:$AC$2)/10^9),0)</f>
        <v>-0.07231278304</v>
      </c>
      <c r="AL165" s="160">
        <f>IF($AE$18&gt;0,IPMT('Assumptions (Coal)'!$V$7,Model!AD1,'Assumptions (Coal)'!$V$10,'Assumptions (Coal)'!$V$5*Model!$AE$18*AVERAGE('Assumptions (Coal)'!$X$2:$AC$2)/10^9),0)</f>
        <v>-0.06568690512</v>
      </c>
      <c r="AM165" s="160">
        <f>IF($AE$18&gt;0,IPMT('Assumptions (Coal)'!$V$7,Model!AE1,'Assumptions (Coal)'!$V$10,'Assumptions (Coal)'!$V$5*Model!$AE$18*AVERAGE('Assumptions (Coal)'!$X$2:$AC$2)/10^9),0)</f>
        <v>-0.05874629799</v>
      </c>
      <c r="AN165" s="160">
        <f>IF($AE$18&gt;0,IPMT('Assumptions (Coal)'!$V$7,Model!AF1,'Assumptions (Coal)'!$V$10,'Assumptions (Coal)'!$V$5*Model!$AE$18*AVERAGE('Assumptions (Coal)'!$X$2:$AC$2)/10^9),0)</f>
        <v>-0.05147601202</v>
      </c>
      <c r="AO165" s="160">
        <f>IF($AE$18&gt;0,IPMT('Assumptions (Coal)'!$V$7,Model!AG1,'Assumptions (Coal)'!$V$10,'Assumptions (Coal)'!$V$5*Model!$AE$18*AVERAGE('Assumptions (Coal)'!$X$2:$AC$2)/10^9),0)</f>
        <v>-0.04386038747</v>
      </c>
      <c r="AP165" s="160">
        <f>IF($AE$18&gt;0,IPMT('Assumptions (Coal)'!$V$7,Model!AH1,'Assumptions (Coal)'!$V$10,'Assumptions (Coal)'!$V$5*Model!$AE$18*AVERAGE('Assumptions (Coal)'!$X$2:$AC$2)/10^9),0)</f>
        <v>-0.03588302075</v>
      </c>
      <c r="AQ165" s="160">
        <f>IF($AE$18&gt;0,IPMT('Assumptions (Coal)'!$V$7,Model!AI1,'Assumptions (Coal)'!$V$10,'Assumptions (Coal)'!$V$5*Model!$AE$18*AVERAGE('Assumptions (Coal)'!$X$2:$AC$2)/10^9),0)</f>
        <v>-0.02752672912</v>
      </c>
      <c r="AR165" s="160">
        <f>IF($AE$18&gt;0,IPMT('Assumptions (Coal)'!$V$7,Model!AJ1,'Assumptions (Coal)'!$V$10,'Assumptions (Coal)'!$V$5*Model!$AE$18*AVERAGE('Assumptions (Coal)'!$X$2:$AC$2)/10^9),0)</f>
        <v>-0.01877351363</v>
      </c>
      <c r="AS165" s="160">
        <f>IF($AE$18&gt;0,IPMT('Assumptions (Coal)'!$V$7,Model!AK1,'Assumptions (Coal)'!$V$10,'Assumptions (Coal)'!$V$5*Model!$AE$18*AVERAGE('Assumptions (Coal)'!$X$2:$AC$2)/10^9),0)</f>
        <v>-0.009604520403</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-0.1486865178</v>
      </c>
      <c r="AG166" s="160">
        <f>IF($AF$18&gt;0,IPMT('Assumptions (Coal)'!$V$7,Model!X1,'Assumptions (Coal)'!$V$10,'Assumptions (Coal)'!$V$5*Model!$AF$18*AVERAGE('Assumptions (Coal)'!$Y$2:$AD$2)/10^9),0)</f>
        <v>-0.1416653718</v>
      </c>
      <c r="AH166" s="160">
        <f>IF($AF$18&gt;0,IPMT('Assumptions (Coal)'!$V$7,Model!Y1,'Assumptions (Coal)'!$V$10,'Assumptions (Coal)'!$V$5*Model!$AF$18*AVERAGE('Assumptions (Coal)'!$Y$2:$AD$2)/10^9),0)</f>
        <v>-0.1343107213</v>
      </c>
      <c r="AI166" s="160">
        <f>IF($AF$18&gt;0,IPMT('Assumptions (Coal)'!$V$7,Model!Z1,'Assumptions (Coal)'!$V$10,'Assumptions (Coal)'!$V$5*Model!$AF$18*AVERAGE('Assumptions (Coal)'!$Y$2:$AD$2)/10^9),0)</f>
        <v>-0.1266067249</v>
      </c>
      <c r="AJ166" s="160">
        <f>IF($AF$18&gt;0,IPMT('Assumptions (Coal)'!$V$7,Model!AA1,'Assumptions (Coal)'!$V$10,'Assumptions (Coal)'!$V$5*Model!$AF$18*AVERAGE('Assumptions (Coal)'!$Y$2:$AD$2)/10^9),0)</f>
        <v>-0.1185367887</v>
      </c>
      <c r="AK166" s="160">
        <f>IF($AF$18&gt;0,IPMT('Assumptions (Coal)'!$V$7,Model!AB1,'Assumptions (Coal)'!$V$10,'Assumptions (Coal)'!$V$5*Model!$AF$18*AVERAGE('Assumptions (Coal)'!$Y$2:$AD$2)/10^9),0)</f>
        <v>-0.1100835305</v>
      </c>
      <c r="AL166" s="160">
        <f>IF($AF$18&gt;0,IPMT('Assumptions (Coal)'!$V$7,Model!AC1,'Assumptions (Coal)'!$V$10,'Assumptions (Coal)'!$V$5*Model!$AF$18*AVERAGE('Assumptions (Coal)'!$Y$2:$AD$2)/10^9),0)</f>
        <v>-0.1012287426</v>
      </c>
      <c r="AM166" s="160">
        <f>IF($AF$18&gt;0,IPMT('Assumptions (Coal)'!$V$7,Model!AD1,'Assumptions (Coal)'!$V$10,'Assumptions (Coal)'!$V$5*Model!$AF$18*AVERAGE('Assumptions (Coal)'!$Y$2:$AD$2)/10^9),0)</f>
        <v>-0.09195335223</v>
      </c>
      <c r="AN166" s="160">
        <f>IF($AF$18&gt;0,IPMT('Assumptions (Coal)'!$V$7,Model!AE1,'Assumptions (Coal)'!$V$10,'Assumptions (Coal)'!$V$5*Model!$AF$18*AVERAGE('Assumptions (Coal)'!$Y$2:$AD$2)/10^9),0)</f>
        <v>-0.08223738082</v>
      </c>
      <c r="AO166" s="160">
        <f>IF($AF$18&gt;0,IPMT('Assumptions (Coal)'!$V$7,Model!AF1,'Assumptions (Coal)'!$V$10,'Assumptions (Coal)'!$V$5*Model!$AF$18*AVERAGE('Assumptions (Coal)'!$Y$2:$AD$2)/10^9),0)</f>
        <v>-0.07205990077</v>
      </c>
      <c r="AP166" s="160">
        <f>IF($AF$18&gt;0,IPMT('Assumptions (Coal)'!$V$7,Model!AG1,'Assumptions (Coal)'!$V$10,'Assumptions (Coal)'!$V$5*Model!$AF$18*AVERAGE('Assumptions (Coal)'!$Y$2:$AD$2)/10^9),0)</f>
        <v>-0.06139899042</v>
      </c>
      <c r="AQ166" s="160">
        <f>IF($AF$18&gt;0,IPMT('Assumptions (Coal)'!$V$7,Model!AH1,'Assumptions (Coal)'!$V$10,'Assumptions (Coal)'!$V$5*Model!$AF$18*AVERAGE('Assumptions (Coal)'!$Y$2:$AD$2)/10^9),0)</f>
        <v>-0.05023168683</v>
      </c>
      <c r="AR166" s="160">
        <f>IF($AF$18&gt;0,IPMT('Assumptions (Coal)'!$V$7,Model!AI1,'Assumptions (Coal)'!$V$10,'Assumptions (Coal)'!$V$5*Model!$AF$18*AVERAGE('Assumptions (Coal)'!$Y$2:$AD$2)/10^9),0)</f>
        <v>-0.03853393631</v>
      </c>
      <c r="AS166" s="160">
        <f>IF($AF$18&gt;0,IPMT('Assumptions (Coal)'!$V$7,Model!AJ1,'Assumptions (Coal)'!$V$10,'Assumptions (Coal)'!$V$5*Model!$AF$18*AVERAGE('Assumptions (Coal)'!$Y$2:$AD$2)/10^9),0)</f>
        <v>-0.02628054265</v>
      </c>
      <c r="AT166" s="160">
        <f>IF($AF$18&gt;0,IPMT('Assumptions (Coal)'!$V$7,Model!AK1,'Assumptions (Coal)'!$V$10,'Assumptions (Coal)'!$V$5*Model!$AF$18*AVERAGE('Assumptions (Coal)'!$Y$2:$AD$2)/10^9),0)</f>
        <v>-0.01344511278</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-0.08353002785</v>
      </c>
      <c r="AH167" s="160">
        <f>IF($AG$18&gt;0,IPMT('Assumptions (Coal)'!$V$7,Model!X1,'Assumptions (Coal)'!$V$10,'Assumptions (Coal)'!$V$5*Model!$AG$18*AVERAGE('Assumptions (Coal)'!$Z$2:$AE$2)/10^9),0)</f>
        <v>-0.07958564517</v>
      </c>
      <c r="AI167" s="160">
        <f>IF($AG$18&gt;0,IPMT('Assumptions (Coal)'!$V$7,Model!Y1,'Assumptions (Coal)'!$V$10,'Assumptions (Coal)'!$V$5*Model!$AG$18*AVERAGE('Assumptions (Coal)'!$Z$2:$AE$2)/10^9),0)</f>
        <v>-0.07545390432</v>
      </c>
      <c r="AJ167" s="160">
        <f>IF($AG$18&gt;0,IPMT('Assumptions (Coal)'!$V$7,Model!Z1,'Assumptions (Coal)'!$V$10,'Assumptions (Coal)'!$V$5*Model!$AG$18*AVERAGE('Assumptions (Coal)'!$Z$2:$AE$2)/10^9),0)</f>
        <v>-0.07112590579</v>
      </c>
      <c r="AK167" s="160">
        <f>IF($AG$18&gt;0,IPMT('Assumptions (Coal)'!$V$7,Model!AA1,'Assumptions (Coal)'!$V$10,'Assumptions (Coal)'!$V$5*Model!$AG$18*AVERAGE('Assumptions (Coal)'!$Z$2:$AE$2)/10^9),0)</f>
        <v>-0.06659232731</v>
      </c>
      <c r="AL167" s="160">
        <f>IF($AG$18&gt;0,IPMT('Assumptions (Coal)'!$V$7,Model!AB1,'Assumptions (Coal)'!$V$10,'Assumptions (Coal)'!$V$5*Model!$AG$18*AVERAGE('Assumptions (Coal)'!$Z$2:$AE$2)/10^9),0)</f>
        <v>-0.06184340387</v>
      </c>
      <c r="AM167" s="160">
        <f>IF($AG$18&gt;0,IPMT('Assumptions (Coal)'!$V$7,Model!AC1,'Assumptions (Coal)'!$V$10,'Assumptions (Coal)'!$V$5*Model!$AG$18*AVERAGE('Assumptions (Coal)'!$Z$2:$AE$2)/10^9),0)</f>
        <v>-0.05686890656</v>
      </c>
      <c r="AN167" s="160">
        <f>IF($AG$18&gt;0,IPMT('Assumptions (Coal)'!$V$7,Model!AD1,'Assumptions (Coal)'!$V$10,'Assumptions (Coal)'!$V$5*Model!$AG$18*AVERAGE('Assumptions (Coal)'!$Z$2:$AE$2)/10^9),0)</f>
        <v>-0.05165812062</v>
      </c>
      <c r="AO167" s="160">
        <f>IF($AG$18&gt;0,IPMT('Assumptions (Coal)'!$V$7,Model!AE1,'Assumptions (Coal)'!$V$10,'Assumptions (Coal)'!$V$5*Model!$AG$18*AVERAGE('Assumptions (Coal)'!$Z$2:$AE$2)/10^9),0)</f>
        <v>-0.04619982236</v>
      </c>
      <c r="AP167" s="160">
        <f>IF($AG$18&gt;0,IPMT('Assumptions (Coal)'!$V$7,Model!AF1,'Assumptions (Coal)'!$V$10,'Assumptions (Coal)'!$V$5*Model!$AG$18*AVERAGE('Assumptions (Coal)'!$Z$2:$AE$2)/10^9),0)</f>
        <v>-0.04048225492</v>
      </c>
      <c r="AQ167" s="160">
        <f>IF($AG$18&gt;0,IPMT('Assumptions (Coal)'!$V$7,Model!AG1,'Assumptions (Coal)'!$V$10,'Assumptions (Coal)'!$V$5*Model!$AG$18*AVERAGE('Assumptions (Coal)'!$Z$2:$AE$2)/10^9),0)</f>
        <v>-0.03449310304</v>
      </c>
      <c r="AR167" s="160">
        <f>IF($AG$18&gt;0,IPMT('Assumptions (Coal)'!$V$7,Model!AH1,'Assumptions (Coal)'!$V$10,'Assumptions (Coal)'!$V$5*Model!$AG$18*AVERAGE('Assumptions (Coal)'!$Z$2:$AE$2)/10^9),0)</f>
        <v>-0.02821946644</v>
      </c>
      <c r="AS167" s="160">
        <f>IF($AG$18&gt;0,IPMT('Assumptions (Coal)'!$V$7,Model!AI1,'Assumptions (Coal)'!$V$10,'Assumptions (Coal)'!$V$5*Model!$AG$18*AVERAGE('Assumptions (Coal)'!$Z$2:$AE$2)/10^9),0)</f>
        <v>-0.0216478321</v>
      </c>
      <c r="AT167" s="160">
        <f>IF($AG$18&gt;0,IPMT('Assumptions (Coal)'!$V$7,Model!AJ1,'Assumptions (Coal)'!$V$10,'Assumptions (Coal)'!$V$5*Model!$AG$18*AVERAGE('Assumptions (Coal)'!$Z$2:$AE$2)/10^9),0)</f>
        <v>-0.01476404513</v>
      </c>
      <c r="AU167" s="160">
        <f>IF($AG$18&gt;0,IPMT('Assumptions (Coal)'!$V$7,Model!AK1,'Assumptions (Coal)'!$V$10,'Assumptions (Coal)'!$V$5*Model!$AG$18*AVERAGE('Assumptions (Coal)'!$Z$2:$AE$2)/10^9),0)</f>
        <v>-0.007553278277</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-0.04432280718</v>
      </c>
      <c r="AI168" s="160">
        <f>IF($AH$18&gt;0,IPMT('Assumptions (Coal)'!$V$7,Model!X1,'Assumptions (Coal)'!$V$10,'Assumptions (Coal)'!$V$5*Model!$AH$18*AVERAGE('Assumptions (Coal)'!$AA$2:$AF$2)/10^9),0)</f>
        <v>-0.04222983394</v>
      </c>
      <c r="AJ168" s="160">
        <f>IF($AH$18&gt;0,IPMT('Assumptions (Coal)'!$V$7,Model!Y1,'Assumptions (Coal)'!$V$10,'Assumptions (Coal)'!$V$5*Model!$AH$18*AVERAGE('Assumptions (Coal)'!$AA$2:$AF$2)/10^9),0)</f>
        <v>-0.04003744448</v>
      </c>
      <c r="AK168" s="160">
        <f>IF($AH$18&gt;0,IPMT('Assumptions (Coal)'!$V$7,Model!Z1,'Assumptions (Coal)'!$V$10,'Assumptions (Coal)'!$V$5*Model!$AH$18*AVERAGE('Assumptions (Coal)'!$AA$2:$AF$2)/10^9),0)</f>
        <v>-0.03774091651</v>
      </c>
      <c r="AL168" s="160">
        <f>IF($AH$18&gt;0,IPMT('Assumptions (Coal)'!$V$7,Model!AA1,'Assumptions (Coal)'!$V$10,'Assumptions (Coal)'!$V$5*Model!$AH$18*AVERAGE('Assumptions (Coal)'!$AA$2:$AF$2)/10^9),0)</f>
        <v>-0.03533530347</v>
      </c>
      <c r="AM168" s="160">
        <f>IF($AH$18&gt;0,IPMT('Assumptions (Coal)'!$V$7,Model!AB1,'Assumptions (Coal)'!$V$10,'Assumptions (Coal)'!$V$5*Model!$AH$18*AVERAGE('Assumptions (Coal)'!$AA$2:$AF$2)/10^9),0)</f>
        <v>-0.03281542381</v>
      </c>
      <c r="AN168" s="160">
        <f>IF($AH$18&gt;0,IPMT('Assumptions (Coal)'!$V$7,Model!AC1,'Assumptions (Coal)'!$V$10,'Assumptions (Coal)'!$V$5*Model!$AH$18*AVERAGE('Assumptions (Coal)'!$AA$2:$AF$2)/10^9),0)</f>
        <v>-0.03017584987</v>
      </c>
      <c r="AO168" s="160">
        <f>IF($AH$18&gt;0,IPMT('Assumptions (Coal)'!$V$7,Model!AD1,'Assumptions (Coal)'!$V$10,'Assumptions (Coal)'!$V$5*Model!$AH$18*AVERAGE('Assumptions (Coal)'!$AA$2:$AF$2)/10^9),0)</f>
        <v>-0.02741089616</v>
      </c>
      <c r="AP168" s="160">
        <f>IF($AH$18&gt;0,IPMT('Assumptions (Coal)'!$V$7,Model!AE1,'Assumptions (Coal)'!$V$10,'Assumptions (Coal)'!$V$5*Model!$AH$18*AVERAGE('Assumptions (Coal)'!$AA$2:$AF$2)/10^9),0)</f>
        <v>-0.02451460715</v>
      </c>
      <c r="AQ168" s="160">
        <f>IF($AH$18&gt;0,IPMT('Assumptions (Coal)'!$V$7,Model!AF1,'Assumptions (Coal)'!$V$10,'Assumptions (Coal)'!$V$5*Model!$AH$18*AVERAGE('Assumptions (Coal)'!$AA$2:$AF$2)/10^9),0)</f>
        <v>-0.02148074441</v>
      </c>
      <c r="AR168" s="160">
        <f>IF($AH$18&gt;0,IPMT('Assumptions (Coal)'!$V$7,Model!AG1,'Assumptions (Coal)'!$V$10,'Assumptions (Coal)'!$V$5*Model!$AH$18*AVERAGE('Assumptions (Coal)'!$AA$2:$AF$2)/10^9),0)</f>
        <v>-0.0183027732</v>
      </c>
      <c r="AS168" s="160">
        <f>IF($AH$18&gt;0,IPMT('Assumptions (Coal)'!$V$7,Model!AH1,'Assumptions (Coal)'!$V$10,'Assumptions (Coal)'!$V$5*Model!$AH$18*AVERAGE('Assumptions (Coal)'!$AA$2:$AF$2)/10^9),0)</f>
        <v>-0.01497384835</v>
      </c>
      <c r="AT168" s="160">
        <f>IF($AH$18&gt;0,IPMT('Assumptions (Coal)'!$V$7,Model!AI1,'Assumptions (Coal)'!$V$10,'Assumptions (Coal)'!$V$5*Model!$AH$18*AVERAGE('Assumptions (Coal)'!$AA$2:$AF$2)/10^9),0)</f>
        <v>-0.01148679957</v>
      </c>
      <c r="AU168" s="160">
        <f>IF($AH$18&gt;0,IPMT('Assumptions (Coal)'!$V$7,Model!AJ1,'Assumptions (Coal)'!$V$10,'Assumptions (Coal)'!$V$5*Model!$AH$18*AVERAGE('Assumptions (Coal)'!$AA$2:$AF$2)/10^9),0)</f>
        <v>-0.007834115973</v>
      </c>
      <c r="AV168" s="160">
        <f>IF($AH$18&gt;0,IPMT('Assumptions (Coal)'!$V$7,Model!AK1,'Assumptions (Coal)'!$V$10,'Assumptions (Coal)'!$V$5*Model!$AH$18*AVERAGE('Assumptions (Coal)'!$AA$2:$AF$2)/10^9),0)</f>
        <v>-0.004007929906</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0.01414039268</v>
      </c>
      <c r="D189" s="160">
        <f t="shared" si="8"/>
        <v>0.02722119861</v>
      </c>
      <c r="E189" s="160">
        <f t="shared" si="8"/>
        <v>0.02517744052</v>
      </c>
      <c r="F189" s="160">
        <f t="shared" si="8"/>
        <v>0.02329205483</v>
      </c>
      <c r="G189" s="160">
        <f t="shared" si="8"/>
        <v>0.02154241691</v>
      </c>
      <c r="H189" s="160">
        <f t="shared" si="8"/>
        <v>0.03368180993</v>
      </c>
      <c r="I189" s="160">
        <f t="shared" si="8"/>
        <v>0.04490751752</v>
      </c>
      <c r="J189" s="160">
        <f t="shared" si="8"/>
        <v>0.151114727</v>
      </c>
      <c r="K189" s="160">
        <f t="shared" si="8"/>
        <v>0.3228678872</v>
      </c>
      <c r="L189" s="160">
        <f t="shared" si="8"/>
        <v>0.4235548358</v>
      </c>
      <c r="M189" s="160">
        <f t="shared" si="8"/>
        <v>0.6615693872</v>
      </c>
      <c r="N189" s="160">
        <f t="shared" si="8"/>
        <v>0.961123255</v>
      </c>
      <c r="O189" s="160">
        <f t="shared" si="8"/>
        <v>1.255741793</v>
      </c>
      <c r="P189" s="160">
        <f t="shared" si="8"/>
        <v>1.507538958</v>
      </c>
      <c r="Q189" s="160">
        <f t="shared" si="8"/>
        <v>1.505781648</v>
      </c>
      <c r="R189" s="160">
        <f t="shared" si="8"/>
        <v>1.403530815</v>
      </c>
      <c r="S189" s="160">
        <f t="shared" si="8"/>
        <v>1.315863036</v>
      </c>
      <c r="T189" s="160">
        <f t="shared" si="8"/>
        <v>1.239747435</v>
      </c>
      <c r="U189" s="160">
        <f t="shared" si="8"/>
        <v>1.186214773</v>
      </c>
      <c r="V189" s="160">
        <f t="shared" si="8"/>
        <v>1.149647818</v>
      </c>
      <c r="W189" s="160">
        <f t="shared" si="8"/>
        <v>1.126853864</v>
      </c>
      <c r="X189" s="160">
        <f t="shared" si="8"/>
        <v>3.556224159</v>
      </c>
      <c r="Y189" s="160">
        <f t="shared" si="8"/>
        <v>5.825940951</v>
      </c>
      <c r="Z189" s="160">
        <f t="shared" si="8"/>
        <v>5.485253382</v>
      </c>
      <c r="AA189" s="160">
        <f t="shared" si="8"/>
        <v>5.276134568</v>
      </c>
      <c r="AB189" s="160">
        <f t="shared" si="8"/>
        <v>5.370306097</v>
      </c>
      <c r="AC189" s="160">
        <f t="shared" si="8"/>
        <v>5.339635413</v>
      </c>
      <c r="AD189" s="160">
        <f t="shared" si="8"/>
        <v>5.026755782</v>
      </c>
      <c r="AE189" s="160">
        <f t="shared" si="8"/>
        <v>4.899934569</v>
      </c>
      <c r="AF189" s="160">
        <f t="shared" si="8"/>
        <v>5.213001061</v>
      </c>
      <c r="AG189" s="160">
        <f t="shared" si="8"/>
        <v>5.402697995</v>
      </c>
      <c r="AH189" s="160">
        <f t="shared" si="8"/>
        <v>5.314292691</v>
      </c>
      <c r="AI189" s="160">
        <f t="shared" si="8"/>
        <v>5.04936272</v>
      </c>
      <c r="AJ189" s="160">
        <f t="shared" si="8"/>
        <v>4.738446133</v>
      </c>
      <c r="AK189" s="160">
        <f t="shared" si="8"/>
        <v>4.578340561</v>
      </c>
      <c r="AL189" s="160">
        <f t="shared" si="8"/>
        <v>4.496735643</v>
      </c>
      <c r="AM189" s="160">
        <f t="shared" si="8"/>
        <v>4.43658846</v>
      </c>
      <c r="AN189" s="160">
        <f t="shared" si="8"/>
        <v>4.407199194</v>
      </c>
      <c r="AO189" s="160">
        <f t="shared" si="8"/>
        <v>4.395287423</v>
      </c>
      <c r="AP189" s="160">
        <f t="shared" si="8"/>
        <v>4.3945798</v>
      </c>
      <c r="AQ189" s="160">
        <f t="shared" si="8"/>
        <v>4.393864427</v>
      </c>
      <c r="AR189" s="160">
        <f t="shared" si="8"/>
        <v>2.943190551</v>
      </c>
      <c r="AS189" s="160">
        <f t="shared" si="8"/>
        <v>1.48405566</v>
      </c>
      <c r="AT189" s="160">
        <f t="shared" si="8"/>
        <v>1.476443097</v>
      </c>
      <c r="AU189" s="160">
        <f t="shared" si="8"/>
        <v>1.406175426</v>
      </c>
      <c r="AV189" s="160">
        <f t="shared" si="8"/>
        <v>1.159494302</v>
      </c>
      <c r="AW189" s="160">
        <f t="shared" si="8"/>
        <v>0.9828922849</v>
      </c>
      <c r="AX189" s="160">
        <f t="shared" si="8"/>
        <v>0.9408398184</v>
      </c>
      <c r="AY189" s="160">
        <f t="shared" si="8"/>
        <v>0.7740471554</v>
      </c>
      <c r="AZ189" s="160">
        <f t="shared" si="8"/>
        <v>0.4747976006</v>
      </c>
      <c r="BA189" s="160">
        <f t="shared" si="8"/>
        <v>0.2021471237</v>
      </c>
      <c r="BB189" s="160">
        <f t="shared" si="8"/>
        <v>0.05204430674</v>
      </c>
      <c r="BC189" s="160">
        <f t="shared" si="8"/>
        <v>0</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0.01414039268</v>
      </c>
      <c r="D190" s="177">
        <f>IF($C$18&gt;0,'Assumptions (Coal)'!W$11*Model!$C$18*'Assumptions (Coal)'!$B$2/10^9,0)</f>
        <v>0.02722119861</v>
      </c>
      <c r="E190" s="177">
        <f>IF($C$18&gt;0,'Assumptions (Coal)'!X$11*Model!$C$18*'Assumptions (Coal)'!$B$2/10^9,0)</f>
        <v>0.02517744052</v>
      </c>
      <c r="F190" s="177">
        <f>IF($C$18&gt;0,'Assumptions (Coal)'!Y$11*Model!$C$18*'Assumptions (Coal)'!$B$2/10^9,0)</f>
        <v>0.02329205483</v>
      </c>
      <c r="G190" s="177">
        <f>IF($C$18&gt;0,'Assumptions (Coal)'!Z$11*Model!$C$18*'Assumptions (Coal)'!$B$2/10^9,0)</f>
        <v>0.02154241691</v>
      </c>
      <c r="H190" s="177">
        <f>IF($C$18&gt;0,'Assumptions (Coal)'!AA$11*Model!$C$18*'Assumptions (Coal)'!$B$2/10^9,0)</f>
        <v>0.01992852675</v>
      </c>
      <c r="I190" s="177">
        <f>IF($C$18&gt;0,'Assumptions (Coal)'!AB$11*Model!$C$18*'Assumptions (Coal)'!$B$2/10^9,0)</f>
        <v>0.01843153052</v>
      </c>
      <c r="J190" s="177">
        <f>IF($C$18&gt;0,'Assumptions (Coal)'!AC$11*Model!$C$18*'Assumptions (Coal)'!$B$2/10^9,0)</f>
        <v>0.01705142819</v>
      </c>
      <c r="K190" s="177">
        <f>IF($C$18&gt;0,'Assumptions (Coal)'!AD$11*Model!$C$18*'Assumptions (Coal)'!$B$2/10^9,0)</f>
        <v>0.01682518191</v>
      </c>
      <c r="L190" s="177">
        <f>IF($C$18&gt;0,'Assumptions (Coal)'!AE$11*Model!$C$18*'Assumptions (Coal)'!$B$2/10^9,0)</f>
        <v>0.01682141114</v>
      </c>
      <c r="M190" s="177">
        <f>IF($C$18&gt;0,'Assumptions (Coal)'!AF$11*Model!$C$18*'Assumptions (Coal)'!$B$2/10^9,0)</f>
        <v>0.01682518191</v>
      </c>
      <c r="N190" s="177">
        <f>IF($C$18&gt;0,'Assumptions (Coal)'!AG$11*Model!$C$18*'Assumptions (Coal)'!$B$2/10^9,0)</f>
        <v>0.01682141114</v>
      </c>
      <c r="O190" s="177">
        <f>IF($C$18&gt;0,'Assumptions (Coal)'!AH$11*Model!$C$18*'Assumptions (Coal)'!$B$2/10^9,0)</f>
        <v>0.01682518191</v>
      </c>
      <c r="P190" s="177">
        <f>IF($C$18&gt;0,'Assumptions (Coal)'!AI$11*Model!$C$18*'Assumptions (Coal)'!$B$2/10^9,0)</f>
        <v>0.01682141114</v>
      </c>
      <c r="Q190" s="177">
        <f>IF($C$18&gt;0,'Assumptions (Coal)'!AJ$11*Model!$C$18*'Assumptions (Coal)'!$B$2/10^9,0)</f>
        <v>0.01682518191</v>
      </c>
      <c r="R190" s="177">
        <f>IF($C$18&gt;0,'Assumptions (Coal)'!AK$11*Model!$C$18*'Assumptions (Coal)'!$B$2/10^9,0)</f>
        <v>0.01682141114</v>
      </c>
      <c r="S190" s="177">
        <f>IF($C$18&gt;0,'Assumptions (Coal)'!AL$11*Model!$C$18*'Assumptions (Coal)'!$B$2/10^9,0)</f>
        <v>0.01682518191</v>
      </c>
      <c r="T190" s="177">
        <f>IF($C$18&gt;0,'Assumptions (Coal)'!AM$11*Model!$C$18*'Assumptions (Coal)'!$B$2/10^9,0)</f>
        <v>0.01682141114</v>
      </c>
      <c r="U190" s="177">
        <f>IF($C$18&gt;0,'Assumptions (Coal)'!AN$11*Model!$C$18*'Assumptions (Coal)'!$B$2/10^9,0)</f>
        <v>0.01682518191</v>
      </c>
      <c r="V190" s="177">
        <f>IF($C$18&gt;0,'Assumptions (Coal)'!AO$11*Model!$C$18*'Assumptions (Coal)'!$B$2/10^9,0)</f>
        <v>0.01682141114</v>
      </c>
      <c r="W190" s="177">
        <f>IF($C$18&gt;0,'Assumptions (Coal)'!AP$11*Model!$C$18*'Assumptions (Coal)'!$B$2/10^9,0)</f>
        <v>0.008412590953</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0.01375328318</v>
      </c>
      <c r="I195" s="160">
        <f>IF($H$18&gt;0,'Assumptions (Coal)'!W$11*Model!$H$18*AVERAGE('Assumptions (Coal)'!$B$2:$F$2)/10^9,0)</f>
        <v>0.02647598701</v>
      </c>
      <c r="J195" s="160">
        <f>IF($H$18&gt;0,'Assumptions (Coal)'!X$11*Model!$H$18*AVERAGE('Assumptions (Coal)'!$B$2:$F$2)/10^9,0)</f>
        <v>0.02448817915</v>
      </c>
      <c r="K195" s="160">
        <f>IF($H$18&gt;0,'Assumptions (Coal)'!Y$11*Model!$H$18*AVERAGE('Assumptions (Coal)'!$B$2:$F$2)/10^9,0)</f>
        <v>0.02265440805</v>
      </c>
      <c r="L195" s="160">
        <f>IF($H$18&gt;0,'Assumptions (Coal)'!Z$11*Model!$H$18*AVERAGE('Assumptions (Coal)'!$B$2:$F$2)/10^9,0)</f>
        <v>0.02095266848</v>
      </c>
      <c r="M195" s="160">
        <f>IF($H$18&gt;0,'Assumptions (Coal)'!AA$11*Model!$H$18*AVERAGE('Assumptions (Coal)'!$B$2:$F$2)/10^9,0)</f>
        <v>0.01938296043</v>
      </c>
      <c r="N195" s="160">
        <f>IF($H$18&gt;0,'Assumptions (Coal)'!AB$11*Model!$H$18*AVERAGE('Assumptions (Coal)'!$B$2:$F$2)/10^9,0)</f>
        <v>0.01792694618</v>
      </c>
      <c r="O195" s="160">
        <f>IF($H$18&gt;0,'Assumptions (Coal)'!AC$11*Model!$H$18*AVERAGE('Assumptions (Coal)'!$B$2:$F$2)/10^9,0)</f>
        <v>0.01658462574</v>
      </c>
      <c r="P195" s="160">
        <f>IF($H$18&gt;0,'Assumptions (Coal)'!AD$11*Model!$H$18*AVERAGE('Assumptions (Coal)'!$B$2:$F$2)/10^9,0)</f>
        <v>0.01636457321</v>
      </c>
      <c r="Q195" s="160">
        <f>IF($H$18&gt;0,'Assumptions (Coal)'!AE$11*Model!$H$18*AVERAGE('Assumptions (Coal)'!$B$2:$F$2)/10^9,0)</f>
        <v>0.01636090567</v>
      </c>
      <c r="R195" s="160">
        <f>IF($H$18&gt;0,'Assumptions (Coal)'!AF$11*Model!$H$18*AVERAGE('Assumptions (Coal)'!$B$2:$F$2)/10^9,0)</f>
        <v>0.01636457321</v>
      </c>
      <c r="S195" s="160">
        <f>IF($H$18&gt;0,'Assumptions (Coal)'!AG$11*Model!$H$18*AVERAGE('Assumptions (Coal)'!$B$2:$F$2)/10^9,0)</f>
        <v>0.01636090567</v>
      </c>
      <c r="T195" s="160">
        <f>IF($H$18&gt;0,'Assumptions (Coal)'!AH$11*Model!$H$18*AVERAGE('Assumptions (Coal)'!$B$2:$F$2)/10^9,0)</f>
        <v>0.01636457321</v>
      </c>
      <c r="U195" s="160">
        <f>IF($H$18&gt;0,'Assumptions (Coal)'!AI$11*Model!$H$18*AVERAGE('Assumptions (Coal)'!$B$2:$F$2)/10^9,0)</f>
        <v>0.01636090567</v>
      </c>
      <c r="V195" s="160">
        <f>IF($H$18&gt;0,'Assumptions (Coal)'!AJ$11*Model!$H$18*AVERAGE('Assumptions (Coal)'!$B$2:$F$2)/10^9,0)</f>
        <v>0.01636457321</v>
      </c>
      <c r="W195" s="160">
        <f>IF($H$18&gt;0,'Assumptions (Coal)'!AK$11*Model!$H$18*AVERAGE('Assumptions (Coal)'!$B$2:$F$2)/10^9,0)</f>
        <v>0.01636090567</v>
      </c>
      <c r="X195" s="160">
        <f>IF($H$18&gt;0,'Assumptions (Coal)'!AL$11*Model!$H$18*AVERAGE('Assumptions (Coal)'!$B$2:$F$2)/10^9,0)</f>
        <v>0.01636457321</v>
      </c>
      <c r="Y195" s="160">
        <f>IF($H$18&gt;0,'Assumptions (Coal)'!AM$11*Model!$H$18*AVERAGE('Assumptions (Coal)'!$B$2:$F$2)/10^9,0)</f>
        <v>0.01636090567</v>
      </c>
      <c r="Z195" s="160">
        <f>IF($H$18&gt;0,'Assumptions (Coal)'!AN$11*Model!$H$18*AVERAGE('Assumptions (Coal)'!$B$2:$F$2)/10^9,0)</f>
        <v>0.01636457321</v>
      </c>
      <c r="AA195" s="160">
        <f>IF($H$18&gt;0,'Assumptions (Coal)'!AO$11*Model!$H$18*AVERAGE('Assumptions (Coal)'!$B$2:$F$2)/10^9,0)</f>
        <v>0.01636090567</v>
      </c>
      <c r="AB195" s="160">
        <f>IF($H$18&gt;0,'Assumptions (Coal)'!AP$11*Model!$H$18*AVERAGE('Assumptions (Coal)'!$B$2:$F$2)/10^9,0)</f>
        <v>0.008182286607</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0.1095751197</v>
      </c>
      <c r="K197" s="160">
        <f>IF($J$18&gt;0,'Assumptions (Coal)'!W$11*Model!$J$18*AVERAGE('Assumptions (Coal)'!$C$2:$H$2)/10^9,0)</f>
        <v>0.2109394104</v>
      </c>
      <c r="L197" s="160">
        <f>IF($J$18&gt;0,'Assumptions (Coal)'!X$11*Model!$J$18*AVERAGE('Assumptions (Coal)'!$C$2:$H$2)/10^9,0)</f>
        <v>0.1951021531</v>
      </c>
      <c r="M197" s="160">
        <f>IF($J$18&gt;0,'Assumptions (Coal)'!Y$11*Model!$J$18*AVERAGE('Assumptions (Coal)'!$C$2:$H$2)/10^9,0)</f>
        <v>0.1804921371</v>
      </c>
      <c r="N197" s="160">
        <f>IF($J$18&gt;0,'Assumptions (Coal)'!Z$11*Model!$J$18*AVERAGE('Assumptions (Coal)'!$C$2:$H$2)/10^9,0)</f>
        <v>0.1669340423</v>
      </c>
      <c r="O197" s="160">
        <f>IF($J$18&gt;0,'Assumptions (Coal)'!AA$11*Model!$J$18*AVERAGE('Assumptions (Coal)'!$C$2:$H$2)/10^9,0)</f>
        <v>0.1544278686</v>
      </c>
      <c r="P197" s="160">
        <f>IF($J$18&gt;0,'Assumptions (Coal)'!AB$11*Model!$J$18*AVERAGE('Assumptions (Coal)'!$C$2:$H$2)/10^9,0)</f>
        <v>0.142827516</v>
      </c>
      <c r="Q197" s="160">
        <f>IF($J$18&gt;0,'Assumptions (Coal)'!AC$11*Model!$J$18*AVERAGE('Assumptions (Coal)'!$C$2:$H$2)/10^9,0)</f>
        <v>0.1321329843</v>
      </c>
      <c r="R197" s="160">
        <f>IF($J$18&gt;0,'Assumptions (Coal)'!AD$11*Model!$J$18*AVERAGE('Assumptions (Coal)'!$C$2:$H$2)/10^9,0)</f>
        <v>0.1303797824</v>
      </c>
      <c r="S197" s="160">
        <f>IF($J$18&gt;0,'Assumptions (Coal)'!AE$11*Model!$J$18*AVERAGE('Assumptions (Coal)'!$C$2:$H$2)/10^9,0)</f>
        <v>0.1303505623</v>
      </c>
      <c r="T197" s="160">
        <f>IF($J$18&gt;0,'Assumptions (Coal)'!AF$11*Model!$J$18*AVERAGE('Assumptions (Coal)'!$C$2:$H$2)/10^9,0)</f>
        <v>0.1303797824</v>
      </c>
      <c r="U197" s="160">
        <f>IF($J$18&gt;0,'Assumptions (Coal)'!AG$11*Model!$J$18*AVERAGE('Assumptions (Coal)'!$C$2:$H$2)/10^9,0)</f>
        <v>0.1303505623</v>
      </c>
      <c r="V197" s="160">
        <f>IF($J$18&gt;0,'Assumptions (Coal)'!AH$11*Model!$J$18*AVERAGE('Assumptions (Coal)'!$C$2:$H$2)/10^9,0)</f>
        <v>0.1303797824</v>
      </c>
      <c r="W197" s="160">
        <f>IF($J$18&gt;0,'Assumptions (Coal)'!AI$11*Model!$J$18*AVERAGE('Assumptions (Coal)'!$C$2:$H$2)/10^9,0)</f>
        <v>0.1303505623</v>
      </c>
      <c r="X197" s="160">
        <f>IF($J$18&gt;0,'Assumptions (Coal)'!AJ$11*Model!$J$18*AVERAGE('Assumptions (Coal)'!$C$2:$H$2)/10^9,0)</f>
        <v>0.1303797824</v>
      </c>
      <c r="Y197" s="160">
        <f>IF($J$18&gt;0,'Assumptions (Coal)'!AK$11*Model!$J$18*AVERAGE('Assumptions (Coal)'!$C$2:$H$2)/10^9,0)</f>
        <v>0.1303505623</v>
      </c>
      <c r="Z197" s="160">
        <f>IF($J$18&gt;0,'Assumptions (Coal)'!AL$11*Model!$J$18*AVERAGE('Assumptions (Coal)'!$C$2:$H$2)/10^9,0)</f>
        <v>0.1303797824</v>
      </c>
      <c r="AA197" s="160">
        <f>IF($J$18&gt;0,'Assumptions (Coal)'!AM$11*Model!$J$18*AVERAGE('Assumptions (Coal)'!$C$2:$H$2)/10^9,0)</f>
        <v>0.1303505623</v>
      </c>
      <c r="AB197" s="160">
        <f>IF($J$18&gt;0,'Assumptions (Coal)'!AN$11*Model!$J$18*AVERAGE('Assumptions (Coal)'!$C$2:$H$2)/10^9,0)</f>
        <v>0.1303797824</v>
      </c>
      <c r="AC197" s="160">
        <f>IF($J$18&gt;0,'Assumptions (Coal)'!AO$11*Model!$J$18*AVERAGE('Assumptions (Coal)'!$C$2:$H$2)/10^9,0)</f>
        <v>0.1303505623</v>
      </c>
      <c r="AD197" s="160">
        <f>IF($J$18&gt;0,'Assumptions (Coal)'!AP$11*Model!$J$18*AVERAGE('Assumptions (Coal)'!$C$2:$H$2)/10^9,0)</f>
        <v>0.06518989119</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0.07244888689</v>
      </c>
      <c r="L198" s="160">
        <f>IF($K$18&gt;0,'Assumptions (Coal)'!W$11*Model!$K$18*AVERAGE('Assumptions (Coal)'!$D$2:$I$2)/10^9,0)</f>
        <v>0.1394689372</v>
      </c>
      <c r="M198" s="160">
        <f>IF($K$18&gt;0,'Assumptions (Coal)'!X$11*Model!$K$18*AVERAGE('Assumptions (Coal)'!$D$2:$I$2)/10^9,0)</f>
        <v>0.1289976581</v>
      </c>
      <c r="N198" s="160">
        <f>IF($K$18&gt;0,'Assumptions (Coal)'!Y$11*Model!$K$18*AVERAGE('Assumptions (Coal)'!$D$2:$I$2)/10^9,0)</f>
        <v>0.1193378065</v>
      </c>
      <c r="O198" s="160">
        <f>IF($K$18&gt;0,'Assumptions (Coal)'!Z$11*Model!$K$18*AVERAGE('Assumptions (Coal)'!$D$2:$I$2)/10^9,0)</f>
        <v>0.1103734642</v>
      </c>
      <c r="P198" s="160">
        <f>IF($K$18&gt;0,'Assumptions (Coal)'!AA$11*Model!$K$18*AVERAGE('Assumptions (Coal)'!$D$2:$I$2)/10^9,0)</f>
        <v>0.1021046313</v>
      </c>
      <c r="Q198" s="160">
        <f>IF($K$18&gt;0,'Assumptions (Coal)'!AB$11*Model!$K$18*AVERAGE('Assumptions (Coal)'!$D$2:$I$2)/10^9,0)</f>
        <v>0.0944347091</v>
      </c>
      <c r="R198" s="160">
        <f>IF($K$18&gt;0,'Assumptions (Coal)'!AC$11*Model!$K$18*AVERAGE('Assumptions (Coal)'!$D$2:$I$2)/10^9,0)</f>
        <v>0.08736369774</v>
      </c>
      <c r="S198" s="160">
        <f>IF($K$18&gt;0,'Assumptions (Coal)'!AD$11*Model!$K$18*AVERAGE('Assumptions (Coal)'!$D$2:$I$2)/10^9,0)</f>
        <v>0.08620451555</v>
      </c>
      <c r="T198" s="160">
        <f>IF($K$18&gt;0,'Assumptions (Coal)'!AE$11*Model!$K$18*AVERAGE('Assumptions (Coal)'!$D$2:$I$2)/10^9,0)</f>
        <v>0.08618519585</v>
      </c>
      <c r="U198" s="160">
        <f>IF($K$18&gt;0,'Assumptions (Coal)'!AF$11*Model!$K$18*AVERAGE('Assumptions (Coal)'!$D$2:$I$2)/10^9,0)</f>
        <v>0.08620451555</v>
      </c>
      <c r="V198" s="160">
        <f>IF($K$18&gt;0,'Assumptions (Coal)'!AG$11*Model!$K$18*AVERAGE('Assumptions (Coal)'!$D$2:$I$2)/10^9,0)</f>
        <v>0.08618519585</v>
      </c>
      <c r="W198" s="160">
        <f>IF($K$18&gt;0,'Assumptions (Coal)'!AH$11*Model!$K$18*AVERAGE('Assumptions (Coal)'!$D$2:$I$2)/10^9,0)</f>
        <v>0.08620451555</v>
      </c>
      <c r="X198" s="160">
        <f>IF($K$18&gt;0,'Assumptions (Coal)'!AI$11*Model!$K$18*AVERAGE('Assumptions (Coal)'!$D$2:$I$2)/10^9,0)</f>
        <v>0.08618519585</v>
      </c>
      <c r="Y198" s="160">
        <f>IF($K$18&gt;0,'Assumptions (Coal)'!AJ$11*Model!$K$18*AVERAGE('Assumptions (Coal)'!$D$2:$I$2)/10^9,0)</f>
        <v>0.08620451555</v>
      </c>
      <c r="Z198" s="160">
        <f>IF($K$18&gt;0,'Assumptions (Coal)'!AK$11*Model!$K$18*AVERAGE('Assumptions (Coal)'!$D$2:$I$2)/10^9,0)</f>
        <v>0.08618519585</v>
      </c>
      <c r="AA198" s="160">
        <f>IF($K$18&gt;0,'Assumptions (Coal)'!AL$11*Model!$K$18*AVERAGE('Assumptions (Coal)'!$D$2:$I$2)/10^9,0)</f>
        <v>0.08620451555</v>
      </c>
      <c r="AB198" s="160">
        <f>IF($K$18&gt;0,'Assumptions (Coal)'!AM$11*Model!$K$18*AVERAGE('Assumptions (Coal)'!$D$2:$I$2)/10^9,0)</f>
        <v>0.08618519585</v>
      </c>
      <c r="AC198" s="160">
        <f>IF($K$18&gt;0,'Assumptions (Coal)'!AN$11*Model!$K$18*AVERAGE('Assumptions (Coal)'!$D$2:$I$2)/10^9,0)</f>
        <v>0.08620451555</v>
      </c>
      <c r="AD198" s="160">
        <f>IF($K$18&gt;0,'Assumptions (Coal)'!AO$11*Model!$K$18*AVERAGE('Assumptions (Coal)'!$D$2:$I$2)/10^9,0)</f>
        <v>0.08618519585</v>
      </c>
      <c r="AE198" s="160">
        <f>IF($K$18&gt;0,'Assumptions (Coal)'!AP$11*Model!$K$18*AVERAGE('Assumptions (Coal)'!$D$2:$I$2)/10^9,0)</f>
        <v>0.04310225777</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0.0512096659</v>
      </c>
      <c r="M199" s="160">
        <f>IF($L$18&gt;0,'Assumptions (Coal)'!W$11*Model!$L$18*AVERAGE('Assumptions (Coal)'!$E$2:$J$2)/10^9,0)</f>
        <v>0.09858202084</v>
      </c>
      <c r="N199" s="160">
        <f>IF($L$18&gt;0,'Assumptions (Coal)'!X$11*Model!$L$18*AVERAGE('Assumptions (Coal)'!$E$2:$J$2)/10^9,0)</f>
        <v>0.09118051713</v>
      </c>
      <c r="O199" s="160">
        <f>IF($L$18&gt;0,'Assumptions (Coal)'!Y$11*Model!$L$18*AVERAGE('Assumptions (Coal)'!$E$2:$J$2)/10^9,0)</f>
        <v>0.08435256167</v>
      </c>
      <c r="P199" s="160">
        <f>IF($L$18&gt;0,'Assumptions (Coal)'!Z$11*Model!$L$18*AVERAGE('Assumptions (Coal)'!$E$2:$J$2)/10^9,0)</f>
        <v>0.07801621901</v>
      </c>
      <c r="Q199" s="160">
        <f>IF($L$18&gt;0,'Assumptions (Coal)'!AA$11*Model!$L$18*AVERAGE('Assumptions (Coal)'!$E$2:$J$2)/10^9,0)</f>
        <v>0.07217148914</v>
      </c>
      <c r="R199" s="160">
        <f>IF($L$18&gt;0,'Assumptions (Coal)'!AB$11*Model!$L$18*AVERAGE('Assumptions (Coal)'!$E$2:$J$2)/10^9,0)</f>
        <v>0.06675009251</v>
      </c>
      <c r="S199" s="160">
        <f>IF($L$18&gt;0,'Assumptions (Coal)'!AC$11*Model!$L$18*AVERAGE('Assumptions (Coal)'!$E$2:$J$2)/10^9,0)</f>
        <v>0.06175202912</v>
      </c>
      <c r="T199" s="160">
        <f>IF($L$18&gt;0,'Assumptions (Coal)'!AD$11*Model!$L$18*AVERAGE('Assumptions (Coal)'!$E$2:$J$2)/10^9,0)</f>
        <v>0.06093267447</v>
      </c>
      <c r="U199" s="160">
        <f>IF($L$18&gt;0,'Assumptions (Coal)'!AE$11*Model!$L$18*AVERAGE('Assumptions (Coal)'!$E$2:$J$2)/10^9,0)</f>
        <v>0.06091901856</v>
      </c>
      <c r="V199" s="160">
        <f>IF($L$18&gt;0,'Assumptions (Coal)'!AF$11*Model!$L$18*AVERAGE('Assumptions (Coal)'!$E$2:$J$2)/10^9,0)</f>
        <v>0.06093267447</v>
      </c>
      <c r="W199" s="160">
        <f>IF($L$18&gt;0,'Assumptions (Coal)'!AG$11*Model!$L$18*AVERAGE('Assumptions (Coal)'!$E$2:$J$2)/10^9,0)</f>
        <v>0.06091901856</v>
      </c>
      <c r="X199" s="160">
        <f>IF($L$18&gt;0,'Assumptions (Coal)'!AH$11*Model!$L$18*AVERAGE('Assumptions (Coal)'!$E$2:$J$2)/10^9,0)</f>
        <v>0.06093267447</v>
      </c>
      <c r="Y199" s="160">
        <f>IF($L$18&gt;0,'Assumptions (Coal)'!AI$11*Model!$L$18*AVERAGE('Assumptions (Coal)'!$E$2:$J$2)/10^9,0)</f>
        <v>0.06091901856</v>
      </c>
      <c r="Z199" s="160">
        <f>IF($L$18&gt;0,'Assumptions (Coal)'!AJ$11*Model!$L$18*AVERAGE('Assumptions (Coal)'!$E$2:$J$2)/10^9,0)</f>
        <v>0.06093267447</v>
      </c>
      <c r="AA199" s="160">
        <f>IF($L$18&gt;0,'Assumptions (Coal)'!AK$11*Model!$L$18*AVERAGE('Assumptions (Coal)'!$E$2:$J$2)/10^9,0)</f>
        <v>0.06091901856</v>
      </c>
      <c r="AB199" s="160">
        <f>IF($L$18&gt;0,'Assumptions (Coal)'!AL$11*Model!$L$18*AVERAGE('Assumptions (Coal)'!$E$2:$J$2)/10^9,0)</f>
        <v>0.06093267447</v>
      </c>
      <c r="AC199" s="160">
        <f>IF($L$18&gt;0,'Assumptions (Coal)'!AM$11*Model!$L$18*AVERAGE('Assumptions (Coal)'!$E$2:$J$2)/10^9,0)</f>
        <v>0.06091901856</v>
      </c>
      <c r="AD199" s="160">
        <f>IF($L$18&gt;0,'Assumptions (Coal)'!AN$11*Model!$L$18*AVERAGE('Assumptions (Coal)'!$E$2:$J$2)/10^9,0)</f>
        <v>0.06093267447</v>
      </c>
      <c r="AE199" s="160">
        <f>IF($L$18&gt;0,'Assumptions (Coal)'!AO$11*Model!$L$18*AVERAGE('Assumptions (Coal)'!$E$2:$J$2)/10^9,0)</f>
        <v>0.06091901856</v>
      </c>
      <c r="AF199" s="180">
        <f>IF($L$18&gt;0,'Assumptions (Coal)'!AP$11*Model!$L$18*AVERAGE('Assumptions (Coal)'!$E$2:$J$2)/10^9,0)</f>
        <v>0.03046633723</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0.2172894289</v>
      </c>
      <c r="N200" s="160">
        <f>IF($M$18&gt;0,'Assumptions (Coal)'!W$11*Model!$M$18*AVERAGE('Assumptions (Coal)'!$F$2:$K$2)/10^9,0)</f>
        <v>0.4182966365</v>
      </c>
      <c r="O200" s="160">
        <f>IF($M$18&gt;0,'Assumptions (Coal)'!X$11*Model!$M$18*AVERAGE('Assumptions (Coal)'!$F$2:$K$2)/10^9,0)</f>
        <v>0.3868910711</v>
      </c>
      <c r="P200" s="160">
        <f>IF($M$18&gt;0,'Assumptions (Coal)'!Y$11*Model!$M$18*AVERAGE('Assumptions (Coal)'!$F$2:$K$2)/10^9,0)</f>
        <v>0.3579191472</v>
      </c>
      <c r="Q200" s="160">
        <f>IF($M$18&gt;0,'Assumptions (Coal)'!Z$11*Model!$M$18*AVERAGE('Assumptions (Coal)'!$F$2:$K$2)/10^9,0)</f>
        <v>0.3310332019</v>
      </c>
      <c r="R200" s="160">
        <f>IF($M$18&gt;0,'Assumptions (Coal)'!AA$11*Model!$M$18*AVERAGE('Assumptions (Coal)'!$F$2:$K$2)/10^9,0)</f>
        <v>0.3062332351</v>
      </c>
      <c r="S200" s="160">
        <f>IF($M$18&gt;0,'Assumptions (Coal)'!AB$11*Model!$M$18*AVERAGE('Assumptions (Coal)'!$F$2:$K$2)/10^9,0)</f>
        <v>0.2832295275</v>
      </c>
      <c r="T200" s="160">
        <f>IF($M$18&gt;0,'Assumptions (Coal)'!AC$11*Model!$M$18*AVERAGE('Assumptions (Coal)'!$F$2:$K$2)/10^9,0)</f>
        <v>0.2620220793</v>
      </c>
      <c r="U200" s="160">
        <f>IF($M$18&gt;0,'Assumptions (Coal)'!AD$11*Model!$M$18*AVERAGE('Assumptions (Coal)'!$F$2:$K$2)/10^9,0)</f>
        <v>0.2585454484</v>
      </c>
      <c r="V200" s="160">
        <f>IF($M$18&gt;0,'Assumptions (Coal)'!AE$11*Model!$M$18*AVERAGE('Assumptions (Coal)'!$F$2:$K$2)/10^9,0)</f>
        <v>0.2584875046</v>
      </c>
      <c r="W200" s="160">
        <f>IF($M$18&gt;0,'Assumptions (Coal)'!AF$11*Model!$M$18*AVERAGE('Assumptions (Coal)'!$F$2:$K$2)/10^9,0)</f>
        <v>0.2585454484</v>
      </c>
      <c r="X200" s="160">
        <f>IF($M$18&gt;0,'Assumptions (Coal)'!AG$11*Model!$M$18*AVERAGE('Assumptions (Coal)'!$F$2:$K$2)/10^9,0)</f>
        <v>0.2584875046</v>
      </c>
      <c r="Y200" s="160">
        <f>IF($M$18&gt;0,'Assumptions (Coal)'!AH$11*Model!$M$18*AVERAGE('Assumptions (Coal)'!$F$2:$K$2)/10^9,0)</f>
        <v>0.2585454484</v>
      </c>
      <c r="Z200" s="160">
        <f>IF($M$18&gt;0,'Assumptions (Coal)'!AI$11*Model!$M$18*AVERAGE('Assumptions (Coal)'!$F$2:$K$2)/10^9,0)</f>
        <v>0.2584875046</v>
      </c>
      <c r="AA200" s="160">
        <f>IF($M$18&gt;0,'Assumptions (Coal)'!AJ$11*Model!$M$18*AVERAGE('Assumptions (Coal)'!$F$2:$K$2)/10^9,0)</f>
        <v>0.2585454484</v>
      </c>
      <c r="AB200" s="160">
        <f>IF($M$18&gt;0,'Assumptions (Coal)'!AK$11*Model!$M$18*AVERAGE('Assumptions (Coal)'!$F$2:$K$2)/10^9,0)</f>
        <v>0.2584875046</v>
      </c>
      <c r="AC200" s="160">
        <f>IF($M$18&gt;0,'Assumptions (Coal)'!AL$11*Model!$M$18*AVERAGE('Assumptions (Coal)'!$F$2:$K$2)/10^9,0)</f>
        <v>0.2585454484</v>
      </c>
      <c r="AD200" s="160">
        <f>IF($M$18&gt;0,'Assumptions (Coal)'!AM$11*Model!$M$18*AVERAGE('Assumptions (Coal)'!$F$2:$K$2)/10^9,0)</f>
        <v>0.2584875046</v>
      </c>
      <c r="AE200" s="160">
        <f>IF($M$18&gt;0,'Assumptions (Coal)'!AN$11*Model!$M$18*AVERAGE('Assumptions (Coal)'!$F$2:$K$2)/10^9,0)</f>
        <v>0.2585454484</v>
      </c>
      <c r="AF200" s="180">
        <f>IF($M$18&gt;0,'Assumptions (Coal)'!AO$11*Model!$M$18*AVERAGE('Assumptions (Coal)'!$F$2:$K$2)/10^9,0)</f>
        <v>0.2584875046</v>
      </c>
      <c r="AG200" s="160">
        <f>IF($M$18&gt;0,'Assumptions (Coal)'!AP$11*Model!$M$18*AVERAGE('Assumptions (Coal)'!$F$2:$K$2)/10^9,0)</f>
        <v>0.1292727242</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0.1306258953</v>
      </c>
      <c r="O201" s="160">
        <f>IF($N$18&gt;0,'Assumptions (Coal)'!W$11*Model!$N$18*AVERAGE('Assumptions (Coal)'!$G$2:$L$2)/10^9,0)</f>
        <v>0.2514635568</v>
      </c>
      <c r="P201" s="160">
        <f>IF($N$18&gt;0,'Assumptions (Coal)'!X$11*Model!$N$18*AVERAGE('Assumptions (Coal)'!$G$2:$L$2)/10^9,0)</f>
        <v>0.2325837607</v>
      </c>
      <c r="Q201" s="160">
        <f>IF($N$18&gt;0,'Assumptions (Coal)'!Y$11*Model!$N$18*AVERAGE('Assumptions (Coal)'!$G$2:$L$2)/10^9,0)</f>
        <v>0.2151669747</v>
      </c>
      <c r="R201" s="160">
        <f>IF($N$18&gt;0,'Assumptions (Coal)'!Z$11*Model!$N$18*AVERAGE('Assumptions (Coal)'!$G$2:$L$2)/10^9,0)</f>
        <v>0.1990041973</v>
      </c>
      <c r="S201" s="160">
        <f>IF($N$18&gt;0,'Assumptions (Coal)'!AA$11*Model!$N$18*AVERAGE('Assumptions (Coal)'!$G$2:$L$2)/10^9,0)</f>
        <v>0.1840954284</v>
      </c>
      <c r="T201" s="160">
        <f>IF($N$18&gt;0,'Assumptions (Coal)'!AB$11*Model!$N$18*AVERAGE('Assumptions (Coal)'!$G$2:$L$2)/10^9,0)</f>
        <v>0.1702665003</v>
      </c>
      <c r="U201" s="160">
        <f>IF($N$18&gt;0,'Assumptions (Coal)'!AC$11*Model!$N$18*AVERAGE('Assumptions (Coal)'!$G$2:$L$2)/10^9,0)</f>
        <v>0.1575174129</v>
      </c>
      <c r="V201" s="160">
        <f>IF($N$18&gt;0,'Assumptions (Coal)'!AD$11*Model!$N$18*AVERAGE('Assumptions (Coal)'!$G$2:$L$2)/10^9,0)</f>
        <v>0.1554273986</v>
      </c>
      <c r="W201" s="160">
        <f>IF($N$18&gt;0,'Assumptions (Coal)'!AE$11*Model!$N$18*AVERAGE('Assumptions (Coal)'!$G$2:$L$2)/10^9,0)</f>
        <v>0.155392565</v>
      </c>
      <c r="X201" s="160">
        <f>IF($N$18&gt;0,'Assumptions (Coal)'!AF$11*Model!$N$18*AVERAGE('Assumptions (Coal)'!$G$2:$L$2)/10^9,0)</f>
        <v>0.1554273986</v>
      </c>
      <c r="Y201" s="160">
        <f>IF($N$18&gt;0,'Assumptions (Coal)'!AG$11*Model!$N$18*AVERAGE('Assumptions (Coal)'!$G$2:$L$2)/10^9,0)</f>
        <v>0.155392565</v>
      </c>
      <c r="Z201" s="160">
        <f>IF($N$18&gt;0,'Assumptions (Coal)'!AH$11*Model!$N$18*AVERAGE('Assumptions (Coal)'!$G$2:$L$2)/10^9,0)</f>
        <v>0.1554273986</v>
      </c>
      <c r="AA201" s="160">
        <f>IF($N$18&gt;0,'Assumptions (Coal)'!AI$11*Model!$N$18*AVERAGE('Assumptions (Coal)'!$G$2:$L$2)/10^9,0)</f>
        <v>0.155392565</v>
      </c>
      <c r="AB201" s="160">
        <f>IF($N$18&gt;0,'Assumptions (Coal)'!AJ$11*Model!$N$18*AVERAGE('Assumptions (Coal)'!$G$2:$L$2)/10^9,0)</f>
        <v>0.1554273986</v>
      </c>
      <c r="AC201" s="160">
        <f>IF($N$18&gt;0,'Assumptions (Coal)'!AK$11*Model!$N$18*AVERAGE('Assumptions (Coal)'!$G$2:$L$2)/10^9,0)</f>
        <v>0.155392565</v>
      </c>
      <c r="AD201" s="160">
        <f>IF($N$18&gt;0,'Assumptions (Coal)'!AL$11*Model!$N$18*AVERAGE('Assumptions (Coal)'!$G$2:$L$2)/10^9,0)</f>
        <v>0.1554273986</v>
      </c>
      <c r="AE201" s="160">
        <f>IF($N$18&gt;0,'Assumptions (Coal)'!AM$11*Model!$N$18*AVERAGE('Assumptions (Coal)'!$G$2:$L$2)/10^9,0)</f>
        <v>0.155392565</v>
      </c>
      <c r="AF201" s="180">
        <f>IF($N$18&gt;0,'Assumptions (Coal)'!AN$11*Model!$N$18*AVERAGE('Assumptions (Coal)'!$G$2:$L$2)/10^9,0)</f>
        <v>0.1554273986</v>
      </c>
      <c r="AG201" s="160">
        <f>IF($N$18&gt;0,'Assumptions (Coal)'!AO$11*Model!$N$18*AVERAGE('Assumptions (Coal)'!$G$2:$L$2)/10^9,0)</f>
        <v>0.155392565</v>
      </c>
      <c r="AH201" s="160">
        <f>IF($N$18&gt;0,'Assumptions (Coal)'!AP$11*Model!$N$18*AVERAGE('Assumptions (Coal)'!$G$2:$L$2)/10^9,0)</f>
        <v>0.0777136993</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0.2348234628</v>
      </c>
      <c r="P202" s="160">
        <f>IF($O$18&gt;0,'Assumptions (Coal)'!W$11*Model!$O$18*AVERAGE('Assumptions (Coal)'!$H$2:$M$2)/10^9,0)</f>
        <v>0.4520508209</v>
      </c>
      <c r="Q202" s="160">
        <f>IF($O$18&gt;0,'Assumptions (Coal)'!X$11*Model!$O$18*AVERAGE('Assumptions (Coal)'!$H$2:$M$2)/10^9,0)</f>
        <v>0.4181110031</v>
      </c>
      <c r="R202" s="160">
        <f>IF($O$18&gt;0,'Assumptions (Coal)'!Y$11*Model!$O$18*AVERAGE('Assumptions (Coal)'!$H$2:$M$2)/10^9,0)</f>
        <v>0.386801208</v>
      </c>
      <c r="S202" s="160">
        <f>IF($O$18&gt;0,'Assumptions (Coal)'!Z$11*Model!$O$18*AVERAGE('Assumptions (Coal)'!$H$2:$M$2)/10^9,0)</f>
        <v>0.3577457182</v>
      </c>
      <c r="T202" s="160">
        <f>IF($O$18&gt;0,'Assumptions (Coal)'!AA$11*Model!$O$18*AVERAGE('Assumptions (Coal)'!$H$2:$M$2)/10^9,0)</f>
        <v>0.3309445336</v>
      </c>
      <c r="U202" s="160">
        <f>IF($O$18&gt;0,'Assumptions (Coal)'!AB$11*Model!$O$18*AVERAGE('Assumptions (Coal)'!$H$2:$M$2)/10^9,0)</f>
        <v>0.3060845564</v>
      </c>
      <c r="V202" s="160">
        <f>IF($O$18&gt;0,'Assumptions (Coal)'!AC$11*Model!$O$18*AVERAGE('Assumptions (Coal)'!$H$2:$M$2)/10^9,0)</f>
        <v>0.2831657864</v>
      </c>
      <c r="W202" s="160">
        <f>IF($O$18&gt;0,'Assumptions (Coal)'!AD$11*Model!$O$18*AVERAGE('Assumptions (Coal)'!$H$2:$M$2)/10^9,0)</f>
        <v>0.279408611</v>
      </c>
      <c r="X202" s="160">
        <f>IF($O$18&gt;0,'Assumptions (Coal)'!AE$11*Model!$O$18*AVERAGE('Assumptions (Coal)'!$H$2:$M$2)/10^9,0)</f>
        <v>0.2793459914</v>
      </c>
      <c r="Y202" s="160">
        <f>IF($O$18&gt;0,'Assumptions (Coal)'!AF$11*Model!$O$18*AVERAGE('Assumptions (Coal)'!$H$2:$M$2)/10^9,0)</f>
        <v>0.279408611</v>
      </c>
      <c r="Z202" s="160">
        <f>IF($O$18&gt;0,'Assumptions (Coal)'!AG$11*Model!$O$18*AVERAGE('Assumptions (Coal)'!$H$2:$M$2)/10^9,0)</f>
        <v>0.2793459914</v>
      </c>
      <c r="AA202" s="160">
        <f>IF($O$18&gt;0,'Assumptions (Coal)'!AH$11*Model!$O$18*AVERAGE('Assumptions (Coal)'!$H$2:$M$2)/10^9,0)</f>
        <v>0.279408611</v>
      </c>
      <c r="AB202" s="160">
        <f>IF($O$18&gt;0,'Assumptions (Coal)'!AI$11*Model!$O$18*AVERAGE('Assumptions (Coal)'!$H$2:$M$2)/10^9,0)</f>
        <v>0.2793459914</v>
      </c>
      <c r="AC202" s="160">
        <f>IF($O$18&gt;0,'Assumptions (Coal)'!AJ$11*Model!$O$18*AVERAGE('Assumptions (Coal)'!$H$2:$M$2)/10^9,0)</f>
        <v>0.279408611</v>
      </c>
      <c r="AD202" s="160">
        <f>IF($O$18&gt;0,'Assumptions (Coal)'!AK$11*Model!$O$18*AVERAGE('Assumptions (Coal)'!$H$2:$M$2)/10^9,0)</f>
        <v>0.2793459914</v>
      </c>
      <c r="AE202" s="160">
        <f>IF($O$18&gt;0,'Assumptions (Coal)'!AL$11*Model!$O$18*AVERAGE('Assumptions (Coal)'!$H$2:$M$2)/10^9,0)</f>
        <v>0.279408611</v>
      </c>
      <c r="AF202" s="180">
        <f>IF($O$18&gt;0,'Assumptions (Coal)'!AM$11*Model!$O$18*AVERAGE('Assumptions (Coal)'!$H$2:$M$2)/10^9,0)</f>
        <v>0.2793459914</v>
      </c>
      <c r="AG202" s="160">
        <f>IF($O$18&gt;0,'Assumptions (Coal)'!AN$11*Model!$O$18*AVERAGE('Assumptions (Coal)'!$H$2:$M$2)/10^9,0)</f>
        <v>0.279408611</v>
      </c>
      <c r="AH202" s="160">
        <f>IF($O$18&gt;0,'Assumptions (Coal)'!AO$11*Model!$O$18*AVERAGE('Assumptions (Coal)'!$H$2:$M$2)/10^9,0)</f>
        <v>0.2793459914</v>
      </c>
      <c r="AI202" s="160">
        <f>IF($O$18&gt;0,'Assumptions (Coal)'!AP$11*Model!$O$18*AVERAGE('Assumptions (Coal)'!$H$2:$M$2)/10^9,0)</f>
        <v>0.1397043055</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0.1088508786</v>
      </c>
      <c r="Q203" s="177">
        <f>IF($P$18&gt;0,'Assumptions (Coal)'!W$11*Model!$P$18*AVERAGE('Assumptions (Coal)'!$I$2:$N$2)/10^9,0)</f>
        <v>0.209545198</v>
      </c>
      <c r="R203" s="177">
        <f>IF($P$18&gt;0,'Assumptions (Coal)'!X$11*Model!$P$18*AVERAGE('Assumptions (Coal)'!$I$2:$N$2)/10^9,0)</f>
        <v>0.1938126177</v>
      </c>
      <c r="S203" s="177">
        <f>IF($P$18&gt;0,'Assumptions (Coal)'!Y$11*Model!$P$18*AVERAGE('Assumptions (Coal)'!$I$2:$N$2)/10^9,0)</f>
        <v>0.1792991672</v>
      </c>
      <c r="T203" s="177">
        <f>IF($P$18&gt;0,'Assumptions (Coal)'!Z$11*Model!$P$18*AVERAGE('Assumptions (Coal)'!$I$2:$N$2)/10^9,0)</f>
        <v>0.1658306851</v>
      </c>
      <c r="U203" s="177">
        <f>IF($P$18&gt;0,'Assumptions (Coal)'!AA$11*Model!$P$18*AVERAGE('Assumptions (Coal)'!$I$2:$N$2)/10^9,0)</f>
        <v>0.1534071715</v>
      </c>
      <c r="V203" s="177">
        <f>IF($P$18&gt;0,'Assumptions (Coal)'!AB$11*Model!$P$18*AVERAGE('Assumptions (Coal)'!$I$2:$N$2)/10^9,0)</f>
        <v>0.1418834919</v>
      </c>
      <c r="W203" s="177">
        <f>IF($P$18&gt;0,'Assumptions (Coal)'!AC$11*Model!$P$18*AVERAGE('Assumptions (Coal)'!$I$2:$N$2)/10^9,0)</f>
        <v>0.1312596461</v>
      </c>
      <c r="X203" s="177">
        <f>IF($P$18&gt;0,'Assumptions (Coal)'!AD$11*Model!$P$18*AVERAGE('Assumptions (Coal)'!$I$2:$N$2)/10^9,0)</f>
        <v>0.129518032</v>
      </c>
      <c r="Y203" s="177">
        <f>IF($P$18&gt;0,'Assumptions (Coal)'!AE$11*Model!$P$18*AVERAGE('Assumptions (Coal)'!$I$2:$N$2)/10^9,0)</f>
        <v>0.1294890051</v>
      </c>
      <c r="Z203" s="177">
        <f>IF($P$18&gt;0,'Assumptions (Coal)'!AF$11*Model!$P$18*AVERAGE('Assumptions (Coal)'!$I$2:$N$2)/10^9,0)</f>
        <v>0.129518032</v>
      </c>
      <c r="AA203" s="177">
        <f>IF($P$18&gt;0,'Assumptions (Coal)'!AG$11*Model!$P$18*AVERAGE('Assumptions (Coal)'!$I$2:$N$2)/10^9,0)</f>
        <v>0.1294890051</v>
      </c>
      <c r="AB203" s="177">
        <f>IF($P$18&gt;0,'Assumptions (Coal)'!AH$11*Model!$P$18*AVERAGE('Assumptions (Coal)'!$I$2:$N$2)/10^9,0)</f>
        <v>0.129518032</v>
      </c>
      <c r="AC203" s="177">
        <f>IF($P$18&gt;0,'Assumptions (Coal)'!AI$11*Model!$P$18*AVERAGE('Assumptions (Coal)'!$I$2:$N$2)/10^9,0)</f>
        <v>0.1294890051</v>
      </c>
      <c r="AD203" s="177">
        <f>IF($P$18&gt;0,'Assumptions (Coal)'!AJ$11*Model!$P$18*AVERAGE('Assumptions (Coal)'!$I$2:$N$2)/10^9,0)</f>
        <v>0.129518032</v>
      </c>
      <c r="AE203" s="177">
        <f>IF($P$18&gt;0,'Assumptions (Coal)'!AK$11*Model!$P$18*AVERAGE('Assumptions (Coal)'!$I$2:$N$2)/10^9,0)</f>
        <v>0.1294890051</v>
      </c>
      <c r="AF203" s="180">
        <f>IF($P$18&gt;0,'Assumptions (Coal)'!AL$11*Model!$P$18*AVERAGE('Assumptions (Coal)'!$I$2:$N$2)/10^9,0)</f>
        <v>0.129518032</v>
      </c>
      <c r="AG203" s="177">
        <f>IF($P$18&gt;0,'Assumptions (Coal)'!AM$11*Model!$P$18*AVERAGE('Assumptions (Coal)'!$I$2:$N$2)/10^9,0)</f>
        <v>0.1294890051</v>
      </c>
      <c r="AH203" s="177">
        <f>IF($P$18&gt;0,'Assumptions (Coal)'!AN$11*Model!$P$18*AVERAGE('Assumptions (Coal)'!$I$2:$N$2)/10^9,0)</f>
        <v>0.129518032</v>
      </c>
      <c r="AI203" s="177">
        <f>IF($P$18&gt;0,'Assumptions (Coal)'!AO$11*Model!$P$18*AVERAGE('Assumptions (Coal)'!$I$2:$N$2)/10^9,0)</f>
        <v>0.1294890051</v>
      </c>
      <c r="AJ203" s="177">
        <f>IF($P$18&gt;0,'Assumptions (Coal)'!AP$11*Model!$P$18*AVERAGE('Assumptions (Coal)'!$I$2:$N$2)/10^9,0)</f>
        <v>0.06475901602</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2.439583006</v>
      </c>
      <c r="Y211" s="160">
        <f>IF($X$18&gt;0,'Assumptions (Coal)'!W11*Model!$X$18*average('Assumptions (Coal)'!$Q$2:$V$2)/10^9,0)</f>
        <v>4.696359926</v>
      </c>
      <c r="Z211" s="160">
        <f>IF($X$18&gt;0,'Assumptions (Coal)'!X11*Model!$X$18*average('Assumptions (Coal)'!$Q$2:$V$2)/10^9,0)</f>
        <v>4.343758862</v>
      </c>
      <c r="AA211" s="160">
        <f>IF($X$18&gt;0,'Assumptions (Coal)'!Y11*Model!$X$18*average('Assumptions (Coal)'!$Q$2:$V$2)/10^9,0)</f>
        <v>4.018481128</v>
      </c>
      <c r="AB211" s="160">
        <f>IF($X$18&gt;0,'Assumptions (Coal)'!Z11*Model!$X$18*average('Assumptions (Coal)'!$Q$2:$V$2)/10^9,0)</f>
        <v>3.716623391</v>
      </c>
      <c r="AC211" s="160">
        <f>IF($X$18&gt;0,'Assumptions (Coal)'!AA11*Model!$X$18*average('Assumptions (Coal)'!$Q$2:$V$2)/10^9,0)</f>
        <v>3.43818565</v>
      </c>
      <c r="AD211" s="160">
        <f>IF($X$18&gt;0,'Assumptions (Coal)'!AB11*Model!$X$18*average('Assumptions (Coal)'!$Q$2:$V$2)/10^9,0)</f>
        <v>3.179915129</v>
      </c>
      <c r="AE211" s="160">
        <f>IF($X$18&gt;0,'Assumptions (Coal)'!AC11*Model!$X$18*average('Assumptions (Coal)'!$Q$2:$V$2)/10^9,0)</f>
        <v>2.941811828</v>
      </c>
      <c r="AF211" s="180">
        <f>IF($X$18&gt;0,'Assumptions (Coal)'!AD11*Model!$X$18*average('Assumptions (Coal)'!$Q$2:$V$2)/10^9,0)</f>
        <v>2.9027785</v>
      </c>
      <c r="AG211" s="160">
        <f>IF($X$18&gt;0,'Assumptions (Coal)'!AE11*Model!$X$18*average('Assumptions (Coal)'!$Q$2:$V$2)/10^9,0)</f>
        <v>2.902127944</v>
      </c>
      <c r="AH211" s="160">
        <f>IF($X$18&gt;0,'Assumptions (Coal)'!AF11*Model!$X$18*average('Assumptions (Coal)'!$Q$2:$V$2)/10^9,0)</f>
        <v>2.9027785</v>
      </c>
      <c r="AI211" s="160">
        <f>IF($X$18&gt;0,'Assumptions (Coal)'!AG11*Model!$X$18*average('Assumptions (Coal)'!$Q$2:$V$2)/10^9,0)</f>
        <v>2.902127944</v>
      </c>
      <c r="AJ211" s="160">
        <f>IF($X$18&gt;0,'Assumptions (Coal)'!AH11*Model!$X$18*average('Assumptions (Coal)'!$Q$2:$V$2)/10^9,0)</f>
        <v>2.9027785</v>
      </c>
      <c r="AK211" s="160">
        <f>IF($X$18&gt;0,'Assumptions (Coal)'!AI11*Model!$X$18*average('Assumptions (Coal)'!$Q$2:$V$2)/10^9,0)</f>
        <v>2.902127944</v>
      </c>
      <c r="AL211" s="160">
        <f>IF($X$18&gt;0,'Assumptions (Coal)'!AJ11*Model!$X$18*average('Assumptions (Coal)'!$Q$2:$V$2)/10^9,0)</f>
        <v>2.9027785</v>
      </c>
      <c r="AM211" s="160">
        <f>IF($X$18&gt;0,'Assumptions (Coal)'!AK11*Model!$X$18*average('Assumptions (Coal)'!$Q$2:$V$2)/10^9,0)</f>
        <v>2.902127944</v>
      </c>
      <c r="AN211" s="160">
        <f>IF($X$18&gt;0,'Assumptions (Coal)'!AL11*Model!$X$18*average('Assumptions (Coal)'!$Q$2:$V$2)/10^9,0)</f>
        <v>2.9027785</v>
      </c>
      <c r="AO211" s="160">
        <f>IF($X$18&gt;0,'Assumptions (Coal)'!AM11*Model!$X$18*average('Assumptions (Coal)'!$Q$2:$V$2)/10^9,0)</f>
        <v>2.902127944</v>
      </c>
      <c r="AP211" s="160">
        <f>IF($X$18&gt;0,'Assumptions (Coal)'!AN11*Model!$X$18*average('Assumptions (Coal)'!$Q$2:$V$2)/10^9,0)</f>
        <v>2.9027785</v>
      </c>
      <c r="AQ211" s="160">
        <f>IF($X$18&gt;0,'Assumptions (Coal)'!AO11*Model!$X$18*average('Assumptions (Coal)'!$Q$2:$V$2)/10^9,0)</f>
        <v>2.902127944</v>
      </c>
      <c r="AR211" s="160">
        <f>IF($X$18&gt;0,'Assumptions (Coal)'!AP11*Model!$X$18*average('Assumptions (Coal)'!$Q$2:$V$2)/10^9,0)</f>
        <v>1.45138925</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0.01291039322</v>
      </c>
      <c r="Z212" s="160">
        <f>IF($Y$18&gt;0,'Assumptions (Coal)'!W11*Model!$Y$18*AVERAGE('Assumptions (Coal)'!$R$2:$W$2)/10^9,0)</f>
        <v>0.02485336764</v>
      </c>
      <c r="AA212" s="160">
        <f>IF($Y$18&gt;0,'Assumptions (Coal)'!X11*Model!$Y$18*AVERAGE('Assumptions (Coal)'!$R$2:$W$2)/10^9,0)</f>
        <v>0.02298738547</v>
      </c>
      <c r="AB212" s="160">
        <f>IF($Y$18&gt;0,'Assumptions (Coal)'!Y11*Model!$Y$18*AVERAGE('Assumptions (Coal)'!$R$2:$W$2)/10^9,0)</f>
        <v>0.02126599971</v>
      </c>
      <c r="AC212" s="160">
        <f>IF($Y$18&gt;0,'Assumptions (Coal)'!Z11*Model!$Y$18*AVERAGE('Assumptions (Coal)'!$R$2:$W$2)/10^9,0)</f>
        <v>0.01966855372</v>
      </c>
      <c r="AD212" s="160">
        <f>IF($Y$18&gt;0,'Assumptions (Coal)'!AA11*Model!$Y$18*AVERAGE('Assumptions (Coal)'!$R$2:$W$2)/10^9,0)</f>
        <v>0.01819504751</v>
      </c>
      <c r="AE212" s="160">
        <f>IF($Y$18&gt;0,'Assumptions (Coal)'!AB11*Model!$Y$18*AVERAGE('Assumptions (Coal)'!$R$2:$W$2)/10^9,0)</f>
        <v>0.01682826721</v>
      </c>
      <c r="AF212" s="180">
        <f>IF($Y$18&gt;0,'Assumptions (Coal)'!AC11*Model!$Y$18*AVERAGE('Assumptions (Coal)'!$R$2:$W$2)/10^9,0)</f>
        <v>0.01556821284</v>
      </c>
      <c r="AG212" s="160">
        <f>IF($Y$18&gt;0,'Assumptions (Coal)'!AD11*Model!$Y$18*AVERAGE('Assumptions (Coal)'!$R$2:$W$2)/10^9,0)</f>
        <v>0.01536164654</v>
      </c>
      <c r="AH212" s="160">
        <f>IF($Y$18&gt;0,'Assumptions (Coal)'!AE11*Model!$Y$18*AVERAGE('Assumptions (Coal)'!$R$2:$W$2)/10^9,0)</f>
        <v>0.01535820377</v>
      </c>
      <c r="AI212" s="160">
        <f>IF($Y$18&gt;0,'Assumptions (Coal)'!AF11*Model!$Y$18*AVERAGE('Assumptions (Coal)'!$R$2:$W$2)/10^9,0)</f>
        <v>0.01536164654</v>
      </c>
      <c r="AJ212" s="160">
        <f>IF($Y$18&gt;0,'Assumptions (Coal)'!AG11*Model!$Y$18*AVERAGE('Assumptions (Coal)'!$R$2:$W$2)/10^9,0)</f>
        <v>0.01535820377</v>
      </c>
      <c r="AK212" s="160">
        <f>IF($Y$18&gt;0,'Assumptions (Coal)'!AH11*Model!$Y$18*AVERAGE('Assumptions (Coal)'!$R$2:$W$2)/10^9,0)</f>
        <v>0.01536164654</v>
      </c>
      <c r="AL212" s="160">
        <f>IF($Y$18&gt;0,'Assumptions (Coal)'!AI11*Model!$Y$18*AVERAGE('Assumptions (Coal)'!$R$2:$W$2)/10^9,0)</f>
        <v>0.01535820377</v>
      </c>
      <c r="AM212" s="160">
        <f>IF($Y$18&gt;0,'Assumptions (Coal)'!AJ11*Model!$Y$18*AVERAGE('Assumptions (Coal)'!$R$2:$W$2)/10^9,0)</f>
        <v>0.01536164654</v>
      </c>
      <c r="AN212" s="160">
        <f>IF($Y$18&gt;0,'Assumptions (Coal)'!AK11*Model!$Y$18*AVERAGE('Assumptions (Coal)'!$R$2:$W$2)/10^9,0)</f>
        <v>0.01535820377</v>
      </c>
      <c r="AO212" s="160">
        <f>IF($Y$18&gt;0,'Assumptions (Coal)'!AL11*Model!$Y$18*AVERAGE('Assumptions (Coal)'!$R$2:$W$2)/10^9,0)</f>
        <v>0.01536164654</v>
      </c>
      <c r="AP212" s="160">
        <f>IF($Y$18&gt;0,'Assumptions (Coal)'!AM11*Model!$Y$18*AVERAGE('Assumptions (Coal)'!$R$2:$W$2)/10^9,0)</f>
        <v>0.01535820377</v>
      </c>
      <c r="AQ212" s="160">
        <f>IF($Y$18&gt;0,'Assumptions (Coal)'!AN11*Model!$Y$18*AVERAGE('Assumptions (Coal)'!$R$2:$W$2)/10^9,0)</f>
        <v>0.01536164654</v>
      </c>
      <c r="AR212" s="160">
        <f>IF($Y$18&gt;0,'Assumptions (Coal)'!AO11*Model!$Y$18*AVERAGE('Assumptions (Coal)'!$R$2:$W$2)/10^9,0)</f>
        <v>0.01535820377</v>
      </c>
      <c r="AS212" s="160">
        <f>IF($Y$18&gt;0,'Assumptions (Coal)'!AP11*Model!$Y$18*AVERAGE('Assumptions (Coal)'!$R$2:$W$2)/10^9,0)</f>
        <v>0.007680823272</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0.1179954233</v>
      </c>
      <c r="AB214" s="160">
        <f>IF($AA$18&gt;0,'Assumptions (Coal)'!W11*Model!$AA$18*AVERAGE('Assumptions (Coal)'!$T$2:$Y$2)/10^9,0)</f>
        <v>0.2271490561</v>
      </c>
      <c r="AC214" s="160">
        <f>IF($AA$18&gt;0,'Assumptions (Coal)'!X11*Model!$AA$18*AVERAGE('Assumptions (Coal)'!$T$2:$Y$2)/10^9,0)</f>
        <v>0.2100947843</v>
      </c>
      <c r="AD214" s="160">
        <f>IF($AA$18&gt;0,'Assumptions (Coal)'!Y11*Model!$AA$18*AVERAGE('Assumptions (Coal)'!$T$2:$Y$2)/10^9,0)</f>
        <v>0.1943620612</v>
      </c>
      <c r="AE214" s="160">
        <f>IF($AA$18&gt;0,'Assumptions (Coal)'!Z11*Model!$AA$18*AVERAGE('Assumptions (Coal)'!$T$2:$Y$2)/10^9,0)</f>
        <v>0.1797620942</v>
      </c>
      <c r="AF214" s="180">
        <f>IF($AA$18&gt;0,'Assumptions (Coal)'!AA11*Model!$AA$18*AVERAGE('Assumptions (Coal)'!$T$2:$Y$2)/10^9,0)</f>
        <v>0.1662948832</v>
      </c>
      <c r="AG214" s="160">
        <f>IF($AA$18&gt;0,'Assumptions (Coal)'!AB11*Model!$AA$18*AVERAGE('Assumptions (Coal)'!$T$2:$Y$2)/10^9,0)</f>
        <v>0.153803101</v>
      </c>
      <c r="AH214" s="160">
        <f>IF($AA$18&gt;0,'Assumptions (Coal)'!AC11*Model!$AA$18*AVERAGE('Assumptions (Coal)'!$T$2:$Y$2)/10^9,0)</f>
        <v>0.1422867477</v>
      </c>
      <c r="AI214" s="160">
        <f>IF($AA$18&gt;0,'Assumptions (Coal)'!AD11*Model!$AA$18*AVERAGE('Assumptions (Coal)'!$T$2:$Y$2)/10^9,0)</f>
        <v>0.140398821</v>
      </c>
      <c r="AJ214" s="160">
        <f>IF($AA$18&gt;0,'Assumptions (Coal)'!AE11*Model!$AA$18*AVERAGE('Assumptions (Coal)'!$T$2:$Y$2)/10^9,0)</f>
        <v>0.1403673555</v>
      </c>
      <c r="AK214" s="160">
        <f>IF($AA$18&gt;0,'Assumptions (Coal)'!AF11*Model!$AA$18*AVERAGE('Assumptions (Coal)'!$T$2:$Y$2)/10^9,0)</f>
        <v>0.140398821</v>
      </c>
      <c r="AL214" s="160">
        <f>IF($AA$18&gt;0,'Assumptions (Coal)'!AG11*Model!$AA$18*AVERAGE('Assumptions (Coal)'!$T$2:$Y$2)/10^9,0)</f>
        <v>0.1403673555</v>
      </c>
      <c r="AM214" s="160">
        <f>IF($AA$18&gt;0,'Assumptions (Coal)'!AH11*Model!$AA$18*AVERAGE('Assumptions (Coal)'!$T$2:$Y$2)/10^9,0)</f>
        <v>0.140398821</v>
      </c>
      <c r="AN214" s="160">
        <f>IF($AA$18&gt;0,'Assumptions (Coal)'!AI11*Model!$AA$18*AVERAGE('Assumptions (Coal)'!$T$2:$Y$2)/10^9,0)</f>
        <v>0.1403673555</v>
      </c>
      <c r="AO214" s="160">
        <f>IF($AA$18&gt;0,'Assumptions (Coal)'!AJ11*Model!$AA$18*AVERAGE('Assumptions (Coal)'!$T$2:$Y$2)/10^9,0)</f>
        <v>0.140398821</v>
      </c>
      <c r="AP214" s="160">
        <f>IF($AA$18&gt;0,'Assumptions (Coal)'!AK11*Model!$AA$18*AVERAGE('Assumptions (Coal)'!$T$2:$Y$2)/10^9,0)</f>
        <v>0.1403673555</v>
      </c>
      <c r="AQ214" s="160">
        <f>IF($AA$18&gt;0,'Assumptions (Coal)'!AL11*Model!$AA$18*AVERAGE('Assumptions (Coal)'!$T$2:$Y$2)/10^9,0)</f>
        <v>0.140398821</v>
      </c>
      <c r="AR214" s="160">
        <f>IF($AA$18&gt;0,'Assumptions (Coal)'!AM11*Model!$AA$18*AVERAGE('Assumptions (Coal)'!$T$2:$Y$2)/10^9,0)</f>
        <v>0.1403673555</v>
      </c>
      <c r="AS214" s="160">
        <f>IF($AA$18&gt;0,'Assumptions (Coal)'!AN11*Model!$AA$18*AVERAGE('Assumptions (Coal)'!$T$2:$Y$2)/10^9,0)</f>
        <v>0.140398821</v>
      </c>
      <c r="AT214" s="160">
        <f>IF($AA$18&gt;0,'Assumptions (Coal)'!AO11*Model!$AA$18*AVERAGE('Assumptions (Coal)'!$T$2:$Y$2)/10^9,0)</f>
        <v>0.1403673555</v>
      </c>
      <c r="AU214" s="160">
        <f>IF($AA$18&gt;0,'Assumptions (Coal)'!AP11*Model!$AA$18*AVERAGE('Assumptions (Coal)'!$T$2:$Y$2)/10^9,0)</f>
        <v>0.07019941048</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0.296808785</v>
      </c>
      <c r="AC215" s="160">
        <f>IF($AB$18&gt;0,'Assumptions (Coal)'!W11*Model!$AB$18*AVERAGE('Assumptions (Coal)'!$U$2:$Z$2)/10^9,0)</f>
        <v>0.5713766984</v>
      </c>
      <c r="AD215" s="160">
        <f>IF($AB$18&gt;0,'Assumptions (Coal)'!X11*Model!$AB$18*AVERAGE('Assumptions (Coal)'!$U$2:$Z$2)/10^9,0)</f>
        <v>0.5284779353</v>
      </c>
      <c r="AE215" s="160">
        <f>IF($AB$18&gt;0,'Assumptions (Coal)'!Y11*Model!$AB$18*AVERAGE('Assumptions (Coal)'!$U$2:$Z$2)/10^9,0)</f>
        <v>0.4889034307</v>
      </c>
      <c r="AF215" s="180">
        <f>IF($AB$18&gt;0,'Assumptions (Coal)'!Z11*Model!$AB$18*AVERAGE('Assumptions (Coal)'!$U$2:$Z$2)/10^9,0)</f>
        <v>0.4521782903</v>
      </c>
      <c r="AG215" s="160">
        <f>IF($AB$18&gt;0,'Assumptions (Coal)'!AA11*Model!$AB$18*AVERAGE('Assumptions (Coal)'!$U$2:$Z$2)/10^9,0)</f>
        <v>0.4183025143</v>
      </c>
      <c r="AH215" s="160">
        <f>IF($AB$18&gt;0,'Assumptions (Coal)'!AB11*Model!$AB$18*AVERAGE('Assumptions (Coal)'!$U$2:$Z$2)/10^9,0)</f>
        <v>0.3868803576</v>
      </c>
      <c r="AI215" s="160">
        <f>IF($AB$18&gt;0,'Assumptions (Coal)'!AC11*Model!$AB$18*AVERAGE('Assumptions (Coal)'!$U$2:$Z$2)/10^9,0)</f>
        <v>0.3579118202</v>
      </c>
      <c r="AJ215" s="160">
        <f>IF($AB$18&gt;0,'Assumptions (Coal)'!AD11*Model!$AB$18*AVERAGE('Assumptions (Coal)'!$U$2:$Z$2)/10^9,0)</f>
        <v>0.3531628797</v>
      </c>
      <c r="AK215" s="160">
        <f>IF($AB$18&gt;0,'Assumptions (Coal)'!AE11*Model!$AB$18*AVERAGE('Assumptions (Coal)'!$U$2:$Z$2)/10^9,0)</f>
        <v>0.3530837307</v>
      </c>
      <c r="AL215" s="160">
        <f>IF($AB$18&gt;0,'Assumptions (Coal)'!AF11*Model!$AB$18*AVERAGE('Assumptions (Coal)'!$U$2:$Z$2)/10^9,0)</f>
        <v>0.3531628797</v>
      </c>
      <c r="AM215" s="160">
        <f>IF($AB$18&gt;0,'Assumptions (Coal)'!AG11*Model!$AB$18*AVERAGE('Assumptions (Coal)'!$U$2:$Z$2)/10^9,0)</f>
        <v>0.3530837307</v>
      </c>
      <c r="AN215" s="160">
        <f>IF($AB$18&gt;0,'Assumptions (Coal)'!AH11*Model!$AB$18*AVERAGE('Assumptions (Coal)'!$U$2:$Z$2)/10^9,0)</f>
        <v>0.3531628797</v>
      </c>
      <c r="AO215" s="160">
        <f>IF($AB$18&gt;0,'Assumptions (Coal)'!AI11*Model!$AB$18*AVERAGE('Assumptions (Coal)'!$U$2:$Z$2)/10^9,0)</f>
        <v>0.3530837307</v>
      </c>
      <c r="AP215" s="160">
        <f>IF($AB$18&gt;0,'Assumptions (Coal)'!AJ11*Model!$AB$18*AVERAGE('Assumptions (Coal)'!$U$2:$Z$2)/10^9,0)</f>
        <v>0.3531628797</v>
      </c>
      <c r="AQ215" s="160">
        <f>IF($AB$18&gt;0,'Assumptions (Coal)'!AK11*Model!$AB$18*AVERAGE('Assumptions (Coal)'!$U$2:$Z$2)/10^9,0)</f>
        <v>0.3530837307</v>
      </c>
      <c r="AR215" s="160">
        <f>IF($AB$18&gt;0,'Assumptions (Coal)'!AL11*Model!$AB$18*AVERAGE('Assumptions (Coal)'!$U$2:$Z$2)/10^9,0)</f>
        <v>0.3531628797</v>
      </c>
      <c r="AS215" s="160">
        <f>IF($AB$18&gt;0,'Assumptions (Coal)'!AM11*Model!$AB$18*AVERAGE('Assumptions (Coal)'!$U$2:$Z$2)/10^9,0)</f>
        <v>0.3530837307</v>
      </c>
      <c r="AT215" s="160">
        <f>IF($AB$18&gt;0,'Assumptions (Coal)'!AN11*Model!$AB$18*AVERAGE('Assumptions (Coal)'!$U$2:$Z$2)/10^9,0)</f>
        <v>0.3531628797</v>
      </c>
      <c r="AU215" s="160">
        <f>IF($AB$18&gt;0,'Assumptions (Coal)'!AO11*Model!$AB$18*AVERAGE('Assumptions (Coal)'!$U$2:$Z$2)/10^9,0)</f>
        <v>0.3530837307</v>
      </c>
      <c r="AV215" s="160">
        <f>IF($AB$18&gt;0,'Assumptions (Coal)'!AP11*Model!$AB$18*AVERAGE('Assumptions (Coal)'!$U$2:$Z$2)/10^9,0)</f>
        <v>0.1765814398</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0.07071892088</v>
      </c>
      <c r="AE217" s="180">
        <f>IF($AD$18&gt;0,'Assumptions (Coal)'!W11*Model!$AD$18*AVERAGE('Assumptions (Coal)'!$W$2:$AB$2)/10^9,0)</f>
        <v>0.1361386373</v>
      </c>
      <c r="AF217" s="180">
        <f>IF($AD$18&gt;0,'Assumptions (Coal)'!X11*Model!$AD$18*AVERAGE('Assumptions (Coal)'!$W$2:$AB$2)/10^9,0)</f>
        <v>0.1259173959</v>
      </c>
      <c r="AG217" s="160">
        <f>IF($AD$18&gt;0,'Assumptions (Coal)'!Y11*Model!$AD$18*AVERAGE('Assumptions (Coal)'!$W$2:$AB$2)/10^9,0)</f>
        <v>0.1164882065</v>
      </c>
      <c r="AH217" s="160">
        <f>IF($AD$18&gt;0,'Assumptions (Coal)'!Z11*Model!$AD$18*AVERAGE('Assumptions (Coal)'!$W$2:$AB$2)/10^9,0)</f>
        <v>0.1077379187</v>
      </c>
      <c r="AI217" s="160">
        <f>IF($AD$18&gt;0,'Assumptions (Coal)'!AA11*Model!$AD$18*AVERAGE('Assumptions (Coal)'!$W$2:$AB$2)/10^9,0)</f>
        <v>0.0996665325</v>
      </c>
      <c r="AJ217" s="160">
        <f>IF($AD$18&gt;0,'Assumptions (Coal)'!AB11*Model!$AD$18*AVERAGE('Assumptions (Coal)'!$W$2:$AB$2)/10^9,0)</f>
        <v>0.09217975607</v>
      </c>
      <c r="AK217" s="160">
        <f>IF($AD$18&gt;0,'Assumptions (Coal)'!AC11*Model!$AD$18*AVERAGE('Assumptions (Coal)'!$W$2:$AB$2)/10^9,0)</f>
        <v>0.08527758939</v>
      </c>
      <c r="AL217" s="160">
        <f>IF($AD$18&gt;0,'Assumptions (Coal)'!AD11*Model!$AD$18*AVERAGE('Assumptions (Coal)'!$W$2:$AB$2)/10^9,0)</f>
        <v>0.08414608666</v>
      </c>
      <c r="AM217" s="160">
        <f>IF($AD$18&gt;0,'Assumptions (Coal)'!AE11*Model!$AD$18*AVERAGE('Assumptions (Coal)'!$W$2:$AB$2)/10^9,0)</f>
        <v>0.08412722828</v>
      </c>
      <c r="AN217" s="160">
        <f>IF($AD$18&gt;0,'Assumptions (Coal)'!AF11*Model!$AD$18*AVERAGE('Assumptions (Coal)'!$W$2:$AB$2)/10^9,0)</f>
        <v>0.08414608666</v>
      </c>
      <c r="AO217" s="160">
        <f>IF($AD$18&gt;0,'Assumptions (Coal)'!AG11*Model!$AD$18*AVERAGE('Assumptions (Coal)'!$W$2:$AB$2)/10^9,0)</f>
        <v>0.08412722828</v>
      </c>
      <c r="AP217" s="160">
        <f>IF($AD$18&gt;0,'Assumptions (Coal)'!AH11*Model!$AD$18*AVERAGE('Assumptions (Coal)'!$W$2:$AB$2)/10^9,0)</f>
        <v>0.08414608666</v>
      </c>
      <c r="AQ217" s="160">
        <f>IF($AD$18&gt;0,'Assumptions (Coal)'!AI11*Model!$AD$18*AVERAGE('Assumptions (Coal)'!$W$2:$AB$2)/10^9,0)</f>
        <v>0.08412722828</v>
      </c>
      <c r="AR217" s="160">
        <f>IF($AD$18&gt;0,'Assumptions (Coal)'!AJ11*Model!$AD$18*AVERAGE('Assumptions (Coal)'!$W$2:$AB$2)/10^9,0)</f>
        <v>0.08414608666</v>
      </c>
      <c r="AS217" s="160">
        <f>IF($AD$18&gt;0,'Assumptions (Coal)'!AK11*Model!$AD$18*AVERAGE('Assumptions (Coal)'!$W$2:$AB$2)/10^9,0)</f>
        <v>0.08412722828</v>
      </c>
      <c r="AT217" s="160">
        <f>IF($AD$18&gt;0,'Assumptions (Coal)'!AL11*Model!$AD$18*AVERAGE('Assumptions (Coal)'!$W$2:$AB$2)/10^9,0)</f>
        <v>0.08414608666</v>
      </c>
      <c r="AU217" s="160">
        <f>IF($AD$18&gt;0,'Assumptions (Coal)'!AM11*Model!$AD$18*AVERAGE('Assumptions (Coal)'!$W$2:$AB$2)/10^9,0)</f>
        <v>0.08412722828</v>
      </c>
      <c r="AV217" s="160">
        <f>IF($AD$18&gt;0,'Assumptions (Coal)'!AN11*Model!$AD$18*AVERAGE('Assumptions (Coal)'!$W$2:$AB$2)/10^9,0)</f>
        <v>0.08414608666</v>
      </c>
      <c r="AW217" s="160">
        <f>IF($AD$18&gt;0,'Assumptions (Coal)'!AO11*Model!$AD$18*AVERAGE('Assumptions (Coal)'!$W$2:$AB$2)/10^9,0)</f>
        <v>0.08412722828</v>
      </c>
      <c r="AX217" s="160">
        <f>IF($AD$18&gt;0,'Assumptions (Coal)'!AP11*Model!$AD$18*AVERAGE('Assumptions (Coal)'!$W$2:$AB$2)/10^9,0)</f>
        <v>0.04207304333</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0.2096334063</v>
      </c>
      <c r="AF218" s="180">
        <f>IF($AE$18&gt;0,'Assumptions (Coal)'!W11*Model!$AE$18*AVERAGE('Assumptions (Coal)'!$X$2:$AC$2)/10^9,0)</f>
        <v>0.4035582827</v>
      </c>
      <c r="AG218" s="160">
        <f>IF($AE$18&gt;0,'Assumptions (Coal)'!X11*Model!$AE$18*AVERAGE('Assumptions (Coal)'!$X$2:$AC$2)/10^9,0)</f>
        <v>0.3732592677</v>
      </c>
      <c r="AH218" s="160">
        <f>IF($AE$18&gt;0,'Assumptions (Coal)'!Y11*Model!$AE$18*AVERAGE('Assumptions (Coal)'!$X$2:$AC$2)/10^9,0)</f>
        <v>0.3453081469</v>
      </c>
      <c r="AI218" s="160">
        <f>IF($AE$18&gt;0,'Assumptions (Coal)'!Z11*Model!$AE$18*AVERAGE('Assumptions (Coal)'!$X$2:$AC$2)/10^9,0)</f>
        <v>0.3193695067</v>
      </c>
      <c r="AJ218" s="160">
        <f>IF($AE$18&gt;0,'Assumptions (Coal)'!AA11*Model!$AE$18*AVERAGE('Assumptions (Coal)'!$X$2:$AC$2)/10^9,0)</f>
        <v>0.2954433473</v>
      </c>
      <c r="AK218" s="160">
        <f>IF($AE$18&gt;0,'Assumptions (Coal)'!AB11*Model!$AE$18*AVERAGE('Assumptions (Coal)'!$X$2:$AC$2)/10^9,0)</f>
        <v>0.2732501573</v>
      </c>
      <c r="AL218" s="160">
        <f>IF($AE$18&gt;0,'Assumptions (Coal)'!AC11*Model!$AE$18*AVERAGE('Assumptions (Coal)'!$X$2:$AC$2)/10^9,0)</f>
        <v>0.2527899369</v>
      </c>
      <c r="AM218" s="160">
        <f>IF($AE$18&gt;0,'Assumptions (Coal)'!AD11*Model!$AE$18*AVERAGE('Assumptions (Coal)'!$X$2:$AC$2)/10^9,0)</f>
        <v>0.2494358024</v>
      </c>
      <c r="AN218" s="160">
        <f>IF($AE$18&gt;0,'Assumptions (Coal)'!AE11*Model!$AE$18*AVERAGE('Assumptions (Coal)'!$X$2:$AC$2)/10^9,0)</f>
        <v>0.2493799001</v>
      </c>
      <c r="AO218" s="160">
        <f>IF($AE$18&gt;0,'Assumptions (Coal)'!AF11*Model!$AE$18*AVERAGE('Assumptions (Coal)'!$X$2:$AC$2)/10^9,0)</f>
        <v>0.2494358024</v>
      </c>
      <c r="AP218" s="160">
        <f>IF($AE$18&gt;0,'Assumptions (Coal)'!AG11*Model!$AE$18*AVERAGE('Assumptions (Coal)'!$X$2:$AC$2)/10^9,0)</f>
        <v>0.2493799001</v>
      </c>
      <c r="AQ218" s="160">
        <f>IF($AE$18&gt;0,'Assumptions (Coal)'!AH11*Model!$AE$18*AVERAGE('Assumptions (Coal)'!$X$2:$AC$2)/10^9,0)</f>
        <v>0.2494358024</v>
      </c>
      <c r="AR218" s="160">
        <f>IF($AE$18&gt;0,'Assumptions (Coal)'!AI11*Model!$AE$18*AVERAGE('Assumptions (Coal)'!$X$2:$AC$2)/10^9,0)</f>
        <v>0.2493799001</v>
      </c>
      <c r="AS218" s="160">
        <f>IF($AE$18&gt;0,'Assumptions (Coal)'!AJ11*Model!$AE$18*AVERAGE('Assumptions (Coal)'!$X$2:$AC$2)/10^9,0)</f>
        <v>0.2494358024</v>
      </c>
      <c r="AT218" s="160">
        <f>IF($AE$18&gt;0,'Assumptions (Coal)'!AK11*Model!$AE$18*AVERAGE('Assumptions (Coal)'!$X$2:$AC$2)/10^9,0)</f>
        <v>0.2493799001</v>
      </c>
      <c r="AU218" s="160">
        <f>IF($AE$18&gt;0,'Assumptions (Coal)'!AL11*Model!$AE$18*AVERAGE('Assumptions (Coal)'!$X$2:$AC$2)/10^9,0)</f>
        <v>0.2494358024</v>
      </c>
      <c r="AV218" s="160">
        <f>IF($AE$18&gt;0,'Assumptions (Coal)'!AM11*Model!$AE$18*AVERAGE('Assumptions (Coal)'!$X$2:$AC$2)/10^9,0)</f>
        <v>0.2493799001</v>
      </c>
      <c r="AW218" s="160">
        <f>IF($AE$18&gt;0,'Assumptions (Coal)'!AN11*Model!$AE$18*AVERAGE('Assumptions (Coal)'!$X$2:$AC$2)/10^9,0)</f>
        <v>0.2494358024</v>
      </c>
      <c r="AX218" s="160">
        <f>IF($AE$18&gt;0,'Assumptions (Coal)'!AO11*Model!$AE$18*AVERAGE('Assumptions (Coal)'!$X$2:$AC$2)/10^9,0)</f>
        <v>0.2493799001</v>
      </c>
      <c r="AY218" s="160">
        <f>IF($AE$18&gt;0,'Assumptions (Coal)'!AP11*Model!$AE$18*AVERAGE('Assumptions (Coal)'!$X$2:$AC$2)/10^9,0)</f>
        <v>0.1247179012</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0.2934602325</v>
      </c>
      <c r="AG219" s="160">
        <f>IF($AF$18&gt;0,'Assumptions (Coal)'!W11*Model!$AF$18*AVERAGE('Assumptions (Coal)'!$Y$2:$AD$2)/10^9,0)</f>
        <v>0.5649305117</v>
      </c>
      <c r="AH219" s="160">
        <f>IF($AF$18&gt;0,'Assumptions (Coal)'!X11*Model!$AF$18*AVERAGE('Assumptions (Coal)'!$Y$2:$AD$2)/10^9,0)</f>
        <v>0.5225157261</v>
      </c>
      <c r="AI219" s="160">
        <f>IF($AF$18&gt;0,'Assumptions (Coal)'!Y11*Model!$AF$18*AVERAGE('Assumptions (Coal)'!$Y$2:$AD$2)/10^9,0)</f>
        <v>0.483387695</v>
      </c>
      <c r="AJ219" s="160">
        <f>IF($AF$18&gt;0,'Assumptions (Coal)'!Z11*Model!$AF$18*AVERAGE('Assumptions (Coal)'!$Y$2:$AD$2)/10^9,0)</f>
        <v>0.4470768823</v>
      </c>
      <c r="AK219" s="160">
        <f>IF($AF$18&gt;0,'Assumptions (Coal)'!AA11*Model!$AF$18*AVERAGE('Assumptions (Coal)'!$Y$2:$AD$2)/10^9,0)</f>
        <v>0.4135832877</v>
      </c>
      <c r="AL219" s="160">
        <f>IF($AF$18&gt;0,'Assumptions (Coal)'!AB11*Model!$AF$18*AVERAGE('Assumptions (Coal)'!$Y$2:$AD$2)/10^9,0)</f>
        <v>0.3825156311</v>
      </c>
      <c r="AM219" s="160">
        <f>IF($AF$18&gt;0,'Assumptions (Coal)'!AC11*Model!$AF$18*AVERAGE('Assumptions (Coal)'!$Y$2:$AD$2)/10^9,0)</f>
        <v>0.3538739124</v>
      </c>
      <c r="AN219" s="160">
        <f>IF($AF$18&gt;0,'Assumptions (Coal)'!AD11*Model!$AF$18*AVERAGE('Assumptions (Coal)'!$Y$2:$AD$2)/10^9,0)</f>
        <v>0.3491785487</v>
      </c>
      <c r="AO219" s="160">
        <f>IF($AF$18&gt;0,'Assumptions (Coal)'!AE11*Model!$AF$18*AVERAGE('Assumptions (Coal)'!$Y$2:$AD$2)/10^9,0)</f>
        <v>0.3491002926</v>
      </c>
      <c r="AP219" s="160">
        <f>IF($AF$18&gt;0,'Assumptions (Coal)'!AF11*Model!$AF$18*AVERAGE('Assumptions (Coal)'!$Y$2:$AD$2)/10^9,0)</f>
        <v>0.3491785487</v>
      </c>
      <c r="AQ219" s="160">
        <f>IF($AF$18&gt;0,'Assumptions (Coal)'!AG11*Model!$AF$18*AVERAGE('Assumptions (Coal)'!$Y$2:$AD$2)/10^9,0)</f>
        <v>0.3491002926</v>
      </c>
      <c r="AR219" s="160">
        <f>IF($AF$18&gt;0,'Assumptions (Coal)'!AH11*Model!$AF$18*AVERAGE('Assumptions (Coal)'!$Y$2:$AD$2)/10^9,0)</f>
        <v>0.3491785487</v>
      </c>
      <c r="AS219" s="160">
        <f>IF($AF$18&gt;0,'Assumptions (Coal)'!AI11*Model!$AF$18*AVERAGE('Assumptions (Coal)'!$Y$2:$AD$2)/10^9,0)</f>
        <v>0.3491002926</v>
      </c>
      <c r="AT219" s="160">
        <f>IF($AF$18&gt;0,'Assumptions (Coal)'!AJ11*Model!$AF$18*AVERAGE('Assumptions (Coal)'!$Y$2:$AD$2)/10^9,0)</f>
        <v>0.3491785487</v>
      </c>
      <c r="AU219" s="160">
        <f>IF($AF$18&gt;0,'Assumptions (Coal)'!AK11*Model!$AF$18*AVERAGE('Assumptions (Coal)'!$Y$2:$AD$2)/10^9,0)</f>
        <v>0.3491002926</v>
      </c>
      <c r="AV219" s="160">
        <f>IF($AF$18&gt;0,'Assumptions (Coal)'!AL11*Model!$AF$18*AVERAGE('Assumptions (Coal)'!$Y$2:$AD$2)/10^9,0)</f>
        <v>0.3491785487</v>
      </c>
      <c r="AW219" s="160">
        <f>IF($AF$18&gt;0,'Assumptions (Coal)'!AM11*Model!$AF$18*AVERAGE('Assumptions (Coal)'!$Y$2:$AD$2)/10^9,0)</f>
        <v>0.3491002926</v>
      </c>
      <c r="AX219" s="160">
        <f>IF($AF$18&gt;0,'Assumptions (Coal)'!AN11*Model!$AF$18*AVERAGE('Assumptions (Coal)'!$Y$2:$AD$2)/10^9,0)</f>
        <v>0.3491785487</v>
      </c>
      <c r="AY219" s="160">
        <f>IF($AF$18&gt;0,'Assumptions (Coal)'!AO11*Model!$AF$18*AVERAGE('Assumptions (Coal)'!$Y$2:$AD$2)/10^9,0)</f>
        <v>0.3491002926</v>
      </c>
      <c r="AZ219" s="160">
        <f>IF($AF$18&gt;0,'Assumptions (Coal)'!AP11*Model!$AF$18*AVERAGE('Assumptions (Coal)'!$Y$2:$AD$2)/10^9,0)</f>
        <v>0.1745892743</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0.1648618971</v>
      </c>
      <c r="AH220" s="160">
        <f>IF($AG$18&gt;0,'Assumptions (Coal)'!W11*Model!$AG$18*AVERAGE('Assumptions (Coal)'!$Z$2:$AE$2)/10^9,0)</f>
        <v>0.3173701426</v>
      </c>
      <c r="AI220" s="160">
        <f>IF($AG$18&gt;0,'Assumptions (Coal)'!X11*Model!$AG$18*AVERAGE('Assumptions (Coal)'!$Z$2:$AE$2)/10^9,0)</f>
        <v>0.2935421031</v>
      </c>
      <c r="AJ220" s="160">
        <f>IF($AG$18&gt;0,'Assumptions (Coal)'!Y11*Model!$AG$18*AVERAGE('Assumptions (Coal)'!$Z$2:$AE$2)/10^9,0)</f>
        <v>0.2715605168</v>
      </c>
      <c r="AK220" s="160">
        <f>IF($AG$18&gt;0,'Assumptions (Coal)'!Z11*Model!$AG$18*AVERAGE('Assumptions (Coal)'!$Z$2:$AE$2)/10^9,0)</f>
        <v>0.2511616048</v>
      </c>
      <c r="AL220" s="160">
        <f>IF($AG$18&gt;0,'Assumptions (Coal)'!AA11*Model!$AG$18*AVERAGE('Assumptions (Coal)'!$Z$2:$AE$2)/10^9,0)</f>
        <v>0.2323453669</v>
      </c>
      <c r="AM220" s="160">
        <f>IF($AG$18&gt;0,'Assumptions (Coal)'!AB11*Model!$AG$18*AVERAGE('Assumptions (Coal)'!$Z$2:$AE$2)/10^9,0)</f>
        <v>0.2148919874</v>
      </c>
      <c r="AN220" s="160">
        <f>IF($AG$18&gt;0,'Assumptions (Coal)'!AC11*Model!$AG$18*AVERAGE('Assumptions (Coal)'!$Z$2:$AE$2)/10^9,0)</f>
        <v>0.1988014663</v>
      </c>
      <c r="AO220" s="160">
        <f>IF($AG$18&gt;0,'Assumptions (Coal)'!AD11*Model!$AG$18*AVERAGE('Assumptions (Coal)'!$Z$2:$AE$2)/10^9,0)</f>
        <v>0.1961636759</v>
      </c>
      <c r="AP220" s="160">
        <f>IF($AG$18&gt;0,'Assumptions (Coal)'!AE11*Model!$AG$18*AVERAGE('Assumptions (Coal)'!$Z$2:$AE$2)/10^9,0)</f>
        <v>0.1961197127</v>
      </c>
      <c r="AQ220" s="160">
        <f>IF($AG$18&gt;0,'Assumptions (Coal)'!AF11*Model!$AG$18*AVERAGE('Assumptions (Coal)'!$Z$2:$AE$2)/10^9,0)</f>
        <v>0.1961636759</v>
      </c>
      <c r="AR220" s="160">
        <f>IF($AG$18&gt;0,'Assumptions (Coal)'!AG11*Model!$AG$18*AVERAGE('Assumptions (Coal)'!$Z$2:$AE$2)/10^9,0)</f>
        <v>0.1961197127</v>
      </c>
      <c r="AS220" s="160">
        <f>IF($AG$18&gt;0,'Assumptions (Coal)'!AH11*Model!$AG$18*AVERAGE('Assumptions (Coal)'!$Z$2:$AE$2)/10^9,0)</f>
        <v>0.1961636759</v>
      </c>
      <c r="AT220" s="160">
        <f>IF($AG$18&gt;0,'Assumptions (Coal)'!AI11*Model!$AG$18*AVERAGE('Assumptions (Coal)'!$Z$2:$AE$2)/10^9,0)</f>
        <v>0.1961197127</v>
      </c>
      <c r="AU220" s="160">
        <f>IF($AG$18&gt;0,'Assumptions (Coal)'!AJ11*Model!$AG$18*AVERAGE('Assumptions (Coal)'!$Z$2:$AE$2)/10^9,0)</f>
        <v>0.1961636759</v>
      </c>
      <c r="AV220" s="160">
        <f>IF($AG$18&gt;0,'Assumptions (Coal)'!AK11*Model!$AG$18*AVERAGE('Assumptions (Coal)'!$Z$2:$AE$2)/10^9,0)</f>
        <v>0.1961197127</v>
      </c>
      <c r="AW220" s="160">
        <f>IF($AG$18&gt;0,'Assumptions (Coal)'!AL11*Model!$AG$18*AVERAGE('Assumptions (Coal)'!$Z$2:$AE$2)/10^9,0)</f>
        <v>0.1961636759</v>
      </c>
      <c r="AX220" s="160">
        <f>IF($AG$18&gt;0,'Assumptions (Coal)'!AM11*Model!$AG$18*AVERAGE('Assumptions (Coal)'!$Z$2:$AE$2)/10^9,0)</f>
        <v>0.1961197127</v>
      </c>
      <c r="AY220" s="160">
        <f>IF($AG$18&gt;0,'Assumptions (Coal)'!AN11*Model!$AG$18*AVERAGE('Assumptions (Coal)'!$Z$2:$AE$2)/10^9,0)</f>
        <v>0.1961636759</v>
      </c>
      <c r="AZ220" s="160">
        <f>IF($AG$18&gt;0,'Assumptions (Coal)'!AO11*Model!$AG$18*AVERAGE('Assumptions (Coal)'!$Z$2:$AE$2)/10^9,0)</f>
        <v>0.1961197127</v>
      </c>
      <c r="BA220" s="160">
        <f>IF($AG$18&gt;0,'Assumptions (Coal)'!AP11*Model!$AG$18*AVERAGE('Assumptions (Coal)'!$Z$2:$AE$2)/10^9,0)</f>
        <v>0.09808183796</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0.08747922469</v>
      </c>
      <c r="AI221" s="160">
        <f>IF($AH$18&gt;0,'Assumptions (Coal)'!W11*Model!$AH$18*AVERAGE('Assumptions (Coal)'!$AA$2:$AF$2)/10^9,0)</f>
        <v>0.1684033395</v>
      </c>
      <c r="AJ221" s="160">
        <f>IF($AH$18&gt;0,'Assumptions (Coal)'!X11*Model!$AH$18*AVERAGE('Assumptions (Coal)'!$AA$2:$AF$2)/10^9,0)</f>
        <v>0.1557596755</v>
      </c>
      <c r="AK221" s="160">
        <f>IF($AH$18&gt;0,'Assumptions (Coal)'!Y11*Model!$AH$18*AVERAGE('Assumptions (Coal)'!$AA$2:$AF$2)/10^9,0)</f>
        <v>0.1440957789</v>
      </c>
      <c r="AL221" s="160">
        <f>IF($AH$18&gt;0,'Assumptions (Coal)'!Z11*Model!$AH$18*AVERAGE('Assumptions (Coal)'!$AA$2:$AF$2)/10^9,0)</f>
        <v>0.1332716828</v>
      </c>
      <c r="AM221" s="160">
        <f>IF($AH$18&gt;0,'Assumptions (Coal)'!AA11*Model!$AH$18*AVERAGE('Assumptions (Coal)'!$AA$2:$AF$2)/10^9,0)</f>
        <v>0.1232873873</v>
      </c>
      <c r="AN221" s="160">
        <f>IF($AH$18&gt;0,'Assumptions (Coal)'!AB11*Model!$AH$18*AVERAGE('Assumptions (Coal)'!$AA$2:$AF$2)/10^9,0)</f>
        <v>0.1140262534</v>
      </c>
      <c r="AO221" s="160">
        <f>IF($AH$18&gt;0,'Assumptions (Coal)'!AC11*Model!$AH$18*AVERAGE('Assumptions (Coal)'!$AA$2:$AF$2)/10^9,0)</f>
        <v>0.1054882811</v>
      </c>
      <c r="AP221" s="160">
        <f>IF($AH$18&gt;0,'Assumptions (Coal)'!AD11*Model!$AH$18*AVERAGE('Assumptions (Coal)'!$AA$2:$AF$2)/10^9,0)</f>
        <v>0.1040886135</v>
      </c>
      <c r="AQ221" s="160">
        <f>IF($AH$18&gt;0,'Assumptions (Coal)'!AE11*Model!$AH$18*AVERAGE('Assumptions (Coal)'!$AA$2:$AF$2)/10^9,0)</f>
        <v>0.1040652857</v>
      </c>
      <c r="AR221" s="160">
        <f>IF($AH$18&gt;0,'Assumptions (Coal)'!AF11*Model!$AH$18*AVERAGE('Assumptions (Coal)'!$AA$2:$AF$2)/10^9,0)</f>
        <v>0.1040886135</v>
      </c>
      <c r="AS221" s="160">
        <f>IF($AH$18&gt;0,'Assumptions (Coal)'!AG11*Model!$AH$18*AVERAGE('Assumptions (Coal)'!$AA$2:$AF$2)/10^9,0)</f>
        <v>0.1040652857</v>
      </c>
      <c r="AT221" s="160">
        <f>IF($AH$18&gt;0,'Assumptions (Coal)'!AH11*Model!$AH$18*AVERAGE('Assumptions (Coal)'!$AA$2:$AF$2)/10^9,0)</f>
        <v>0.1040886135</v>
      </c>
      <c r="AU221" s="160">
        <f>IF($AH$18&gt;0,'Assumptions (Coal)'!AI11*Model!$AH$18*AVERAGE('Assumptions (Coal)'!$AA$2:$AF$2)/10^9,0)</f>
        <v>0.1040652857</v>
      </c>
      <c r="AV221" s="160">
        <f>IF($AH$18&gt;0,'Assumptions (Coal)'!AJ11*Model!$AH$18*AVERAGE('Assumptions (Coal)'!$AA$2:$AF$2)/10^9,0)</f>
        <v>0.1040886135</v>
      </c>
      <c r="AW221" s="160">
        <f>IF($AH$18&gt;0,'Assumptions (Coal)'!AK11*Model!$AH$18*AVERAGE('Assumptions (Coal)'!$AA$2:$AF$2)/10^9,0)</f>
        <v>0.1040652857</v>
      </c>
      <c r="AX221" s="160">
        <f>IF($AH$18&gt;0,'Assumptions (Coal)'!AL11*Model!$AH$18*AVERAGE('Assumptions (Coal)'!$AA$2:$AF$2)/10^9,0)</f>
        <v>0.1040886135</v>
      </c>
      <c r="AY221" s="160">
        <f>IF($AH$18&gt;0,'Assumptions (Coal)'!AM11*Model!$AH$18*AVERAGE('Assumptions (Coal)'!$AA$2:$AF$2)/10^9,0)</f>
        <v>0.1040652857</v>
      </c>
      <c r="AZ221" s="160">
        <f>IF($AH$18&gt;0,'Assumptions (Coal)'!AN11*Model!$AH$18*AVERAGE('Assumptions (Coal)'!$AA$2:$AF$2)/10^9,0)</f>
        <v>0.1040886135</v>
      </c>
      <c r="BA221" s="160">
        <f>IF($AH$18&gt;0,'Assumptions (Coal)'!AO11*Model!$AH$18*AVERAGE('Assumptions (Coal)'!$AA$2:$AF$2)/10^9,0)</f>
        <v>0.1040652857</v>
      </c>
      <c r="BB221" s="160">
        <f>IF($AH$18&gt;0,'Assumptions (Coal)'!AP11*Model!$AH$18*AVERAGE('Assumptions (Coal)'!$AA$2:$AF$2)/10^9,0)</f>
        <v>0.05204430674</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11.90503516</v>
      </c>
      <c r="D242" s="160">
        <f>IF(Model!D16+Model!D17-Model!D10-Model!D11-D189+D136&gt;0,(1-'Assumptions (Coal)'!C36)*(Model!D16+Model!D17-Model!D10-Model!D11-D189+D136)+D189-D82+D83,Model!D16+Model!D17-Model!D10-Model!D11+D136-D82+D83)</f>
        <v>12.10274906</v>
      </c>
      <c r="E242" s="160">
        <f>IF(Model!E16+Model!E17-Model!E10-Model!E11-E189+E136&gt;0,(1-'Assumptions (Coal)'!D36)*(Model!E16+Model!E17-Model!E10-Model!E11-E189+E136)+E189-E82+E83,Model!E16+Model!E17-Model!E10-Model!E11+E136-E82+E83)</f>
        <v>10.31760267</v>
      </c>
      <c r="F242" s="160">
        <f>IF(Model!F16+Model!F17-Model!F10-Model!F11-F189+F136&gt;0,(1-'Assumptions (Coal)'!E36)*(Model!F16+Model!F17-Model!F10-Model!F11-F189+F136)+F189-F82+F83,Model!F16+Model!F17-Model!F10-Model!F11+F136-F82+F83)</f>
        <v>14.53663927</v>
      </c>
      <c r="G242" s="160">
        <f>IF(Model!G16+Model!G17-Model!G10-Model!G11-G189+G136&gt;0,(1-'Assumptions (Coal)'!F36)*(Model!G16+Model!G17-Model!G10-Model!G11-G189+G136)+G189-G82+G83,Model!G16+Model!G17-Model!G10-Model!G11+G136-G82+G83)</f>
        <v>15.4355606</v>
      </c>
      <c r="H242" s="160">
        <f>IF(Model!H16+Model!H17-Model!H10-Model!H11-H189+H136&gt;0,(1-'Assumptions (Coal)'!G36)*(Model!H16+Model!H17-Model!H10-Model!H11-H189+H136)+H189-H82+H83,Model!H16+Model!H17-Model!H10-Model!H11+H136-H82+H83)</f>
        <v>20.21755033</v>
      </c>
      <c r="I242" s="160">
        <f>IF(Model!I16+Model!I17-Model!I10-Model!I11-I189+I136&gt;0,(1-'Assumptions (Coal)'!H36)*(Model!I16+Model!I17-Model!I10-Model!I11-I189+I136)+I189-I82+I83,Model!I16+Model!I17-Model!I10-Model!I11+I136-I82+I83)</f>
        <v>16.36460835</v>
      </c>
      <c r="J242" s="160">
        <f>IF(Model!J16+Model!J17-Model!J10-Model!J11-J189+J136&gt;0,(1-'Assumptions (Coal)'!I36)*(Model!J16+Model!J17-Model!J10-Model!J11-J189+J136)+J189-J82+J83,Model!J16+Model!J17-Model!J10-Model!J11+J136-J82+J83)</f>
        <v>18.74902633</v>
      </c>
      <c r="K242" s="160">
        <f>IF(Model!K16+Model!K17-Model!K10-Model!K11-K189+K136&gt;0,(1-'Assumptions (Coal)'!J36)*(Model!K16+Model!K17-Model!K10-Model!K11-K189+K136)+K189-K82+K83,Model!K16+Model!K17-Model!K10-Model!K11+K136-K82+K83)</f>
        <v>22.26462513</v>
      </c>
      <c r="L242" s="160">
        <f>IF(Model!L16+Model!L17-Model!L10-Model!L11-L189+L136&gt;0,(1-'Assumptions (Coal)'!K36)*(Model!L16+Model!L17-Model!L10-Model!L11-L189+L136)+L189-L82+L83,Model!L16+Model!L17-Model!L10-Model!L11+L136-L82+L83)</f>
        <v>11.72331357</v>
      </c>
      <c r="M242" s="160">
        <f>IF(Model!M16+Model!M17-Model!M10-Model!M11-M189+M136&gt;0,(1-'Assumptions (Coal)'!L36)*(Model!M16+Model!M17-Model!M10-Model!M11-M189+M136)+M189-M82+M83,Model!M16+Model!M17-Model!M10-Model!M11+M136-M82+M83)</f>
        <v>12.49640593</v>
      </c>
      <c r="N242" s="160">
        <f>IF(Model!N16+Model!N17-Model!N10-Model!N11-N189+N136&gt;0,(1-'Assumptions (Coal)'!M36)*(Model!N16+Model!N17-Model!N10-Model!N11-N189+N136)+N189-N82+N83,Model!N16+Model!N17-Model!N10-Model!N11+N136-N82+N83)</f>
        <v>11.18311508</v>
      </c>
      <c r="O242" s="160">
        <f>IF(Model!O16+Model!O17-Model!O10-Model!O11-O189+O136&gt;0,(1-'Assumptions (Coal)'!N36)*(Model!O16+Model!O17-Model!O10-Model!O11-O189+O136)+O189-O82+O83,Model!O16+Model!O17-Model!O10-Model!O11+O136-O82+O83)</f>
        <v>7.967531731</v>
      </c>
      <c r="P242" s="160">
        <f>IF(Model!P16+Model!P17-Model!P10-Model!P11-P189+P136&gt;0,(1-'Assumptions (Coal)'!O36)*(Model!P16+Model!P17-Model!P10-Model!P11-P189+P136)+P189-P82+P83,Model!P16+Model!P17-Model!P10-Model!P11+P136-P82+P83)</f>
        <v>10.35273677</v>
      </c>
      <c r="Q242" s="160">
        <f>IF(Model!Q16+Model!Q17-Model!Q10-Model!Q11-Q189+Q136&gt;0,(1-'Assumptions (Coal)'!P36)*(Model!Q16+Model!Q17-Model!Q10-Model!Q11-Q189+Q136)+Q189-Q82+Q83,Model!Q16+Model!Q17-Model!Q10-Model!Q11+Q136-Q82+Q83)</f>
        <v>11.61369883</v>
      </c>
      <c r="R242" s="160">
        <f>IF(Model!R16+Model!R17-Model!R10-Model!R11-R189+R136&gt;0,(1-'Assumptions (Coal)'!Q36)*(Model!R16+Model!R17-Model!R10-Model!R11-R189+R136)+R189-R82+R83,Model!R16+Model!R17-Model!R10-Model!R11+R136-R82+R83)</f>
        <v>1.690160456</v>
      </c>
      <c r="S242" s="160">
        <f>IF(Model!S16+Model!S17-Model!S10-Model!S11-S189+S136&gt;0,(1-'Assumptions (Coal)'!R36)*(Model!S16+Model!S17-Model!S10-Model!S11-S189+S136)+S189-S82+S83,Model!S16+Model!S17-Model!S10-Model!S11+S136-S82+S83)</f>
        <v>1.398983276</v>
      </c>
      <c r="T242" s="160">
        <f>IF(Model!T16+Model!T17-Model!T10-Model!T11-T189+T136&gt;0,(1-'Assumptions (Coal)'!S36)*(Model!T16+Model!T17-Model!T10-Model!T11-T189+T136)+T189-T82+T83,Model!T16+Model!T17-Model!T10-Model!T11+T136-T82+T83)</f>
        <v>1.264685975</v>
      </c>
      <c r="U242" s="160">
        <f>IF(Model!U16+Model!U17-Model!U10-Model!U11-U189+U136&gt;0,(1-'Assumptions (Coal)'!T36)*(Model!U16+Model!U17-Model!U10-Model!U11-U189+U136)+U189-U82+U83,Model!U16+Model!U17-Model!U10-Model!U11+U136-U82+U83)</f>
        <v>2.792001927</v>
      </c>
      <c r="V242" s="160">
        <f>IF(Model!V16+Model!V17-Model!V10-Model!V11-V189+V136&gt;0,(1-'Assumptions (Coal)'!U36)*(Model!V16+Model!V17-Model!V10-Model!V11-V189+V136)+V189-V82+V83,Model!V16+Model!V17-Model!V10-Model!V11+V136-V82+V83)</f>
        <v>2.249339493</v>
      </c>
      <c r="W242" s="160">
        <f>IF(Model!W16+Model!W17-Model!W10-Model!W11-W189+W136&gt;0,(1-'Assumptions (Coal)'!V36)*(Model!W16+Model!W17-Model!W10-Model!W11-W189+W136)+W189-W82+W83,Model!W16+Model!W17-Model!W10-Model!W11+W136-W82+W83)</f>
        <v>-0.07481808901</v>
      </c>
      <c r="X242" s="160">
        <f>IF(Model!X16+Model!X17-Model!X10-Model!X11-X189+X136&gt;0,(1-'Assumptions (Coal)'!W36)*(Model!X16+Model!X17-Model!X10-Model!X11-X189+X136)+X189-X82+X83,Model!X16+Model!X17-Model!X10-Model!X11+X136-X82+X83)</f>
        <v>5.937333201</v>
      </c>
      <c r="Y242" s="160">
        <f>IF(Model!Y16+Model!Y17-Model!Y10-Model!Y11-Y189+Y136&gt;0,(1-'Assumptions (Coal)'!X36)*(Model!Y16+Model!Y17-Model!Y10-Model!Y11-Y189+Y136)+Y189-Y82+Y83,Model!Y16+Model!Y17-Model!Y10-Model!Y11+Y136-Y82+Y83)</f>
        <v>4.984095638</v>
      </c>
      <c r="Z242" s="160">
        <f>IF(Model!Z16+Model!Z17-Model!Z10-Model!Z11-Z189+Z136&gt;0,(1-'Assumptions (Coal)'!Y36)*(Model!Z16+Model!Z17-Model!Z10-Model!Z11-Z189+Z136)+Z189-Z82+Z83,Model!Z16+Model!Z17-Model!Z10-Model!Z11+Z136-Z82+Z83)</f>
        <v>4.577587913</v>
      </c>
      <c r="AA242" s="160">
        <f>IF(Model!AA16+Model!AA17-Model!AA10-Model!AA11-AA189+AA136&gt;0,(1-'Assumptions (Coal)'!Z36)*(Model!AA16+Model!AA17-Model!AA10-Model!AA11-AA189+AA136)+AA189-AA82+AA83,Model!AA16+Model!AA17-Model!AA10-Model!AA11+AA136-AA82+AA83)</f>
        <v>4.095771123</v>
      </c>
      <c r="AB242" s="160">
        <f>IF(Model!AB16+Model!AB17-Model!AB10-Model!AB11-AB189+AB136&gt;0,(1-'Assumptions (Coal)'!AA36)*(Model!AB16+Model!AB17-Model!AB10-Model!AB11-AB189+AB136)+AB189-AB82+AB83,Model!AB16+Model!AB17-Model!AB10-Model!AB11+AB136-AB82+AB83)</f>
        <v>4.542638334</v>
      </c>
      <c r="AC242" s="160">
        <f>IF(Model!AC16+Model!AC17-Model!AC10-Model!AC11-AC189+AC136&gt;0,(1-'Assumptions (Coal)'!AB36)*(Model!AC16+Model!AC17-Model!AC10-Model!AC11-AC189+AC136)+AC189-AC82+AC83,Model!AC16+Model!AC17-Model!AC10-Model!AC11+AC136-AC82+AC83)</f>
        <v>4.301466144</v>
      </c>
      <c r="AD242" s="160">
        <f>IF(Model!AD16+Model!AD17-Model!AD10-Model!AD11-AD189+AD136&gt;0,(1-'Assumptions (Coal)'!AC36)*(Model!AD16+Model!AD17-Model!AD10-Model!AD11-AD189+AD136)+AD189-AD82+AD83,Model!AD16+Model!AD17-Model!AD10-Model!AD11+AD136-AD82+AD83)</f>
        <v>4.411540935</v>
      </c>
      <c r="AE242" s="160">
        <f>IF(Model!AE16+Model!AE17-Model!AE10-Model!AE11-AE189+AE136&gt;0,(1-'Assumptions (Coal)'!AD36)*(Model!AE16+Model!AE17-Model!AE10-Model!AE11-AE189+AE136)+AE189-AE82+AE83,Model!AE16+Model!AE17-Model!AE10-Model!AE11+AE136-AE82+AE83)</f>
        <v>4.591953603</v>
      </c>
      <c r="AF242" s="160">
        <f>IF(Model!AF16+Model!AF17-Model!AF10-Model!AF11-AF189+AF136&gt;0,(1-'Assumptions (Coal)'!AE36)*(Model!AF16+Model!AF17-Model!AF10-Model!AF11-AF189+AF136)+AF189-AF82+AF83,Model!AF16+Model!AF17-Model!AF10-Model!AF11+AF136-AF82+AF83)</f>
        <v>4.903087351</v>
      </c>
      <c r="AG242" s="160">
        <f>IF(Model!AG16+Model!AG17-Model!AG10-Model!AG11-AG189+AG136&gt;0,(1-'Assumptions (Coal)'!AF36)*(Model!AG16+Model!AG17-Model!AG10-Model!AG11-AG189+AG136)+AG189-AG82+AG83,Model!AG16+Model!AG17-Model!AG10-Model!AG11+AG136-AG82+AG83)</f>
        <v>4.946775522</v>
      </c>
      <c r="AH242" s="160">
        <f>IF(Model!AH16+Model!AH17-Model!AH10-Model!AH11-AH189+AH136&gt;0,(1-'Assumptions (Coal)'!AG36)*(Model!AH16+Model!AH17-Model!AH10-Model!AH11-AH189+AH136)+AH189-AH82+AH83,Model!AH16+Model!AH17-Model!AH10-Model!AH11+AH136-AH82+AH83)</f>
        <v>4.856899562</v>
      </c>
      <c r="AI242" s="160">
        <f>IF(Model!AI16+Model!AI17-Model!AI10-Model!AI11-AI189+AI136&gt;0,(1-'Assumptions (Coal)'!AH36)*(Model!AI16+Model!AI17-Model!AI10-Model!AI11-AI189+AI136)+AI189-AI82+AI83,Model!AI16+Model!AI17-Model!AI10-Model!AI11+AI136-AI82+AI83)</f>
        <v>4.479154079</v>
      </c>
      <c r="AJ242" s="160">
        <f>IF(Model!AJ16+Model!AJ17-Model!AJ10-Model!AJ11-AJ189+AJ136&gt;0,(1-'Assumptions (Coal)'!AI36)*(Model!AJ16+Model!AJ17-Model!AJ10-Model!AJ11-AJ189+AJ136)+AJ189-AJ82+AJ83,Model!AJ16+Model!AJ17-Model!AJ10-Model!AJ11+AJ136-AJ82+AJ83)</f>
        <v>4.058791905</v>
      </c>
      <c r="AK242" s="160">
        <f>IF(Model!AK16+Model!AK17-Model!AK10-Model!AK11-AK189+AK136&gt;0,(1-'Assumptions (Coal)'!AJ36)*(Model!AK16+Model!AK17-Model!AK10-Model!AK11-AK189+AK136)+AK189-AK82+AK83,Model!AK16+Model!AK17-Model!AK10-Model!AK11+AK136-AK82+AK83)</f>
        <v>3.650688212</v>
      </c>
      <c r="AL242" s="160">
        <f>IF(Model!AL16+Model!AL17-Model!AL10-Model!AL11-AL189+AL136&gt;0,(1-'Assumptions (Coal)'!AK36)*(Model!AL16+Model!AL17-Model!AL10-Model!AL11-AL189+AL136)+AL189-AL82+AL83,Model!AL16+Model!AL17-Model!AL10-Model!AL11+AL136-AL82+AL83)</f>
        <v>3.258328119</v>
      </c>
      <c r="AM242" s="160">
        <f>IF(Model!AM16+Model!AM17-Model!AM10-Model!AM11-AM189+AM136&gt;0,(1-'Assumptions (Coal)'!AL36)*(Model!AM16+Model!AM17-Model!AM10-Model!AM11-AM189+AM136)+AM189-AM82+AM83,Model!AM16+Model!AM17-Model!AM10-Model!AM11+AM136-AM82+AM83)</f>
        <v>5.378944339</v>
      </c>
      <c r="AN242" s="160">
        <f>IF(Model!AN16+Model!AN17-Model!AN10-Model!AN11-AN189+AN136&gt;0,(1-'Assumptions (Coal)'!AM36)*(Model!AN16+Model!AN17-Model!AN10-Model!AN11-AN189+AN136)+AN189-AN82+AN83,Model!AN16+Model!AN17-Model!AN10-Model!AN11+AN136-AN82+AN83)</f>
        <v>5.043239554</v>
      </c>
      <c r="AO242" s="160">
        <f>IF(Model!AO16+Model!AO17-Model!AO10-Model!AO11-AO189+AO136&gt;0,(1-'Assumptions (Coal)'!AN36)*(Model!AO16+Model!AO17-Model!AO10-Model!AO11-AO189+AO136)+AO189-AO82+AO83,Model!AO16+Model!AO17-Model!AO10-Model!AO11+AO136-AO82+AO83)</f>
        <v>4.723917822</v>
      </c>
      <c r="AP242" s="160">
        <f>IF(Model!AP16+Model!AP17-Model!AP10-Model!AP11-AP189+AP136&gt;0,(1-'Assumptions (Coal)'!AO36)*(Model!AP16+Model!AP17-Model!AP10-Model!AP11-AP189+AP136)+AP189-AP82+AP83,Model!AP16+Model!AP17-Model!AP10-Model!AP11+AP136-AP82+AP83)</f>
        <v>4.501129345</v>
      </c>
      <c r="AQ242" s="160">
        <f>IF(Model!AQ16+Model!AQ17-Model!AQ10-Model!AQ11-AQ189+AQ136&gt;0,(1-'Assumptions (Coal)'!AP36)*(Model!AQ16+Model!AQ17-Model!AQ10-Model!AQ11-AQ189+AQ136)+AQ189-AQ82+AQ83,Model!AQ16+Model!AQ17-Model!AQ10-Model!AQ11+AQ136-AQ82+AQ83)</f>
        <v>4.438524541</v>
      </c>
      <c r="AR242" s="160">
        <f>IF(Model!AR16+Model!AR17-Model!AR10-Model!AR11-AR189+AR136&gt;0,(1-'Assumptions (Coal)'!AQ36)*(Model!AR16+Model!AR17-Model!AR10-Model!AR11-AR189+AR136)+AR189-AR82+AR83,Model!AR16+Model!AR17-Model!AR10-Model!AR11+AR136-AR82+AR83)</f>
        <v>3.75412062</v>
      </c>
      <c r="AS242" s="160">
        <f>IF(Model!AS16+Model!AS17-Model!AS10-Model!AS11-AS189+AS136&gt;0,(1-'Assumptions (Coal)'!AR36)*(Model!AS16+Model!AS17-Model!AS10-Model!AS11-AS189+AS136)+AS189-AS82+AS83,Model!AS16+Model!AS17-Model!AS10-Model!AS11+AS136-AS82+AS83)</f>
        <v>3.119709786</v>
      </c>
      <c r="AT242" s="160">
        <f>IF(Model!AT16+Model!AT17-Model!AT10-Model!AT11-AT189+AT136&gt;0,(1-'Assumptions (Coal)'!AS36)*(Model!AT16+Model!AT17-Model!AT10-Model!AT11-AT189+AT136)+AT189-AT82+AT83,Model!AT16+Model!AT17-Model!AT10-Model!AT11+AT136-AT82+AT83)</f>
        <v>2.926213412</v>
      </c>
      <c r="AU242" s="160">
        <f>IF(Model!AU16+Model!AU17-Model!AU10-Model!AU11-AU189+AU136&gt;0,(1-'Assumptions (Coal)'!AT36)*(Model!AU16+Model!AU17-Model!AU10-Model!AU11-AU189+AU136)+AU189-AU82+AU83,Model!AU16+Model!AU17-Model!AU10-Model!AU11+AU136-AU82+AU83)</f>
        <v>2.796511039</v>
      </c>
      <c r="AV242" s="160">
        <f>IF(Model!AV16+Model!AV17-Model!AV10-Model!AV11-AV189+AV136&gt;0,(1-'Assumptions (Coal)'!AU36)*(Model!AV16+Model!AV17-Model!AV10-Model!AV11-AV189+AV136)+AV189-AV82+AV83,Model!AV16+Model!AV17-Model!AV10-Model!AV11+AV136-AV82+AV83)</f>
        <v>2.48994436</v>
      </c>
      <c r="AW242" s="160">
        <f>IF(Model!AW16+Model!AW17-Model!AW10-Model!AW11-AW189+AW136&gt;0,(1-'Assumptions (Coal)'!AV36)*(Model!AW16+Model!AW17-Model!AW10-Model!AW11-AW189+AW136)+AW189-AW82+AW83,Model!AW16+Model!AW17-Model!AW10-Model!AW11+AW136-AW82+AW83)</f>
        <v>2.096161718</v>
      </c>
      <c r="AX242" s="160">
        <f>IF(Model!AX16+Model!AX17-Model!AX10-Model!AX11-AX189+AX136&gt;0,(1-'Assumptions (Coal)'!AW36)*(Model!AX16+Model!AX17-Model!AX10-Model!AX11-AX189+AX136)+AX189-AX82+AX83,Model!AX16+Model!AX17-Model!AX10-Model!AX11+AX136-AX82+AX83)</f>
        <v>1.642760235</v>
      </c>
      <c r="AY242" s="160">
        <f>IF(Model!AY16+Model!AY17-Model!AY10-Model!AY11-AY189+AY136&gt;0,(1-'Assumptions (Coal)'!AX36)*(Model!AY16+Model!AY17-Model!AY10-Model!AY11-AY189+AY136)+AY189-AY82+AY83,Model!AY16+Model!AY17-Model!AY10-Model!AY11+AY136-AY82+AY83)</f>
        <v>1.173955556</v>
      </c>
      <c r="AZ242" s="160">
        <f>IF(Model!AZ16+Model!AZ17-Model!AZ10-Model!AZ11-AZ189+AZ136&gt;0,(1-'Assumptions (Coal)'!AY36)*(Model!AZ16+Model!AZ17-Model!AZ10-Model!AZ11-AZ189+AZ136)+AZ189-AZ82+AZ83,Model!AZ16+Model!AZ17-Model!AZ10-Model!AZ11+AZ136-AZ82+AZ83)</f>
        <v>0.6193024981</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6.313351823</v>
      </c>
      <c r="D243" s="160">
        <f>IF(Model!D16+Model!D17-Model!D10-Model!D11-D189+D136&gt;0,'Assumptions (Coal)'!C36*(Model!D16+Model!D17-Model!D10-Model!D11-D189+D136)-'Assumptions (Coal)'!C37*Model!D9/10^3,-'Assumptions (Coal)'!C37*Model!D9/10^3)</f>
        <v>6.426474812</v>
      </c>
      <c r="E243" s="160">
        <f>IF(Model!E16+Model!E17-Model!E10-Model!E11-E189+E136&gt;0,'Assumptions (Coal)'!D36*(Model!E16+Model!E17-Model!E10-Model!E11-E189+E136)-'Assumptions (Coal)'!D37*Model!E9/10^3,-'Assumptions (Coal)'!D37*Model!E9/10^3)</f>
        <v>5.561000326</v>
      </c>
      <c r="F243" s="160">
        <f>IF(Model!F16+Model!F17-Model!F10-Model!F11-F189+F136&gt;0,'Assumptions (Coal)'!E36*(Model!F16+Model!F17-Model!F10-Model!F11-F189+F136)-'Assumptions (Coal)'!E37*Model!F9/10^3,-'Assumptions (Coal)'!E37*Model!F9/10^3)</f>
        <v>7.899942841</v>
      </c>
      <c r="G243" s="160">
        <f>IF(Model!G16+Model!G17-Model!G10-Model!G11-G189+G136&gt;0,'Assumptions (Coal)'!F36*(Model!G16+Model!G17-Model!G10-Model!G11-G189+G136)-'Assumptions (Coal)'!F37*Model!G9/10^3,-'Assumptions (Coal)'!F37*Model!G9/10^3)</f>
        <v>8.680844583</v>
      </c>
      <c r="H243" s="160">
        <f>IF(Model!H16+Model!H17-Model!H10-Model!H11-H189+H136&gt;0,'Assumptions (Coal)'!G36*(Model!H16+Model!H17-Model!H10-Model!H11-H189+H136)-'Assumptions (Coal)'!G37*Model!H9/10^3,-'Assumptions (Coal)'!G37*Model!H9/10^3)</f>
        <v>11.4236124</v>
      </c>
      <c r="I243" s="160">
        <f>IF(Model!I16+Model!I17-Model!I10-Model!I11-I189+I136&gt;0,'Assumptions (Coal)'!H36*(Model!I16+Model!I17-Model!I10-Model!I11-I189+I136)-'Assumptions (Coal)'!H37*Model!I9/10^3,-'Assumptions (Coal)'!H37*Model!I9/10^3)</f>
        <v>9.683837017</v>
      </c>
      <c r="J243" s="160">
        <f>IF(Model!J16+Model!J17-Model!J10-Model!J11-J189+J136&gt;0,'Assumptions (Coal)'!I36*(Model!J16+Model!J17-Model!J10-Model!J11-J189+J136)-'Assumptions (Coal)'!I37*Model!J9/10^3,-'Assumptions (Coal)'!I37*Model!J9/10^3)</f>
        <v>10.93119825</v>
      </c>
      <c r="K243" s="160">
        <f>IF(Model!K16+Model!K17-Model!K10-Model!K11-K189+K136&gt;0,'Assumptions (Coal)'!J36*(Model!K16+Model!K17-Model!K10-Model!K11-K189+K136)-'Assumptions (Coal)'!J37*Model!K9/10^3,-'Assumptions (Coal)'!J37*Model!K9/10^3)</f>
        <v>12.65393415</v>
      </c>
      <c r="L243" s="160">
        <f>IF(Model!L16+Model!L17-Model!L10-Model!L11-L189+L136&gt;0,'Assumptions (Coal)'!K36*(Model!L16+Model!L17-Model!L10-Model!L11-L189+L136)-'Assumptions (Coal)'!K37*Model!L9/10^3,-'Assumptions (Coal)'!K37*Model!L9/10^3)</f>
        <v>6.8811389</v>
      </c>
      <c r="M243" s="160">
        <f>IF(Model!M16+Model!M17-Model!M10-Model!M11-M189+M136&gt;0,'Assumptions (Coal)'!L36*(Model!M16+Model!M17-Model!M10-Model!M11-M189+M136)-'Assumptions (Coal)'!L37*Model!M9/10^3,-'Assumptions (Coal)'!L37*Model!M9/10^3)</f>
        <v>6.896749456</v>
      </c>
      <c r="N243" s="160">
        <f>IF(Model!N16+Model!N17-Model!N10-Model!N11-N189+N136&gt;0,'Assumptions (Coal)'!M36*(Model!N16+Model!N17-Model!N10-Model!N11-N189+N136)-'Assumptions (Coal)'!M37*Model!N9/10^3,-'Assumptions (Coal)'!M37*Model!N9/10^3)</f>
        <v>5.892751698</v>
      </c>
      <c r="O243" s="160">
        <f>IF(Model!O16+Model!O17-Model!O10-Model!O11-O189+O136&gt;0,'Assumptions (Coal)'!N36*(Model!O16+Model!O17-Model!O10-Model!O11-O189+O136)-'Assumptions (Coal)'!N37*Model!O9/10^3,-'Assumptions (Coal)'!N37*Model!O9/10^3)</f>
        <v>3.75451543</v>
      </c>
      <c r="P243" s="160">
        <f>IF(Model!P16+Model!P17-Model!P10-Model!P11-P189+P136&gt;0,'Assumptions (Coal)'!O36*(Model!P16+Model!P17-Model!P10-Model!P11-P189+P136)-'Assumptions (Coal)'!O37*Model!P9/10^3,-'Assumptions (Coal)'!O37*Model!P9/10^3)</f>
        <v>4.764808824</v>
      </c>
      <c r="Q243" s="160">
        <f>IF(Model!Q16+Model!Q17-Model!Q10-Model!Q11-Q189+Q136&gt;0,'Assumptions (Coal)'!P36*(Model!Q16+Model!Q17-Model!Q10-Model!Q11-Q189+Q136)-'Assumptions (Coal)'!P37*Model!Q9/10^3,-'Assumptions (Coal)'!P37*Model!Q9/10^3)</f>
        <v>5.455939338</v>
      </c>
      <c r="R243" s="160">
        <f>IF(Model!R16+Model!R17-Model!R10-Model!R11-R189+R136&gt;0,'Assumptions (Coal)'!Q36*(Model!R16+Model!R17-Model!R10-Model!R11-R189+R136)-'Assumptions (Coal)'!Q37*Model!R9/10^3,-'Assumptions (Coal)'!Q37*Model!R9/10^3)</f>
        <v>3.404690847</v>
      </c>
      <c r="S243" s="160">
        <f>IF(Model!S16+Model!S17-Model!S10-Model!S11-S189+S136&gt;0,'Assumptions (Coal)'!R36*(Model!S16+Model!S17-Model!S10-Model!S11-S189+S136)-'Assumptions (Coal)'!R37*Model!S9/10^3,-'Assumptions (Coal)'!R37*Model!S9/10^3)</f>
        <v>3.391242159</v>
      </c>
      <c r="T243" s="160">
        <f>IF(Model!T16+Model!T17-Model!T10-Model!T11-T189+T136&gt;0,'Assumptions (Coal)'!S36*(Model!T16+Model!T17-Model!T10-Model!T11-T189+T136)-'Assumptions (Coal)'!S37*Model!T9/10^3,-'Assumptions (Coal)'!S37*Model!T9/10^3)</f>
        <v>3.43243481</v>
      </c>
      <c r="U243" s="160">
        <f>IF(Model!U16+Model!U17-Model!U10-Model!U11-U189+U136&gt;0,'Assumptions (Coal)'!T36*(Model!U16+Model!U17-Model!U10-Model!U11-U189+U136)-'Assumptions (Coal)'!T37*Model!U9/10^3,-'Assumptions (Coal)'!T37*Model!U9/10^3)</f>
        <v>2.093777205</v>
      </c>
      <c r="V243" s="160">
        <f>IF(Model!V16+Model!V17-Model!V10-Model!V11-V189+V136&gt;0,'Assumptions (Coal)'!U36*(Model!V16+Model!V17-Model!V10-Model!V11-V189+V136)-'Assumptions (Coal)'!U37*Model!V9/10^3,-'Assumptions (Coal)'!U37*Model!V9/10^3)</f>
        <v>2.163250104</v>
      </c>
      <c r="W243" s="160">
        <f>IF(Model!W16+Model!W17-Model!W10-Model!W11-W189+W136&gt;0,'Assumptions (Coal)'!V36*(Model!W16+Model!W17-Model!W10-Model!W11-W189+W136)-'Assumptions (Coal)'!V37*Model!W9/10^3,-'Assumptions (Coal)'!V37*Model!W9/10^3)</f>
        <v>2.11883945</v>
      </c>
      <c r="X243" s="160">
        <f>IF(Model!X16+Model!X17-Model!X10-Model!X11-X189+X136&gt;0,'Assumptions (Coal)'!W36*(Model!X16+Model!X17-Model!X10-Model!X11-X189+X136)-'Assumptions (Coal)'!W37*Model!X9/10^3,-'Assumptions (Coal)'!W37*Model!X9/10^3)</f>
        <v>1.266590847</v>
      </c>
      <c r="Y243" s="160">
        <f>IF(Model!Y16+Model!Y17-Model!Y10-Model!Y11-Y189+Y136&gt;0,'Assumptions (Coal)'!X36*(Model!Y16+Model!Y17-Model!Y10-Model!Y11-Y189+Y136)-'Assumptions (Coal)'!X37*Model!Y9/10^3,-'Assumptions (Coal)'!X37*Model!Y9/10^3)</f>
        <v>0.5488903297</v>
      </c>
      <c r="Z243" s="160">
        <f>IF(Model!Z16+Model!Z17-Model!Z10-Model!Z11-Z189+Z136&gt;0,'Assumptions (Coal)'!Y36*(Model!Z16+Model!Z17-Model!Z10-Model!Z11-Z189+Z136)-'Assumptions (Coal)'!Y37*Model!Z9/10^3,-'Assumptions (Coal)'!Y37*Model!Z9/10^3)</f>
        <v>0.7496520697</v>
      </c>
      <c r="AA243" s="160">
        <f>IF(Model!AA16+Model!AA17-Model!AA10-Model!AA11-AA189+AA136&gt;0,'Assumptions (Coal)'!Z36*(Model!AA16+Model!AA17-Model!AA10-Model!AA11-AA189+AA136)-'Assumptions (Coal)'!Z37*Model!AA9/10^3,-'Assumptions (Coal)'!Z37*Model!AA9/10^3)</f>
        <v>0.7380470545</v>
      </c>
      <c r="AB243" s="160">
        <f>IF(Model!AB16+Model!AB17-Model!AB10-Model!AB11-AB189+AB136&gt;0,'Assumptions (Coal)'!AA36*(Model!AB16+Model!AB17-Model!AB10-Model!AB11-AB189+AB136)-'Assumptions (Coal)'!AA37*Model!AB9/10^3,-'Assumptions (Coal)'!AA37*Model!AB9/10^3)</f>
        <v>0.6846731345</v>
      </c>
      <c r="AC243" s="160">
        <f>IF(Model!AC16+Model!AC17-Model!AC10-Model!AC11-AC189+AC136&gt;0,'Assumptions (Coal)'!AB36*(Model!AC16+Model!AC17-Model!AC10-Model!AC11-AC189+AC136)-'Assumptions (Coal)'!AB37*Model!AC9/10^3,-'Assumptions (Coal)'!AB37*Model!AC9/10^3)</f>
        <v>0.6345249791</v>
      </c>
      <c r="AD243" s="160">
        <f>IF(Model!AD16+Model!AD17-Model!AD10-Model!AD11-AD189+AD136&gt;0,'Assumptions (Coal)'!AC36*(Model!AD16+Model!AD17-Model!AD10-Model!AD11-AD189+AD136)-'Assumptions (Coal)'!AC37*Model!AD9/10^3,-'Assumptions (Coal)'!AC37*Model!AD9/10^3)</f>
        <v>0.6810868193</v>
      </c>
      <c r="AE243" s="160">
        <f>IF(Model!AE16+Model!AE17-Model!AE10-Model!AE11-AE189+AE136&gt;0,'Assumptions (Coal)'!AD36*(Model!AE16+Model!AE17-Model!AE10-Model!AE11-AE189+AE136)-'Assumptions (Coal)'!AD37*Model!AE9/10^3,-'Assumptions (Coal)'!AD37*Model!AE9/10^3)</f>
        <v>0.644443858</v>
      </c>
      <c r="AF243" s="160">
        <f>IF(Model!AF16+Model!AF17-Model!AF10-Model!AF11-AF189+AF136&gt;0,'Assumptions (Coal)'!AE36*(Model!AF16+Model!AF17-Model!AF10-Model!AF11-AF189+AF136)-'Assumptions (Coal)'!AE37*Model!AF9/10^3,-'Assumptions (Coal)'!AE37*Model!AF9/10^3)</f>
        <v>0.5027199911</v>
      </c>
      <c r="AG243" s="160">
        <f>IF(Model!AG16+Model!AG17-Model!AG10-Model!AG11-AG189+AG136&gt;0,'Assumptions (Coal)'!AF36*(Model!AG16+Model!AG17-Model!AG10-Model!AG11-AG189+AG136)-'Assumptions (Coal)'!AF37*Model!AG9/10^3,-'Assumptions (Coal)'!AF37*Model!AG9/10^3)</f>
        <v>0.4016544652</v>
      </c>
      <c r="AH243" s="160">
        <f>IF(Model!AH16+Model!AH17-Model!AH10-Model!AH11-AH189+AH136&gt;0,'Assumptions (Coal)'!AG36*(Model!AH16+Model!AH17-Model!AH10-Model!AH11-AH189+AH136)-'Assumptions (Coal)'!AG37*Model!AH9/10^3,-'Assumptions (Coal)'!AG37*Model!AH9/10^3)</f>
        <v>0.3874956606</v>
      </c>
      <c r="AI243" s="160">
        <f>IF(Model!AI16+Model!AI17-Model!AI10-Model!AI11-AI189+AI136&gt;0,'Assumptions (Coal)'!AH36*(Model!AI16+Model!AI17-Model!AI10-Model!AI11-AI189+AI136)-'Assumptions (Coal)'!AH37*Model!AI9/10^3,-'Assumptions (Coal)'!AH37*Model!AI9/10^3)</f>
        <v>0.3986805224</v>
      </c>
      <c r="AJ243" s="160">
        <f>IF(Model!AJ16+Model!AJ17-Model!AJ10-Model!AJ11-AJ189+AJ136&gt;0,'Assumptions (Coal)'!AI36*(Model!AJ16+Model!AJ17-Model!AJ10-Model!AJ11-AJ189+AJ136)-'Assumptions (Coal)'!AI37*Model!AJ9/10^3,-'Assumptions (Coal)'!AI37*Model!AJ9/10^3)</f>
        <v>0.4127452165</v>
      </c>
      <c r="AK243" s="160">
        <f>IF(Model!AK16+Model!AK17-Model!AK10-Model!AK11-AK189+AK136&gt;0,'Assumptions (Coal)'!AJ36*(Model!AK16+Model!AK17-Model!AK10-Model!AK11-AK189+AK136)-'Assumptions (Coal)'!AJ37*Model!AK9/10^3,-'Assumptions (Coal)'!AJ37*Model!AK9/10^3)</f>
        <v>0.3920521608</v>
      </c>
      <c r="AL243" s="160">
        <f>IF(Model!AL16+Model!AL17-Model!AL10-Model!AL11-AL189+AL136&gt;0,'Assumptions (Coal)'!AK36*(Model!AL16+Model!AL17-Model!AL10-Model!AL11-AL189+AL136)-'Assumptions (Coal)'!AK37*Model!AL9/10^3,-'Assumptions (Coal)'!AK37*Model!AL9/10^3)</f>
        <v>0.356842138</v>
      </c>
      <c r="AM243" s="160">
        <f>IF(Model!AM16+Model!AM17-Model!AM10-Model!AM11-AM189+AM136&gt;0,'Assumptions (Coal)'!AL36*(Model!AM16+Model!AM17-Model!AM10-Model!AM11-AM189+AM136)-'Assumptions (Coal)'!AL37*Model!AM9/10^3,-'Assumptions (Coal)'!AL37*Model!AM9/10^3)</f>
        <v>0.330982211</v>
      </c>
      <c r="AN243" s="160">
        <f>IF(Model!AN16+Model!AN17-Model!AN10-Model!AN11-AN189+AN136&gt;0,'Assumptions (Coal)'!AM36*(Model!AN16+Model!AN17-Model!AN10-Model!AN11-AN189+AN136)-'Assumptions (Coal)'!AM37*Model!AN9/10^3,-'Assumptions (Coal)'!AM37*Model!AN9/10^3)</f>
        <v>0.2669874928</v>
      </c>
      <c r="AO243" s="160">
        <f>IF(Model!AO16+Model!AO17-Model!AO10-Model!AO11-AO189+AO136&gt;0,'Assumptions (Coal)'!AN36*(Model!AO16+Model!AO17-Model!AO10-Model!AO11-AO189+AO136)-'Assumptions (Coal)'!AN37*Model!AO9/10^3,-'Assumptions (Coal)'!AN37*Model!AO9/10^3)</f>
        <v>0.2069951032</v>
      </c>
      <c r="AP243" s="160">
        <f>IF(Model!AP16+Model!AP17-Model!AP10-Model!AP11-AP189+AP136&gt;0,'Assumptions (Coal)'!AO36*(Model!AP16+Model!AP17-Model!AP10-Model!AP11-AP189+AP136)-'Assumptions (Coal)'!AO37*Model!AP9/10^3,-'Assumptions (Coal)'!AO37*Model!AP9/10^3)</f>
        <v>0.1390172668</v>
      </c>
      <c r="AQ243" s="160">
        <f>IF(Model!AQ16+Model!AQ17-Model!AQ10-Model!AQ11-AQ189+AQ136&gt;0,'Assumptions (Coal)'!AP36*(Model!AQ16+Model!AQ17-Model!AQ10-Model!AQ11-AQ189+AQ136)-'Assumptions (Coal)'!AP37*Model!AQ9/10^3,-'Assumptions (Coal)'!AP37*Model!AQ9/10^3)</f>
        <v>0.0651559926</v>
      </c>
      <c r="AR243" s="160">
        <f>IF(Model!AR16+Model!AR17-Model!AR10-Model!AR11-AR189+AR136&gt;0,'Assumptions (Coal)'!AQ36*(Model!AR16+Model!AR17-Model!AR10-Model!AR11-AR189+AR136)-'Assumptions (Coal)'!AQ37*Model!AR9/10^3,-'Assumptions (Coal)'!AQ37*Model!AR9/10^3)</f>
        <v>0.2884037322</v>
      </c>
      <c r="AS243" s="160">
        <f>IF(Model!AS16+Model!AS17-Model!AS10-Model!AS11-AS189+AS136&gt;0,'Assumptions (Coal)'!AR36*(Model!AS16+Model!AS17-Model!AS10-Model!AS11-AS189+AS136)-'Assumptions (Coal)'!AR37*Model!AS9/10^3,-'Assumptions (Coal)'!AR37*Model!AS9/10^3)</f>
        <v>0.5090941952</v>
      </c>
      <c r="AT243" s="160">
        <f>IF(Model!AT16+Model!AT17-Model!AT10-Model!AT11-AT189+AT136&gt;0,'Assumptions (Coal)'!AS36*(Model!AT16+Model!AT17-Model!AT10-Model!AT11-AT189+AT136)-'Assumptions (Coal)'!AS37*Model!AT9/10^3,-'Assumptions (Coal)'!AS37*Model!AT9/10^3)</f>
        <v>0.42386311</v>
      </c>
      <c r="AU243" s="160">
        <f>IF(Model!AU16+Model!AU17-Model!AU10-Model!AU11-AU189+AU136&gt;0,'Assumptions (Coal)'!AT36*(Model!AU16+Model!AU17-Model!AU10-Model!AU11-AU189+AU136)-'Assumptions (Coal)'!AT37*Model!AU9/10^3,-'Assumptions (Coal)'!AT37*Model!AU9/10^3)</f>
        <v>0.3479823381</v>
      </c>
      <c r="AV243" s="160">
        <f>IF(Model!AV16+Model!AV17-Model!AV10-Model!AV11-AV189+AV136&gt;0,'Assumptions (Coal)'!AU36*(Model!AV16+Model!AV17-Model!AV10-Model!AV11-AV189+AV136)-'Assumptions (Coal)'!AU37*Model!AV9/10^3,-'Assumptions (Coal)'!AU37*Model!AV9/10^3)</f>
        <v>0.3036102826</v>
      </c>
      <c r="AW243" s="160">
        <f>IF(Model!AW16+Model!AW17-Model!AW10-Model!AW11-AW189+AW136&gt;0,'Assumptions (Coal)'!AV36*(Model!AW16+Model!AW17-Model!AW10-Model!AW11-AW189+AW136)-'Assumptions (Coal)'!AV37*Model!AW9/10^3,-'Assumptions (Coal)'!AV37*Model!AW9/10^3)</f>
        <v>0.2367922948</v>
      </c>
      <c r="AX243" s="160">
        <f>IF(Model!AX16+Model!AX17-Model!AX10-Model!AX11-AX189+AX136&gt;0,'Assumptions (Coal)'!AW36*(Model!AX16+Model!AX17-Model!AX10-Model!AX11-AX189+AX136)-'Assumptions (Coal)'!AW37*Model!AX9/10^3,-'Assumptions (Coal)'!AW37*Model!AX9/10^3)</f>
        <v>0.1413489652</v>
      </c>
      <c r="AY243" s="160">
        <f>IF(Model!AY16+Model!AY17-Model!AY10-Model!AY11-AY189+AY136&gt;0,'Assumptions (Coal)'!AX36*(Model!AY16+Model!AY17-Model!AY10-Model!AY11-AY189+AY136)-'Assumptions (Coal)'!AX37*Model!AY9/10^3,-'Assumptions (Coal)'!AX37*Model!AY9/10^3)</f>
        <v>0.07554647153</v>
      </c>
      <c r="AZ243" s="160">
        <f>IF(Model!AZ16+Model!AZ17-Model!AZ10-Model!AZ11-AZ189+AZ136&gt;0,'Assumptions (Coal)'!AY36*(Model!AZ16+Model!AZ17-Model!AZ10-Model!AZ11-AZ189+AZ136)-'Assumptions (Coal)'!AY37*Model!AZ9/10^3,-'Assumptions (Coal)'!AY37*Model!AZ9/10^3)</f>
        <v>0.02272759129</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0.3085111372</v>
      </c>
      <c r="D244" s="181">
        <f>(1-'Assumptions (Coal)'!C36)*(-D136)+D82-D83</f>
        <v>0.3245543961</v>
      </c>
      <c r="E244" s="181">
        <f>(1-'Assumptions (Coal)'!D36)*(-E136)+E82-E83</f>
        <v>0.5108757979</v>
      </c>
      <c r="F244" s="181">
        <f>(1-'Assumptions (Coal)'!E36)*(-F136)+F82-F83</f>
        <v>0.6475168554</v>
      </c>
      <c r="G244" s="181">
        <f>(1-'Assumptions (Coal)'!F36)*(-G136)+G82-G83</f>
        <v>1.206534668</v>
      </c>
      <c r="H244" s="181">
        <f>(1-'Assumptions (Coal)'!G36)*(-H136)+H82-H83</f>
        <v>1.544861724</v>
      </c>
      <c r="I244" s="181">
        <f>(1-'Assumptions (Coal)'!H36)*(-I136)+I82-I83</f>
        <v>2.188952113</v>
      </c>
      <c r="J244" s="181">
        <f>(1-'Assumptions (Coal)'!I36)*(-J136)+J82-J83</f>
        <v>2.297644744</v>
      </c>
      <c r="K244" s="181">
        <f>(1-'Assumptions (Coal)'!J36)*(-K136)+K82-K83</f>
        <v>2.190802532</v>
      </c>
      <c r="L244" s="181">
        <f>(1-'Assumptions (Coal)'!K36)*(-L136)+L82-L83</f>
        <v>2.104253017</v>
      </c>
      <c r="M244" s="181">
        <f>(1-'Assumptions (Coal)'!L36)*(-M136)+M82-M83</f>
        <v>1.695402421</v>
      </c>
      <c r="N244" s="181">
        <f>(1-'Assumptions (Coal)'!M36)*(-N136)+N82-N83</f>
        <v>1.466245636</v>
      </c>
      <c r="O244" s="181">
        <f>(1-'Assumptions (Coal)'!N36)*(-O136)+O82-O83</f>
        <v>1.021930219</v>
      </c>
      <c r="P244" s="181">
        <f>(1-'Assumptions (Coal)'!O36)*(-P136)+P82-P83</f>
        <v>0.8180990106</v>
      </c>
      <c r="Q244" s="181">
        <f>(1-'Assumptions (Coal)'!P36)*(-Q136)+Q82-Q83</f>
        <v>0.8272388713</v>
      </c>
      <c r="R244" s="181">
        <f>(1-'Assumptions (Coal)'!Q36)*(-R136)+R82-R83</f>
        <v>6.774439656</v>
      </c>
      <c r="S244" s="181">
        <f>(1-'Assumptions (Coal)'!R36)*(-S136)+S82-S83</f>
        <v>6.87579744</v>
      </c>
      <c r="T244" s="181">
        <f>(1-'Assumptions (Coal)'!S36)*(-T136)+T82-T83</f>
        <v>6.999889971</v>
      </c>
      <c r="U244" s="181">
        <f>(1-'Assumptions (Coal)'!T36)*(-U136)+U82-U83</f>
        <v>7.453270541</v>
      </c>
      <c r="V244" s="181">
        <f>(1-'Assumptions (Coal)'!U36)*(-V136)+V82-V83</f>
        <v>8.207543094</v>
      </c>
      <c r="W244" s="181">
        <f>(1-'Assumptions (Coal)'!V36)*(-W136)+W82-W83</f>
        <v>10.33473248</v>
      </c>
      <c r="X244" s="181">
        <f>(1-'Assumptions (Coal)'!W36)*(-X136)+X82-X83</f>
        <v>4.480907091</v>
      </c>
      <c r="Y244" s="181">
        <f>(1-'Assumptions (Coal)'!X36)*(-Y136)+Y82-Y83</f>
        <v>4.91929146</v>
      </c>
      <c r="Z244" s="181">
        <f>(1-'Assumptions (Coal)'!Y36)*(-Z136)+Z82-Z83</f>
        <v>5.649911643</v>
      </c>
      <c r="AA244" s="181">
        <f>(1-'Assumptions (Coal)'!Z36)*(-AA136)+AA82-AA83</f>
        <v>5.833925938</v>
      </c>
      <c r="AB244" s="181">
        <f>(1-'Assumptions (Coal)'!AA36)*(-AB136)+AB82-AB83</f>
        <v>5.3020719</v>
      </c>
      <c r="AC244" s="181">
        <f>(1-'Assumptions (Coal)'!AB36)*(-AC136)+AC82-AC83</f>
        <v>5.224528633</v>
      </c>
      <c r="AD244" s="181">
        <f>(1-'Assumptions (Coal)'!AC36)*(-AD136)+AD82-AD83</f>
        <v>4.905665348</v>
      </c>
      <c r="AE244" s="181">
        <f>(1-'Assumptions (Coal)'!AD36)*(-AE136)+AE82-AE83</f>
        <v>4.447763503</v>
      </c>
      <c r="AF244" s="181">
        <f>(1-'Assumptions (Coal)'!AE36)*(-AF136)+AF82-AF83</f>
        <v>3.932664646</v>
      </c>
      <c r="AG244" s="181">
        <f>(1-'Assumptions (Coal)'!AF36)*(-AG136)+AG82-AG83</f>
        <v>3.652595981</v>
      </c>
      <c r="AH244" s="181">
        <f>(1-'Assumptions (Coal)'!AG36)*(-AH136)+AH82-AH83</f>
        <v>3.515374594</v>
      </c>
      <c r="AI244" s="181">
        <f>(1-'Assumptions (Coal)'!AH36)*(-AI136)+AI82-AI83</f>
        <v>3.542322436</v>
      </c>
      <c r="AJ244" s="181">
        <f>(1-'Assumptions (Coal)'!AI36)*(-AJ136)+AJ82-AJ83</f>
        <v>3.570550301</v>
      </c>
      <c r="AK244" s="181">
        <f>(1-'Assumptions (Coal)'!AJ36)*(-AK136)+AK82-AK83</f>
        <v>3.600118989</v>
      </c>
      <c r="AL244" s="181">
        <f>(1-'Assumptions (Coal)'!AK36)*(-AL136)+AL82-AL83</f>
        <v>3.63109219</v>
      </c>
      <c r="AM244" s="181">
        <f>(1-'Assumptions (Coal)'!AL36)*(-AM136)+AM82-AM83</f>
        <v>1.198682539</v>
      </c>
      <c r="AN244" s="181">
        <f>(1-'Assumptions (Coal)'!AM36)*(-AN136)+AN82-AN83</f>
        <v>1.195037029</v>
      </c>
      <c r="AO244" s="181">
        <f>(1-'Assumptions (Coal)'!AN36)*(-AO136)+AO82-AO83</f>
        <v>1.204751967</v>
      </c>
      <c r="AP244" s="181">
        <f>(1-'Assumptions (Coal)'!AO36)*(-AP136)+AP82-AP83</f>
        <v>1.095710654</v>
      </c>
      <c r="AQ244" s="181">
        <f>(1-'Assumptions (Coal)'!AP36)*(-AQ136)+AQ82-AQ83</f>
        <v>0.8052978754</v>
      </c>
      <c r="AR244" s="181">
        <f>(1-'Assumptions (Coal)'!AQ36)*(-AR136)+AR82-AR83</f>
        <v>0.8122269711</v>
      </c>
      <c r="AS244" s="181">
        <f>(1-'Assumptions (Coal)'!AR36)*(-AS136)+AS82-AS83</f>
        <v>0.7480337172</v>
      </c>
      <c r="AT244" s="181">
        <f>(1-'Assumptions (Coal)'!AS36)*(-AT136)+AT82-AT83</f>
        <v>0.5431190323</v>
      </c>
      <c r="AU244" s="181">
        <f>(1-'Assumptions (Coal)'!AT36)*(-AU136)+AU82-AU83</f>
        <v>0.2517237119</v>
      </c>
      <c r="AV244" s="181">
        <f>(1-'Assumptions (Coal)'!AU36)*(-AV136)+AV82-AV83</f>
        <v>0.08754373632</v>
      </c>
      <c r="AW244" s="181">
        <f>(1-'Assumptions (Coal)'!AV36)*(-AW136)+AW82-AW83</f>
        <v>0</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0.0330245</v>
      </c>
      <c r="D245" s="168">
        <f>'Assumptions (Coal)'!$V$35*D18/10^9</f>
        <v>0</v>
      </c>
      <c r="E245" s="168">
        <f>'Assumptions (Coal)'!$V$35*E18/10^9</f>
        <v>0</v>
      </c>
      <c r="F245" s="168">
        <f>'Assumptions (Coal)'!$V$35*F18/10^9</f>
        <v>0</v>
      </c>
      <c r="G245" s="168">
        <f>'Assumptions (Coal)'!$V$35*G18/10^9</f>
        <v>0</v>
      </c>
      <c r="H245" s="168">
        <f>'Assumptions (Coal)'!$V$35*H18/10^9</f>
        <v>0.0308657</v>
      </c>
      <c r="I245" s="168">
        <f>'Assumptions (Coal)'!$V$35*I18/10^9</f>
        <v>0</v>
      </c>
      <c r="J245" s="168">
        <f>'Assumptions (Coal)'!$V$35*J18/10^9</f>
        <v>0.2370825</v>
      </c>
      <c r="K245" s="168">
        <f>'Assumptions (Coal)'!$V$35*K18/10^9</f>
        <v>0.152915</v>
      </c>
      <c r="L245" s="168">
        <f>'Assumptions (Coal)'!$V$35*L18/10^9</f>
        <v>0.1053957</v>
      </c>
      <c r="M245" s="168">
        <f>'Assumptions (Coal)'!$V$35*M18/10^9</f>
        <v>0.4369771</v>
      </c>
      <c r="N245" s="168">
        <f>'Assumptions (Coal)'!$V$35*N18/10^9</f>
        <v>0.2573341</v>
      </c>
      <c r="O245" s="168">
        <f>'Assumptions (Coal)'!$V$35*O18/10^9</f>
        <v>0.453862</v>
      </c>
      <c r="P245" s="168">
        <f>'Assumptions (Coal)'!$V$35*P18/10^9</f>
        <v>0.2067565</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3.886614427</v>
      </c>
      <c r="Y245" s="168">
        <f>'Assumptions (Coal)'!$V$35*Y18/10^9</f>
        <v>0.01935552667</v>
      </c>
      <c r="Z245" s="168">
        <f>'Assumptions (Coal)'!$V$35*Z18/10^9</f>
        <v>0</v>
      </c>
      <c r="AA245" s="168">
        <f>'Assumptions (Coal)'!$V$35*AA18/10^9</f>
        <v>0.1577020533</v>
      </c>
      <c r="AB245" s="168">
        <f>'Assumptions (Coal)'!$V$35*AB18/10^9</f>
        <v>0.3763028267</v>
      </c>
      <c r="AC245" s="168">
        <f>'Assumptions (Coal)'!$V$35*AC18/10^9</f>
        <v>0</v>
      </c>
      <c r="AD245" s="168">
        <f>'Assumptions (Coal)'!$V$35*AD18/10^9</f>
        <v>0.08402015333</v>
      </c>
      <c r="AE245" s="168">
        <f>'Assumptions (Coal)'!$V$35*AE18/10^9</f>
        <v>0.2454127267</v>
      </c>
      <c r="AF245" s="168">
        <f>'Assumptions (Coal)'!$V$35*AF18/10^9</f>
        <v>0.3385495267</v>
      </c>
      <c r="AG245" s="168">
        <f>'Assumptions (Coal)'!$V$35*AG18/10^9</f>
        <v>0.1874592267</v>
      </c>
      <c r="AH245" s="168">
        <f>'Assumptions (Coal)'!$V$35*AH18/10^9</f>
        <v>0.09807462667</v>
      </c>
      <c r="AI245" s="168">
        <f>'Assumptions (Coal)'!$V$35*AI18/10^9</f>
        <v>0</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447.0262869</v>
      </c>
      <c r="D246" s="183">
        <f>D9*'Assumptions (Coal)'!$V$31*10^3</f>
        <v>438.2852813</v>
      </c>
      <c r="E246" s="183">
        <f>E9*'Assumptions (Coal)'!$V$31*10^3</f>
        <v>448.519293</v>
      </c>
      <c r="F246" s="183">
        <f>F9*'Assumptions (Coal)'!$V$31*10^3</f>
        <v>461.8876278</v>
      </c>
      <c r="G246" s="183">
        <f>G9*'Assumptions (Coal)'!$V$31*10^3</f>
        <v>471.1100805</v>
      </c>
      <c r="H246" s="183">
        <f>H9*'Assumptions (Coal)'!$V$31*10^3</f>
        <v>472.7805625</v>
      </c>
      <c r="I246" s="183">
        <f>I9*'Assumptions (Coal)'!$V$31*10^3</f>
        <v>469.0992832</v>
      </c>
      <c r="J246" s="183">
        <f>J9*'Assumptions (Coal)'!$V$31*10^3</f>
        <v>475.1626129</v>
      </c>
      <c r="K246" s="183">
        <f>K9*'Assumptions (Coal)'!$V$31*10^3</f>
        <v>476.9380208</v>
      </c>
      <c r="L246" s="183">
        <f>L9*'Assumptions (Coal)'!$V$31*10^3</f>
        <v>441.6217019</v>
      </c>
      <c r="M246" s="183">
        <f>M9*'Assumptions (Coal)'!$V$31*10^3</f>
        <v>457.0828137</v>
      </c>
      <c r="N246" s="183">
        <f>N9*'Assumptions (Coal)'!$V$31*10^3</f>
        <v>438.7753634</v>
      </c>
      <c r="O246" s="183">
        <f>O9*'Assumptions (Coal)'!$V$31*10^3</f>
        <v>390.8310854</v>
      </c>
      <c r="P246" s="183">
        <f>P9*'Assumptions (Coal)'!$V$31*10^3</f>
        <v>411.3227384</v>
      </c>
      <c r="Q246" s="183">
        <f>Q9*'Assumptions (Coal)'!$V$31*10^3</f>
        <v>410.1384734</v>
      </c>
      <c r="R246" s="183">
        <f>R9*'Assumptions (Coal)'!$V$31*10^3</f>
        <v>362.6627473</v>
      </c>
      <c r="S246" s="183">
        <f>S9*'Assumptions (Coal)'!$V$31*10^3</f>
        <v>315.1476167</v>
      </c>
      <c r="T246" s="183">
        <f>T9*'Assumptions (Coal)'!$V$31*10^3</f>
        <v>324.5773428</v>
      </c>
      <c r="U246" s="183">
        <f>U9*'Assumptions (Coal)'!$V$31*10^3</f>
        <v>328.8030011</v>
      </c>
      <c r="V246" s="183">
        <f>V9*'Assumptions (Coal)'!$V$31*10^3</f>
        <v>328.8030011</v>
      </c>
      <c r="W246" s="183">
        <f>W9*'Assumptions (Coal)'!$V$31*10^3</f>
        <v>328.8030011</v>
      </c>
      <c r="X246" s="184">
        <f>X9*('Assumptions (Coal)'!$V$31*10^3*X8/(X8+X13)+'Assumptions (Coal)'!$V$24*10^3*X13/(X8+X13))</f>
        <v>300.1047154</v>
      </c>
      <c r="Y246" s="184">
        <f>Y9*('Assumptions (Coal)'!$V$31*10^3*Y8/(Y8+Y13)+'Assumptions (Coal)'!$V$24*10^3*Y13/(Y8+Y13))</f>
        <v>289.1907963</v>
      </c>
      <c r="Z246" s="184">
        <f>Z9*('Assumptions (Coal)'!$V$31*10^3*Z8/(Z8+Z13)+'Assumptions (Coal)'!$V$24*10^3*Z13/(Z8+Z13))</f>
        <v>278.3557269</v>
      </c>
      <c r="AA246" s="184">
        <f>AA9*('Assumptions (Coal)'!$V$31*10^3*AA8/(AA8+AA13)+'Assumptions (Coal)'!$V$24*10^3*AA13/(AA8+AA13))</f>
        <v>266.9725388</v>
      </c>
      <c r="AB246" s="184">
        <f>AB9*('Assumptions (Coal)'!$V$31*10^3*AB8/(AB8+AB13)+'Assumptions (Coal)'!$V$24*10^3*AB13/(AB8+AB13))</f>
        <v>254.8946169</v>
      </c>
      <c r="AC246" s="184">
        <f>AC9*('Assumptions (Coal)'!$V$31*10^3*AC8/(AC8+AC13)+'Assumptions (Coal)'!$V$24*10^3*AC13/(AC8+AC13))</f>
        <v>244.1178125</v>
      </c>
      <c r="AD246" s="184">
        <f>AD9*('Assumptions (Coal)'!$V$31*10^3*AD8/(AD8+AD13)+'Assumptions (Coal)'!$V$24*10^3*AD13/(AD8+AD13))</f>
        <v>233.0875954</v>
      </c>
      <c r="AE246" s="184">
        <f>AE9*('Assumptions (Coal)'!$V$31*10^3*AE8/(AE8+AE13)+'Assumptions (Coal)'!$V$24*10^3*AE13/(AE8+AE13))</f>
        <v>221.5981072</v>
      </c>
      <c r="AF246" s="184">
        <f>AF9*('Assumptions (Coal)'!$V$31*10^3*AF8/(AF8+AF13)+'Assumptions (Coal)'!$V$24*10^3*AF13/(AF8+AF13))</f>
        <v>209.9186116</v>
      </c>
      <c r="AG246" s="184">
        <f>AG9*('Assumptions (Coal)'!$V$31*10^3*AG8/(AG8+AG13)+'Assumptions (Coal)'!$V$24*10^3*AG13/(AG8+AG13))</f>
        <v>198.7465345</v>
      </c>
      <c r="AH246" s="184">
        <f>AH9*('Assumptions (Coal)'!$V$31*10^3*AH8/(AH8+AH13)+'Assumptions (Coal)'!$V$24*10^3*AH13/(AH8+AH13))</f>
        <v>187.864763</v>
      </c>
      <c r="AI246" s="184">
        <f>AI9*('Assumptions (Coal)'!$V$31*10^3*AI8/(AI8+AI13)+'Assumptions (Coal)'!$V$24*10^3*AI13/(AI8+AI13))</f>
        <v>177.2673442</v>
      </c>
      <c r="AJ246" s="184">
        <f>AJ9*('Assumptions (Coal)'!$V$31*10^3*AJ8/(AJ8+AJ13)+'Assumptions (Coal)'!$V$24*10^3*AJ13/(AJ8+AJ13))</f>
        <v>166.6976138</v>
      </c>
      <c r="AK246" s="184">
        <f>AK9*('Assumptions (Coal)'!$V$31*10^3*AK8/(AK8+AK13)+'Assumptions (Coal)'!$V$24*10^3*AK13/(AK8+AK13))</f>
        <v>156.1588685</v>
      </c>
      <c r="AL246" s="184">
        <f>AL9*('Assumptions (Coal)'!$V$31*10^3*AL8/(AL8+AL13)+'Assumptions (Coal)'!$V$24*10^3*AL13/(AL8+AL13))</f>
        <v>145.6549496</v>
      </c>
      <c r="AM246" s="184">
        <f>AM9*('Assumptions (Coal)'!$V$31*10^3*AM8/(AM8+AM13)+'Assumptions (Coal)'!$V$24*10^3*AM13/(AM8+AM13))</f>
        <v>135.1903613</v>
      </c>
      <c r="AN246" s="184">
        <f>AN9*('Assumptions (Coal)'!$V$31*10^3*AN8/(AN8+AN13)+'Assumptions (Coal)'!$V$24*10^3*AN13/(AN8+AN13))</f>
        <v>124.770419</v>
      </c>
      <c r="AO246" s="184">
        <f>AO9*('Assumptions (Coal)'!$V$31*10^3*AO8/(AO8+AO13)+'Assumptions (Coal)'!$V$24*10^3*AO13/(AO8+AO13))</f>
        <v>114.4014414</v>
      </c>
      <c r="AP246" s="184">
        <f>AP9*('Assumptions (Coal)'!$V$31*10^3*AP8/(AP8+AP13)+'Assumptions (Coal)'!$V$24*10^3*AP13/(AP8+AP13))</f>
        <v>104.0909985</v>
      </c>
      <c r="AQ246" s="184">
        <f>AQ9*('Assumptions (Coal)'!$V$31*10^3*AQ8/(AQ8+AQ13)+'Assumptions (Coal)'!$V$24*10^3*AQ13/(AQ8+AQ13))</f>
        <v>93.84823769</v>
      </c>
      <c r="AR246" s="184">
        <f>AR9*('Assumptions (Coal)'!$V$31*10^3*AR8/(AR8+AR13)+'Assumptions (Coal)'!$V$24*10^3*AR13/(AR8+AR13))</f>
        <v>83.68431689</v>
      </c>
      <c r="AS246" s="184">
        <f>AS9*('Assumptions (Coal)'!$V$31*10^3*AS8/(AS8+AS13)+'Assumptions (Coal)'!$V$24*10^3*AS13/(AS8+AS13))</f>
        <v>73.61298943</v>
      </c>
      <c r="AT246" s="184">
        <f>AT9*('Assumptions (Coal)'!$V$31*10^3*AT8/(AT8+AT13)+'Assumptions (Coal)'!$V$24*10^3*AT13/(AT8+AT13))</f>
        <v>63.65140507</v>
      </c>
      <c r="AU246" s="184">
        <f>AU9*('Assumptions (Coal)'!$V$31*10^3*AU8/(AU8+AU13)+'Assumptions (Coal)'!$V$24*10^3*AU13/(AU8+AU13))</f>
        <v>53.82122743</v>
      </c>
      <c r="AV246" s="184">
        <f>AV9*('Assumptions (Coal)'!$V$31*10^3*AV8/(AV8+AV13)+'Assumptions (Coal)'!$V$24*10^3*AV13/(AV8+AV13))</f>
        <v>44.15022371</v>
      </c>
      <c r="AW246" s="184">
        <f>AW9*('Assumptions (Coal)'!$V$31*10^3*AW8/(AW8+AW13)+'Assumptions (Coal)'!$V$24*10^3*AW13/(AW8+AW13))</f>
        <v>34.67457712</v>
      </c>
      <c r="AX246" s="184">
        <f>AX9*('Assumptions (Coal)'!$V$31*10^3*AX8/(AX8+AX13)+'Assumptions (Coal)'!$V$24*10^3*AX13/(AX8+AX13))</f>
        <v>25.4423368</v>
      </c>
      <c r="AY246" s="184">
        <f>AY9*('Assumptions (Coal)'!$V$31*10^3*AY8/(AY8+AY13)+'Assumptions (Coal)'!$V$24*10^3*AY13/(AY8+AY13))</f>
        <v>16.51871641</v>
      </c>
      <c r="AZ246" s="184">
        <f>AZ9*('Assumptions (Coal)'!$V$31*10^3*AZ8/(AZ8+AZ13)+'Assumptions (Coal)'!$V$24*10^3*AZ13/(AZ8+AZ13))</f>
        <v>7.994510288</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584.9</v>
      </c>
      <c r="Y421" s="52">
        <f>'Assumptions (NG)'!X64</f>
        <v>12.5</v>
      </c>
      <c r="Z421" s="52">
        <f>'Assumptions (NG)'!Y64</f>
        <v>164.7</v>
      </c>
      <c r="AA421" s="52">
        <f>'Assumptions (NG)'!Z64</f>
        <v>0</v>
      </c>
      <c r="AB421" s="52">
        <f>'Assumptions (NG)'!AA64</f>
        <v>522.6</v>
      </c>
      <c r="AC421" s="52">
        <f>'Assumptions (NG)'!AB64</f>
        <v>1349.2</v>
      </c>
      <c r="AD421" s="52">
        <f>'Assumptions (NG)'!AC64</f>
        <v>0</v>
      </c>
      <c r="AE421" s="52">
        <f>'Assumptions (NG)'!AD64</f>
        <v>3.5</v>
      </c>
      <c r="AF421" s="52">
        <f>'Assumptions (NG)'!AE64</f>
        <v>0</v>
      </c>
      <c r="AG421" s="52">
        <f>'Assumptions (NG)'!AF64</f>
        <v>65.5</v>
      </c>
      <c r="AH421" s="52">
        <f>'Assumptions (NG)'!AG64</f>
        <v>138.1</v>
      </c>
      <c r="AI421" s="52">
        <f>'Assumptions (NG)'!AH64</f>
        <v>0</v>
      </c>
      <c r="AJ421" s="52">
        <f>'Assumptions (NG)'!AI64</f>
        <v>927</v>
      </c>
      <c r="AK421" s="52">
        <f>'Assumptions (NG)'!AJ64</f>
        <v>143</v>
      </c>
      <c r="AL421" s="52">
        <f>'Assumptions (NG)'!AK64</f>
        <v>269.8</v>
      </c>
      <c r="AM421" s="52">
        <f>'Assumptions (NG)'!AL64</f>
        <v>243.9</v>
      </c>
      <c r="AN421" s="52">
        <f>'Assumptions (NG)'!AM64</f>
        <v>2058.4</v>
      </c>
      <c r="AO421" s="52">
        <f>'Assumptions (NG)'!AN64</f>
        <v>4705.5</v>
      </c>
      <c r="AP421" s="52">
        <f>'Assumptions (NG)'!AO64</f>
        <v>776.8</v>
      </c>
      <c r="AQ421" s="52">
        <f>'Assumptions (NG)'!AP64</f>
        <v>3931.2</v>
      </c>
      <c r="AR421" s="52">
        <f>'Assumptions (NG)'!AQ64</f>
        <v>1406.1</v>
      </c>
      <c r="AS421" s="52">
        <f>'Assumptions (NG)'!AR64</f>
        <v>728.9</v>
      </c>
      <c r="AT421" s="52">
        <f>'Assumptions (NG)'!AS64</f>
        <v>122</v>
      </c>
      <c r="AU421" s="52">
        <f>'Assumptions (NG)'!AT64</f>
        <v>1248.4</v>
      </c>
      <c r="AV421" s="52">
        <f>'Assumptions (NG)'!AU64</f>
        <v>421.2</v>
      </c>
      <c r="AW421" s="52">
        <f>'Assumptions (NG)'!AV64</f>
        <v>0</v>
      </c>
      <c r="AX421" s="52">
        <f>'Assumptions (NG)'!AW64</f>
        <v>0</v>
      </c>
      <c r="AY421" s="52">
        <f>'Assumptions (NG)'!AX64</f>
        <v>0</v>
      </c>
      <c r="AZ421" s="52">
        <f>'Assumptions (NG)'!AY64</f>
        <v>98</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22199.1</v>
      </c>
      <c r="Y422" s="52">
        <f t="shared" ref="Y422:BA422" si="11">X422-Y421+X438</f>
        <v>22800.80175</v>
      </c>
      <c r="Z422" s="52">
        <f t="shared" si="11"/>
        <v>22677.90349</v>
      </c>
      <c r="AA422" s="52">
        <f t="shared" si="11"/>
        <v>22871.90524</v>
      </c>
      <c r="AB422" s="52">
        <f t="shared" si="11"/>
        <v>22378.60698</v>
      </c>
      <c r="AC422" s="52">
        <f t="shared" si="11"/>
        <v>21581.30873</v>
      </c>
      <c r="AD422" s="52">
        <f t="shared" si="11"/>
        <v>22959.81047</v>
      </c>
      <c r="AE422" s="52">
        <f t="shared" si="11"/>
        <v>22985.61222</v>
      </c>
      <c r="AF422" s="52">
        <f t="shared" si="11"/>
        <v>23018.41397</v>
      </c>
      <c r="AG422" s="52">
        <f t="shared" si="11"/>
        <v>22982.21571</v>
      </c>
      <c r="AH422" s="52">
        <f t="shared" si="11"/>
        <v>22938.91746</v>
      </c>
      <c r="AI422" s="52">
        <f t="shared" si="11"/>
        <v>23106.3192</v>
      </c>
      <c r="AJ422" s="52">
        <f t="shared" si="11"/>
        <v>22208.62095</v>
      </c>
      <c r="AK422" s="52">
        <f t="shared" si="11"/>
        <v>23021.92269</v>
      </c>
      <c r="AL422" s="52">
        <f t="shared" si="11"/>
        <v>22924.42444</v>
      </c>
      <c r="AM422" s="52">
        <f t="shared" si="11"/>
        <v>22979.62619</v>
      </c>
      <c r="AN422" s="52">
        <f t="shared" si="11"/>
        <v>21194.42793</v>
      </c>
      <c r="AO422" s="52">
        <f t="shared" si="11"/>
        <v>18576.62968</v>
      </c>
      <c r="AP422" s="52">
        <f t="shared" si="11"/>
        <v>22534.63142</v>
      </c>
      <c r="AQ422" s="52">
        <f t="shared" si="11"/>
        <v>19409.53317</v>
      </c>
      <c r="AR422" s="52">
        <f t="shared" si="11"/>
        <v>21963.93491</v>
      </c>
      <c r="AS422" s="52">
        <f t="shared" si="11"/>
        <v>22670.43666</v>
      </c>
      <c r="AT422" s="52">
        <f t="shared" si="11"/>
        <v>23306.63841</v>
      </c>
      <c r="AU422" s="52">
        <f t="shared" si="11"/>
        <v>22209.54015</v>
      </c>
      <c r="AV422" s="52">
        <f t="shared" si="11"/>
        <v>23066.0419</v>
      </c>
      <c r="AW422" s="52">
        <f t="shared" si="11"/>
        <v>23516.54364</v>
      </c>
      <c r="AX422" s="52">
        <f t="shared" si="11"/>
        <v>23545.84539</v>
      </c>
      <c r="AY422" s="52">
        <f t="shared" si="11"/>
        <v>23575.14714</v>
      </c>
      <c r="AZ422" s="52">
        <f t="shared" si="11"/>
        <v>23506.44888</v>
      </c>
      <c r="BA422" s="52">
        <f t="shared" si="11"/>
        <v>23633.75063</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5566.2</v>
      </c>
      <c r="Y423" s="199">
        <f>'Assumptions (NG)'!X189</f>
        <v>489.2</v>
      </c>
      <c r="Z423" s="52">
        <f>'Assumptions (NG)'!Y189</f>
        <v>880</v>
      </c>
      <c r="AA423" s="52">
        <f>'Assumptions (NG)'!Z189</f>
        <v>524</v>
      </c>
      <c r="AB423" s="52">
        <f>'Assumptions (NG)'!AA189</f>
        <v>937.1</v>
      </c>
      <c r="AC423" s="52">
        <f>'Assumptions (NG)'!AB189</f>
        <v>33.8</v>
      </c>
      <c r="AD423" s="52">
        <f>'Assumptions (NG)'!AC189</f>
        <v>810.5</v>
      </c>
      <c r="AE423" s="52">
        <f>'Assumptions (NG)'!AD189</f>
        <v>526</v>
      </c>
      <c r="AF423" s="52">
        <f>'Assumptions (NG)'!AE189</f>
        <v>1141</v>
      </c>
      <c r="AG423" s="52">
        <f>'Assumptions (NG)'!AF189</f>
        <v>43.5</v>
      </c>
      <c r="AH423" s="52">
        <f>'Assumptions (NG)'!AG189</f>
        <v>302.8</v>
      </c>
      <c r="AI423" s="52">
        <f>'Assumptions (NG)'!AH189</f>
        <v>108.5</v>
      </c>
      <c r="AJ423" s="52">
        <f>'Assumptions (NG)'!AI189</f>
        <v>109</v>
      </c>
      <c r="AK423" s="52">
        <f>'Assumptions (NG)'!AJ189</f>
        <v>14.3</v>
      </c>
      <c r="AL423" s="52">
        <f>'Assumptions (NG)'!AK189</f>
        <v>43.2</v>
      </c>
      <c r="AM423" s="52">
        <f>'Assumptions (NG)'!AL189</f>
        <v>147.6</v>
      </c>
      <c r="AN423" s="52">
        <f>'Assumptions (NG)'!AM189</f>
        <v>38.3</v>
      </c>
      <c r="AO423" s="52">
        <f>'Assumptions (NG)'!AN189</f>
        <v>52.7</v>
      </c>
      <c r="AP423" s="52">
        <f>'Assumptions (NG)'!AO189</f>
        <v>107.7</v>
      </c>
      <c r="AQ423" s="52">
        <f>'Assumptions (NG)'!AP189</f>
        <v>111.6</v>
      </c>
      <c r="AR423" s="52">
        <f>'Assumptions (NG)'!AQ189</f>
        <v>102.2</v>
      </c>
      <c r="AS423" s="52">
        <f>'Assumptions (NG)'!AR189</f>
        <v>366</v>
      </c>
      <c r="AT423" s="52">
        <f>'Assumptions (NG)'!AS189</f>
        <v>557.8</v>
      </c>
      <c r="AU423" s="52">
        <f>'Assumptions (NG)'!AT189</f>
        <v>612.3</v>
      </c>
      <c r="AV423" s="52">
        <f>'Assumptions (NG)'!AU189</f>
        <v>860</v>
      </c>
      <c r="AW423" s="52">
        <f>'Assumptions (NG)'!AV189</f>
        <v>270.9</v>
      </c>
      <c r="AX423" s="52">
        <f>'Assumptions (NG)'!AW189</f>
        <v>366.6</v>
      </c>
      <c r="AY423" s="52">
        <f>'Assumptions (NG)'!AX189</f>
        <v>17.7</v>
      </c>
      <c r="AZ423" s="52">
        <f>'Assumptions (NG)'!AY189</f>
        <v>2999.3</v>
      </c>
      <c r="BA423" s="52">
        <f>'Assumptions (NG)'!AZ189</f>
        <v>4944.2</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37663.3</v>
      </c>
      <c r="Y424" s="148">
        <f t="shared" ref="Y424:BA424" si="12">X424-Y423+X439</f>
        <v>42776.53648</v>
      </c>
      <c r="Z424" s="148">
        <f t="shared" si="12"/>
        <v>42421.97296</v>
      </c>
      <c r="AA424" s="148">
        <f t="shared" si="12"/>
        <v>42814.20944</v>
      </c>
      <c r="AB424" s="148">
        <f t="shared" si="12"/>
        <v>42437.34592</v>
      </c>
      <c r="AC424" s="148">
        <f t="shared" si="12"/>
        <v>43376.88241</v>
      </c>
      <c r="AD424" s="148">
        <f t="shared" si="12"/>
        <v>42636.41889</v>
      </c>
      <c r="AE424" s="148">
        <f t="shared" si="12"/>
        <v>42957.15537</v>
      </c>
      <c r="AF424" s="148">
        <f t="shared" si="12"/>
        <v>42378.39185</v>
      </c>
      <c r="AG424" s="148">
        <f t="shared" si="12"/>
        <v>43512.12833</v>
      </c>
      <c r="AH424" s="148">
        <f t="shared" si="12"/>
        <v>43289.06481</v>
      </c>
      <c r="AI424" s="148">
        <f t="shared" si="12"/>
        <v>43519.60129</v>
      </c>
      <c r="AJ424" s="148">
        <f t="shared" si="12"/>
        <v>43555.33777</v>
      </c>
      <c r="AK424" s="148">
        <f t="shared" si="12"/>
        <v>43686.27425</v>
      </c>
      <c r="AL424" s="148">
        <f t="shared" si="12"/>
        <v>43693.61074</v>
      </c>
      <c r="AM424" s="148">
        <f t="shared" si="12"/>
        <v>43625.44722</v>
      </c>
      <c r="AN424" s="148">
        <f t="shared" si="12"/>
        <v>43770.9837</v>
      </c>
      <c r="AO424" s="148">
        <f t="shared" si="12"/>
        <v>43792.82018</v>
      </c>
      <c r="AP424" s="148">
        <f t="shared" si="12"/>
        <v>43774.05666</v>
      </c>
      <c r="AQ424" s="148">
        <f t="shared" si="12"/>
        <v>43806.39314</v>
      </c>
      <c r="AR424" s="148">
        <f t="shared" si="12"/>
        <v>43852.02962</v>
      </c>
      <c r="AS424" s="148">
        <f t="shared" si="12"/>
        <v>43624.4661</v>
      </c>
      <c r="AT424" s="148">
        <f t="shared" si="12"/>
        <v>43468.90258</v>
      </c>
      <c r="AU424" s="148">
        <f t="shared" si="12"/>
        <v>43450.63907</v>
      </c>
      <c r="AV424" s="148">
        <f t="shared" si="12"/>
        <v>43239.17555</v>
      </c>
      <c r="AW424" s="148">
        <f t="shared" si="12"/>
        <v>43864.51203</v>
      </c>
      <c r="AX424" s="148">
        <f t="shared" si="12"/>
        <v>43805.04851</v>
      </c>
      <c r="AY424" s="148">
        <f t="shared" si="12"/>
        <v>44190.18499</v>
      </c>
      <c r="AZ424" s="148">
        <f t="shared" si="12"/>
        <v>41244.82147</v>
      </c>
      <c r="BA424" s="148">
        <f t="shared" si="12"/>
        <v>39336.15795</v>
      </c>
      <c r="BB424" s="148"/>
    </row>
    <row r="425" ht="15.75" customHeight="1">
      <c r="A425" s="201" t="s">
        <v>381</v>
      </c>
      <c r="B425" s="202" t="s">
        <v>149</v>
      </c>
      <c r="C425" s="153">
        <f t="shared" ref="C425:BA425" si="13">sum(C426:C427)</f>
        <v>34714.3</v>
      </c>
      <c r="D425" s="153">
        <f t="shared" si="13"/>
        <v>44468.1</v>
      </c>
      <c r="E425" s="153">
        <f t="shared" si="13"/>
        <v>55602.1</v>
      </c>
      <c r="F425" s="153">
        <f t="shared" si="13"/>
        <v>57617.4</v>
      </c>
      <c r="G425" s="153">
        <f t="shared" si="13"/>
        <v>58512.9</v>
      </c>
      <c r="H425" s="153">
        <f t="shared" si="13"/>
        <v>61695.8</v>
      </c>
      <c r="I425" s="153">
        <f t="shared" si="13"/>
        <v>62408</v>
      </c>
      <c r="J425" s="153">
        <f t="shared" si="13"/>
        <v>62761.8</v>
      </c>
      <c r="K425" s="153">
        <f t="shared" si="13"/>
        <v>64337.4</v>
      </c>
      <c r="L425" s="153">
        <f t="shared" si="13"/>
        <v>64795.5</v>
      </c>
      <c r="M425" s="153">
        <f t="shared" si="13"/>
        <v>64194.6</v>
      </c>
      <c r="N425" s="153">
        <f t="shared" si="13"/>
        <v>64033.5</v>
      </c>
      <c r="O425" s="153">
        <f t="shared" si="13"/>
        <v>64029.9</v>
      </c>
      <c r="P425" s="153">
        <f t="shared" si="13"/>
        <v>63568.9</v>
      </c>
      <c r="Q425" s="153">
        <f t="shared" si="13"/>
        <v>63501.9</v>
      </c>
      <c r="R425" s="153">
        <f t="shared" si="13"/>
        <v>63818.3</v>
      </c>
      <c r="S425" s="153">
        <f t="shared" si="13"/>
        <v>64064.5</v>
      </c>
      <c r="T425" s="153">
        <f t="shared" si="13"/>
        <v>64801.1</v>
      </c>
      <c r="U425" s="153">
        <f t="shared" si="13"/>
        <v>66013.5</v>
      </c>
      <c r="V425" s="153">
        <f t="shared" si="13"/>
        <v>66013.5</v>
      </c>
      <c r="W425" s="153">
        <f t="shared" si="13"/>
        <v>66013.5</v>
      </c>
      <c r="X425" s="148">
        <f t="shared" si="13"/>
        <v>66079.03823</v>
      </c>
      <c r="Y425" s="148">
        <f t="shared" si="13"/>
        <v>66144.57645</v>
      </c>
      <c r="Z425" s="148">
        <f t="shared" si="13"/>
        <v>66210.11468</v>
      </c>
      <c r="AA425" s="148">
        <f t="shared" si="13"/>
        <v>66275.65291</v>
      </c>
      <c r="AB425" s="148">
        <f t="shared" si="13"/>
        <v>66341.19113</v>
      </c>
      <c r="AC425" s="148">
        <f t="shared" si="13"/>
        <v>66406.72936</v>
      </c>
      <c r="AD425" s="148">
        <f t="shared" si="13"/>
        <v>66472.26759</v>
      </c>
      <c r="AE425" s="148">
        <f t="shared" si="13"/>
        <v>66537.80581</v>
      </c>
      <c r="AF425" s="148">
        <f t="shared" si="13"/>
        <v>66603.34404</v>
      </c>
      <c r="AG425" s="148">
        <f t="shared" si="13"/>
        <v>66668.88227</v>
      </c>
      <c r="AH425" s="148">
        <f t="shared" si="13"/>
        <v>66734.4205</v>
      </c>
      <c r="AI425" s="148">
        <f t="shared" si="13"/>
        <v>66799.95872</v>
      </c>
      <c r="AJ425" s="148">
        <f t="shared" si="13"/>
        <v>66865.49695</v>
      </c>
      <c r="AK425" s="148">
        <f t="shared" si="13"/>
        <v>66931.03518</v>
      </c>
      <c r="AL425" s="148">
        <f t="shared" si="13"/>
        <v>66996.5734</v>
      </c>
      <c r="AM425" s="148">
        <f t="shared" si="13"/>
        <v>67062.11163</v>
      </c>
      <c r="AN425" s="148">
        <f t="shared" si="13"/>
        <v>67127.64986</v>
      </c>
      <c r="AO425" s="148">
        <f t="shared" si="13"/>
        <v>67193.18808</v>
      </c>
      <c r="AP425" s="148">
        <f t="shared" si="13"/>
        <v>67258.72631</v>
      </c>
      <c r="AQ425" s="148">
        <f t="shared" si="13"/>
        <v>67324.26454</v>
      </c>
      <c r="AR425" s="148">
        <f t="shared" si="13"/>
        <v>67389.80276</v>
      </c>
      <c r="AS425" s="148">
        <f t="shared" si="13"/>
        <v>67455.34099</v>
      </c>
      <c r="AT425" s="148">
        <f t="shared" si="13"/>
        <v>67520.87922</v>
      </c>
      <c r="AU425" s="148">
        <f t="shared" si="13"/>
        <v>67586.41744</v>
      </c>
      <c r="AV425" s="148">
        <f t="shared" si="13"/>
        <v>67651.95567</v>
      </c>
      <c r="AW425" s="148">
        <f t="shared" si="13"/>
        <v>67717.4939</v>
      </c>
      <c r="AX425" s="148">
        <f t="shared" si="13"/>
        <v>67783.03213</v>
      </c>
      <c r="AY425" s="148">
        <f t="shared" si="13"/>
        <v>67848.57035</v>
      </c>
      <c r="AZ425" s="148">
        <f t="shared" si="13"/>
        <v>67914.10858</v>
      </c>
      <c r="BA425" s="148">
        <f t="shared" si="13"/>
        <v>67979.64681</v>
      </c>
    </row>
    <row r="426" ht="15.75" customHeight="1">
      <c r="A426" s="201" t="s">
        <v>382</v>
      </c>
      <c r="B426" s="202" t="s">
        <v>149</v>
      </c>
      <c r="C426" s="152">
        <v>4424.7</v>
      </c>
      <c r="D426" s="152">
        <v>6483.1</v>
      </c>
      <c r="E426" s="152">
        <v>11188.6</v>
      </c>
      <c r="F426" s="152">
        <v>11965.4</v>
      </c>
      <c r="G426" s="152">
        <v>15896.6</v>
      </c>
      <c r="H426" s="152">
        <v>17302.7</v>
      </c>
      <c r="I426" s="152">
        <v>18031.6</v>
      </c>
      <c r="J426" s="152">
        <v>18153.6</v>
      </c>
      <c r="K426" s="152">
        <v>19402.0</v>
      </c>
      <c r="L426" s="152">
        <v>19823.2</v>
      </c>
      <c r="M426" s="152">
        <v>19823.2</v>
      </c>
      <c r="N426" s="152">
        <v>19823.2</v>
      </c>
      <c r="O426" s="152">
        <v>19823.2</v>
      </c>
      <c r="P426" s="152">
        <v>19921.2</v>
      </c>
      <c r="Q426" s="152">
        <v>19921.2</v>
      </c>
      <c r="R426" s="152">
        <v>20548.7</v>
      </c>
      <c r="S426" s="152">
        <v>20548.7</v>
      </c>
      <c r="T426" s="152">
        <v>21404.0</v>
      </c>
      <c r="U426" s="152">
        <v>22784.0</v>
      </c>
      <c r="V426" s="153">
        <f t="shared" ref="V426:W426" si="14">U426+V438</f>
        <v>22784</v>
      </c>
      <c r="W426" s="153">
        <f t="shared" si="14"/>
        <v>22784</v>
      </c>
      <c r="X426" s="164">
        <f t="shared" ref="X426:AZ426" si="15">W426+($BA$426-$W$426)/($BA$2-$W$2)</f>
        <v>22813.30175</v>
      </c>
      <c r="Y426" s="164">
        <f t="shared" si="15"/>
        <v>22842.60349</v>
      </c>
      <c r="Z426" s="164">
        <f t="shared" si="15"/>
        <v>22871.90524</v>
      </c>
      <c r="AA426" s="164">
        <f t="shared" si="15"/>
        <v>22901.20698</v>
      </c>
      <c r="AB426" s="164">
        <f t="shared" si="15"/>
        <v>22930.50873</v>
      </c>
      <c r="AC426" s="164">
        <f t="shared" si="15"/>
        <v>22959.81047</v>
      </c>
      <c r="AD426" s="164">
        <f t="shared" si="15"/>
        <v>22989.11222</v>
      </c>
      <c r="AE426" s="164">
        <f t="shared" si="15"/>
        <v>23018.41397</v>
      </c>
      <c r="AF426" s="164">
        <f t="shared" si="15"/>
        <v>23047.71571</v>
      </c>
      <c r="AG426" s="164">
        <f t="shared" si="15"/>
        <v>23077.01746</v>
      </c>
      <c r="AH426" s="164">
        <f t="shared" si="15"/>
        <v>23106.3192</v>
      </c>
      <c r="AI426" s="164">
        <f t="shared" si="15"/>
        <v>23135.62095</v>
      </c>
      <c r="AJ426" s="164">
        <f t="shared" si="15"/>
        <v>23164.92269</v>
      </c>
      <c r="AK426" s="164">
        <f t="shared" si="15"/>
        <v>23194.22444</v>
      </c>
      <c r="AL426" s="164">
        <f t="shared" si="15"/>
        <v>23223.52619</v>
      </c>
      <c r="AM426" s="164">
        <f t="shared" si="15"/>
        <v>23252.82793</v>
      </c>
      <c r="AN426" s="164">
        <f t="shared" si="15"/>
        <v>23282.12968</v>
      </c>
      <c r="AO426" s="164">
        <f t="shared" si="15"/>
        <v>23311.43142</v>
      </c>
      <c r="AP426" s="164">
        <f t="shared" si="15"/>
        <v>23340.73317</v>
      </c>
      <c r="AQ426" s="164">
        <f t="shared" si="15"/>
        <v>23370.03491</v>
      </c>
      <c r="AR426" s="164">
        <f t="shared" si="15"/>
        <v>23399.33666</v>
      </c>
      <c r="AS426" s="164">
        <f t="shared" si="15"/>
        <v>23428.63841</v>
      </c>
      <c r="AT426" s="164">
        <f t="shared" si="15"/>
        <v>23457.94015</v>
      </c>
      <c r="AU426" s="164">
        <f t="shared" si="15"/>
        <v>23487.2419</v>
      </c>
      <c r="AV426" s="164">
        <f t="shared" si="15"/>
        <v>23516.54364</v>
      </c>
      <c r="AW426" s="164">
        <f t="shared" si="15"/>
        <v>23545.84539</v>
      </c>
      <c r="AX426" s="164">
        <f t="shared" si="15"/>
        <v>23575.14714</v>
      </c>
      <c r="AY426" s="164">
        <f t="shared" si="15"/>
        <v>23604.44888</v>
      </c>
      <c r="AZ426" s="164">
        <f t="shared" si="15"/>
        <v>23633.75063</v>
      </c>
      <c r="BA426" s="155">
        <f>Inputs!$H$5</f>
        <v>23663.05237</v>
      </c>
    </row>
    <row r="427" ht="15.75" customHeight="1">
      <c r="A427" s="201" t="s">
        <v>383</v>
      </c>
      <c r="B427" s="202" t="s">
        <v>149</v>
      </c>
      <c r="C427" s="152">
        <v>30289.6</v>
      </c>
      <c r="D427" s="152">
        <v>37985.0</v>
      </c>
      <c r="E427" s="152">
        <v>44413.5</v>
      </c>
      <c r="F427" s="152">
        <v>45652.0</v>
      </c>
      <c r="G427" s="152">
        <v>42616.3</v>
      </c>
      <c r="H427" s="152">
        <v>44393.1</v>
      </c>
      <c r="I427" s="152">
        <v>44376.4</v>
      </c>
      <c r="J427" s="152">
        <v>44608.2</v>
      </c>
      <c r="K427" s="152">
        <v>44935.4</v>
      </c>
      <c r="L427" s="152">
        <v>44972.3</v>
      </c>
      <c r="M427" s="152">
        <v>44371.4</v>
      </c>
      <c r="N427" s="152">
        <v>44210.3</v>
      </c>
      <c r="O427" s="152">
        <v>44206.7</v>
      </c>
      <c r="P427" s="152">
        <v>43647.7</v>
      </c>
      <c r="Q427" s="152">
        <v>43580.7</v>
      </c>
      <c r="R427" s="152">
        <v>43269.6</v>
      </c>
      <c r="S427" s="152">
        <v>43515.8</v>
      </c>
      <c r="T427" s="152">
        <v>43397.1</v>
      </c>
      <c r="U427" s="152">
        <v>43229.5</v>
      </c>
      <c r="V427" s="153">
        <f t="shared" ref="V427:W427" si="16">U427+V439</f>
        <v>43229.5</v>
      </c>
      <c r="W427" s="153">
        <f t="shared" si="16"/>
        <v>43229.5</v>
      </c>
      <c r="X427" s="164">
        <f t="shared" ref="X427:AZ427" si="17">W427+($BA$427-$W$427)/($BA$2-$W$2)</f>
        <v>43265.73648</v>
      </c>
      <c r="Y427" s="164">
        <f t="shared" si="17"/>
        <v>43301.97296</v>
      </c>
      <c r="Z427" s="164">
        <f t="shared" si="17"/>
        <v>43338.20944</v>
      </c>
      <c r="AA427" s="164">
        <f t="shared" si="17"/>
        <v>43374.44592</v>
      </c>
      <c r="AB427" s="164">
        <f t="shared" si="17"/>
        <v>43410.68241</v>
      </c>
      <c r="AC427" s="164">
        <f t="shared" si="17"/>
        <v>43446.91889</v>
      </c>
      <c r="AD427" s="164">
        <f t="shared" si="17"/>
        <v>43483.15537</v>
      </c>
      <c r="AE427" s="164">
        <f t="shared" si="17"/>
        <v>43519.39185</v>
      </c>
      <c r="AF427" s="164">
        <f t="shared" si="17"/>
        <v>43555.62833</v>
      </c>
      <c r="AG427" s="164">
        <f t="shared" si="17"/>
        <v>43591.86481</v>
      </c>
      <c r="AH427" s="164">
        <f t="shared" si="17"/>
        <v>43628.10129</v>
      </c>
      <c r="AI427" s="164">
        <f t="shared" si="17"/>
        <v>43664.33777</v>
      </c>
      <c r="AJ427" s="164">
        <f t="shared" si="17"/>
        <v>43700.57425</v>
      </c>
      <c r="AK427" s="164">
        <f t="shared" si="17"/>
        <v>43736.81074</v>
      </c>
      <c r="AL427" s="164">
        <f t="shared" si="17"/>
        <v>43773.04722</v>
      </c>
      <c r="AM427" s="164">
        <f t="shared" si="17"/>
        <v>43809.2837</v>
      </c>
      <c r="AN427" s="164">
        <f t="shared" si="17"/>
        <v>43845.52018</v>
      </c>
      <c r="AO427" s="164">
        <f t="shared" si="17"/>
        <v>43881.75666</v>
      </c>
      <c r="AP427" s="164">
        <f t="shared" si="17"/>
        <v>43917.99314</v>
      </c>
      <c r="AQ427" s="164">
        <f t="shared" si="17"/>
        <v>43954.22962</v>
      </c>
      <c r="AR427" s="164">
        <f t="shared" si="17"/>
        <v>43990.4661</v>
      </c>
      <c r="AS427" s="164">
        <f t="shared" si="17"/>
        <v>44026.70258</v>
      </c>
      <c r="AT427" s="164">
        <f t="shared" si="17"/>
        <v>44062.93907</v>
      </c>
      <c r="AU427" s="164">
        <f t="shared" si="17"/>
        <v>44099.17555</v>
      </c>
      <c r="AV427" s="164">
        <f t="shared" si="17"/>
        <v>44135.41203</v>
      </c>
      <c r="AW427" s="164">
        <f t="shared" si="17"/>
        <v>44171.64851</v>
      </c>
      <c r="AX427" s="164">
        <f t="shared" si="17"/>
        <v>44207.88499</v>
      </c>
      <c r="AY427" s="164">
        <f t="shared" si="17"/>
        <v>44244.12147</v>
      </c>
      <c r="AZ427" s="164">
        <f t="shared" si="17"/>
        <v>44280.35795</v>
      </c>
      <c r="BA427" s="155">
        <f>Inputs!$H$6</f>
        <v>44316.59443</v>
      </c>
    </row>
    <row r="428" ht="15.75" customHeight="1">
      <c r="A428" s="195" t="s">
        <v>384</v>
      </c>
      <c r="B428" s="166" t="s">
        <v>150</v>
      </c>
      <c r="C428" s="203">
        <f t="shared" ref="C428:W428" si="18">sum(C429:C430)</f>
        <v>26.218844</v>
      </c>
      <c r="D428" s="203">
        <f t="shared" si="18"/>
        <v>28.01142</v>
      </c>
      <c r="E428" s="203">
        <f t="shared" si="18"/>
        <v>36.481528</v>
      </c>
      <c r="F428" s="203">
        <f t="shared" si="18"/>
        <v>25.586514</v>
      </c>
      <c r="G428" s="203">
        <f t="shared" si="18"/>
        <v>27.931744</v>
      </c>
      <c r="H428" s="203">
        <f t="shared" si="18"/>
        <v>39.934325</v>
      </c>
      <c r="I428" s="203">
        <f t="shared" si="18"/>
        <v>33.419556</v>
      </c>
      <c r="J428" s="203">
        <f t="shared" si="18"/>
        <v>43.09582</v>
      </c>
      <c r="K428" s="203">
        <f t="shared" si="18"/>
        <v>32.966973</v>
      </c>
      <c r="L428" s="203">
        <f t="shared" si="18"/>
        <v>29.675</v>
      </c>
      <c r="M428" s="203">
        <f t="shared" si="18"/>
        <v>40.287704</v>
      </c>
      <c r="N428" s="203">
        <f t="shared" si="18"/>
        <v>44.135344</v>
      </c>
      <c r="O428" s="203">
        <f t="shared" si="18"/>
        <v>74.1465</v>
      </c>
      <c r="P428" s="203">
        <f t="shared" si="18"/>
        <v>48.434498</v>
      </c>
      <c r="Q428" s="203">
        <f t="shared" si="18"/>
        <v>44.900553</v>
      </c>
      <c r="R428" s="203">
        <f t="shared" si="18"/>
        <v>74.954429</v>
      </c>
      <c r="S428" s="203">
        <f t="shared" si="18"/>
        <v>100.168854</v>
      </c>
      <c r="T428" s="203">
        <f t="shared" si="18"/>
        <v>89.258794</v>
      </c>
      <c r="U428" s="203">
        <f t="shared" si="18"/>
        <v>114.788881</v>
      </c>
      <c r="V428" s="203">
        <f t="shared" si="18"/>
        <v>114.788881</v>
      </c>
      <c r="W428" s="203">
        <f t="shared" si="18"/>
        <v>114.788881</v>
      </c>
      <c r="X428" s="148">
        <f t="shared" ref="X428:BA428" si="19">sum(X$429:X$430)</f>
        <v>113.7562461</v>
      </c>
      <c r="Y428" s="148">
        <f t="shared" si="19"/>
        <v>112.7236112</v>
      </c>
      <c r="Z428" s="148">
        <f t="shared" si="19"/>
        <v>111.6909763</v>
      </c>
      <c r="AA428" s="148">
        <f t="shared" si="19"/>
        <v>110.6583414</v>
      </c>
      <c r="AB428" s="148">
        <f t="shared" si="19"/>
        <v>109.6257066</v>
      </c>
      <c r="AC428" s="148">
        <f t="shared" si="19"/>
        <v>108.5930717</v>
      </c>
      <c r="AD428" s="148">
        <f t="shared" si="19"/>
        <v>107.5604368</v>
      </c>
      <c r="AE428" s="148">
        <f t="shared" si="19"/>
        <v>106.5278019</v>
      </c>
      <c r="AF428" s="148">
        <f t="shared" si="19"/>
        <v>105.495167</v>
      </c>
      <c r="AG428" s="148">
        <f t="shared" si="19"/>
        <v>104.4625321</v>
      </c>
      <c r="AH428" s="148">
        <f t="shared" si="19"/>
        <v>103.4298972</v>
      </c>
      <c r="AI428" s="148">
        <f t="shared" si="19"/>
        <v>102.3972623</v>
      </c>
      <c r="AJ428" s="148">
        <f t="shared" si="19"/>
        <v>101.3646274</v>
      </c>
      <c r="AK428" s="148">
        <f t="shared" si="19"/>
        <v>100.3319926</v>
      </c>
      <c r="AL428" s="148">
        <f t="shared" si="19"/>
        <v>99.29935766</v>
      </c>
      <c r="AM428" s="148">
        <f t="shared" si="19"/>
        <v>98.26672277</v>
      </c>
      <c r="AN428" s="148">
        <f t="shared" si="19"/>
        <v>97.23408788</v>
      </c>
      <c r="AO428" s="148">
        <f t="shared" si="19"/>
        <v>96.201453</v>
      </c>
      <c r="AP428" s="148">
        <f t="shared" si="19"/>
        <v>95.16881811</v>
      </c>
      <c r="AQ428" s="148">
        <f t="shared" si="19"/>
        <v>94.13618322</v>
      </c>
      <c r="AR428" s="148">
        <f t="shared" si="19"/>
        <v>93.10354833</v>
      </c>
      <c r="AS428" s="148">
        <f t="shared" si="19"/>
        <v>92.07091344</v>
      </c>
      <c r="AT428" s="148">
        <f t="shared" si="19"/>
        <v>91.03827855</v>
      </c>
      <c r="AU428" s="148">
        <f t="shared" si="19"/>
        <v>90.00564366</v>
      </c>
      <c r="AV428" s="148">
        <f t="shared" si="19"/>
        <v>88.97300877</v>
      </c>
      <c r="AW428" s="148">
        <f t="shared" si="19"/>
        <v>87.94037388</v>
      </c>
      <c r="AX428" s="148">
        <f t="shared" si="19"/>
        <v>86.90773899</v>
      </c>
      <c r="AY428" s="148">
        <f t="shared" si="19"/>
        <v>85.8751041</v>
      </c>
      <c r="AZ428" s="148">
        <f t="shared" si="19"/>
        <v>84.84246922</v>
      </c>
      <c r="BA428" s="148">
        <f t="shared" si="19"/>
        <v>83.80983433</v>
      </c>
    </row>
    <row r="429" ht="15.75" customHeight="1">
      <c r="A429" s="204" t="s">
        <v>385</v>
      </c>
      <c r="B429" s="202" t="s">
        <v>150</v>
      </c>
      <c r="C429" s="205">
        <v>13.5661302</v>
      </c>
      <c r="D429" s="205">
        <v>19.8771846</v>
      </c>
      <c r="E429" s="205">
        <v>32.8333752</v>
      </c>
      <c r="F429" s="205">
        <v>23.0278626</v>
      </c>
      <c r="G429" s="205">
        <v>25.1385696</v>
      </c>
      <c r="H429" s="205">
        <v>35.9408925</v>
      </c>
      <c r="I429" s="205">
        <v>30.0776004</v>
      </c>
      <c r="J429" s="205">
        <v>38.786238</v>
      </c>
      <c r="K429" s="205">
        <v>29.6702757</v>
      </c>
      <c r="L429" s="205">
        <v>26.7075</v>
      </c>
      <c r="M429" s="205">
        <v>36.2589336</v>
      </c>
      <c r="N429" s="205">
        <v>39.7218096</v>
      </c>
      <c r="O429" s="205">
        <v>66.73185</v>
      </c>
      <c r="P429" s="205">
        <v>43.5910482</v>
      </c>
      <c r="Q429" s="205">
        <v>40.4104977</v>
      </c>
      <c r="R429" s="205">
        <v>67.4589861</v>
      </c>
      <c r="S429" s="205">
        <v>90.1519686</v>
      </c>
      <c r="T429" s="205">
        <v>80.3329146</v>
      </c>
      <c r="U429" s="205">
        <v>103.3099929</v>
      </c>
      <c r="V429" s="206">
        <f t="shared" ref="V429:W429" si="20">U429</f>
        <v>103.3099929</v>
      </c>
      <c r="W429" s="206">
        <f t="shared" si="20"/>
        <v>103.3099929</v>
      </c>
      <c r="X429" s="164">
        <f t="shared" ref="X429:AZ429" si="21">W429+($BA$429-$W$429)/($BA$2-$W$2)</f>
        <v>102.646214</v>
      </c>
      <c r="Y429" s="148">
        <f t="shared" si="21"/>
        <v>101.982435</v>
      </c>
      <c r="Z429" s="148">
        <f t="shared" si="21"/>
        <v>101.3186561</v>
      </c>
      <c r="AA429" s="148">
        <f t="shared" si="21"/>
        <v>100.6548772</v>
      </c>
      <c r="AB429" s="148">
        <f t="shared" si="21"/>
        <v>99.99109827</v>
      </c>
      <c r="AC429" s="148">
        <f t="shared" si="21"/>
        <v>99.32731934</v>
      </c>
      <c r="AD429" s="148">
        <f t="shared" si="21"/>
        <v>98.66354042</v>
      </c>
      <c r="AE429" s="148">
        <f t="shared" si="21"/>
        <v>97.99976149</v>
      </c>
      <c r="AF429" s="148">
        <f t="shared" si="21"/>
        <v>97.33598257</v>
      </c>
      <c r="AG429" s="148">
        <f t="shared" si="21"/>
        <v>96.67220364</v>
      </c>
      <c r="AH429" s="148">
        <f t="shared" si="21"/>
        <v>96.00842471</v>
      </c>
      <c r="AI429" s="148">
        <f t="shared" si="21"/>
        <v>95.34464579</v>
      </c>
      <c r="AJ429" s="148">
        <f t="shared" si="21"/>
        <v>94.68086686</v>
      </c>
      <c r="AK429" s="148">
        <f t="shared" si="21"/>
        <v>94.01708794</v>
      </c>
      <c r="AL429" s="148">
        <f t="shared" si="21"/>
        <v>93.35330901</v>
      </c>
      <c r="AM429" s="148">
        <f t="shared" si="21"/>
        <v>92.68953009</v>
      </c>
      <c r="AN429" s="148">
        <f t="shared" si="21"/>
        <v>92.02575116</v>
      </c>
      <c r="AO429" s="148">
        <f t="shared" si="21"/>
        <v>91.36197223</v>
      </c>
      <c r="AP429" s="148">
        <f t="shared" si="21"/>
        <v>90.69819331</v>
      </c>
      <c r="AQ429" s="148">
        <f t="shared" si="21"/>
        <v>90.03441438</v>
      </c>
      <c r="AR429" s="148">
        <f t="shared" si="21"/>
        <v>89.37063546</v>
      </c>
      <c r="AS429" s="148">
        <f t="shared" si="21"/>
        <v>88.70685653</v>
      </c>
      <c r="AT429" s="148">
        <f t="shared" si="21"/>
        <v>88.0430776</v>
      </c>
      <c r="AU429" s="148">
        <f t="shared" si="21"/>
        <v>87.37929868</v>
      </c>
      <c r="AV429" s="148">
        <f t="shared" si="21"/>
        <v>86.71551975</v>
      </c>
      <c r="AW429" s="148">
        <f t="shared" si="21"/>
        <v>86.05174083</v>
      </c>
      <c r="AX429" s="148">
        <f t="shared" si="21"/>
        <v>85.3879619</v>
      </c>
      <c r="AY429" s="148">
        <f t="shared" si="21"/>
        <v>84.72418297</v>
      </c>
      <c r="AZ429" s="148">
        <f t="shared" si="21"/>
        <v>84.06040405</v>
      </c>
      <c r="BA429" s="155">
        <f>Inputs!$I$5</f>
        <v>83.39662512</v>
      </c>
    </row>
    <row r="430" ht="15.75" customHeight="1">
      <c r="A430" s="204" t="s">
        <v>386</v>
      </c>
      <c r="B430" s="202" t="s">
        <v>150</v>
      </c>
      <c r="C430" s="205">
        <v>12.6527138</v>
      </c>
      <c r="D430" s="205">
        <v>8.1342354</v>
      </c>
      <c r="E430" s="205">
        <v>3.6481528</v>
      </c>
      <c r="F430" s="205">
        <v>2.5586514</v>
      </c>
      <c r="G430" s="205">
        <v>2.7931744</v>
      </c>
      <c r="H430" s="205">
        <v>3.9934325</v>
      </c>
      <c r="I430" s="205">
        <v>3.3419556</v>
      </c>
      <c r="J430" s="205">
        <v>4.309582</v>
      </c>
      <c r="K430" s="205">
        <v>3.2966973</v>
      </c>
      <c r="L430" s="205">
        <v>2.9675</v>
      </c>
      <c r="M430" s="205">
        <v>4.0287704</v>
      </c>
      <c r="N430" s="205">
        <v>4.4135344</v>
      </c>
      <c r="O430" s="205">
        <v>7.41464999999999</v>
      </c>
      <c r="P430" s="205">
        <v>4.8434498</v>
      </c>
      <c r="Q430" s="205">
        <v>4.4900553</v>
      </c>
      <c r="R430" s="205">
        <v>7.4954429</v>
      </c>
      <c r="S430" s="205">
        <v>10.0168854</v>
      </c>
      <c r="T430" s="205">
        <v>8.9258794</v>
      </c>
      <c r="U430" s="205">
        <v>11.4788881</v>
      </c>
      <c r="V430" s="206">
        <f t="shared" ref="V430:W430" si="22">U430</f>
        <v>11.4788881</v>
      </c>
      <c r="W430" s="206">
        <f t="shared" si="22"/>
        <v>11.4788881</v>
      </c>
      <c r="X430" s="164">
        <f t="shared" ref="X430:AZ430" si="23">W430+($BA$430-$W$430)/($BA$2-$W$2)</f>
        <v>11.11003214</v>
      </c>
      <c r="Y430" s="148">
        <f t="shared" si="23"/>
        <v>10.74117617</v>
      </c>
      <c r="Z430" s="148">
        <f t="shared" si="23"/>
        <v>10.37232021</v>
      </c>
      <c r="AA430" s="148">
        <f t="shared" si="23"/>
        <v>10.00346425</v>
      </c>
      <c r="AB430" s="148">
        <f t="shared" si="23"/>
        <v>9.634608284</v>
      </c>
      <c r="AC430" s="148">
        <f t="shared" si="23"/>
        <v>9.265752321</v>
      </c>
      <c r="AD430" s="148">
        <f t="shared" si="23"/>
        <v>8.896896357</v>
      </c>
      <c r="AE430" s="148">
        <f t="shared" si="23"/>
        <v>8.528040394</v>
      </c>
      <c r="AF430" s="148">
        <f t="shared" si="23"/>
        <v>8.159184431</v>
      </c>
      <c r="AG430" s="148">
        <f t="shared" si="23"/>
        <v>7.790328468</v>
      </c>
      <c r="AH430" s="148">
        <f t="shared" si="23"/>
        <v>7.421472504</v>
      </c>
      <c r="AI430" s="148">
        <f t="shared" si="23"/>
        <v>7.052616541</v>
      </c>
      <c r="AJ430" s="148">
        <f t="shared" si="23"/>
        <v>6.683760578</v>
      </c>
      <c r="AK430" s="148">
        <f t="shared" si="23"/>
        <v>6.314904615</v>
      </c>
      <c r="AL430" s="148">
        <f t="shared" si="23"/>
        <v>5.946048652</v>
      </c>
      <c r="AM430" s="148">
        <f t="shared" si="23"/>
        <v>5.577192688</v>
      </c>
      <c r="AN430" s="148">
        <f t="shared" si="23"/>
        <v>5.208336725</v>
      </c>
      <c r="AO430" s="148">
        <f t="shared" si="23"/>
        <v>4.839480762</v>
      </c>
      <c r="AP430" s="148">
        <f t="shared" si="23"/>
        <v>4.470624799</v>
      </c>
      <c r="AQ430" s="148">
        <f t="shared" si="23"/>
        <v>4.101768835</v>
      </c>
      <c r="AR430" s="148">
        <f t="shared" si="23"/>
        <v>3.732912872</v>
      </c>
      <c r="AS430" s="148">
        <f t="shared" si="23"/>
        <v>3.364056909</v>
      </c>
      <c r="AT430" s="148">
        <f t="shared" si="23"/>
        <v>2.995200946</v>
      </c>
      <c r="AU430" s="148">
        <f t="shared" si="23"/>
        <v>2.626344983</v>
      </c>
      <c r="AV430" s="148">
        <f t="shared" si="23"/>
        <v>2.257489019</v>
      </c>
      <c r="AW430" s="148">
        <f t="shared" si="23"/>
        <v>1.888633056</v>
      </c>
      <c r="AX430" s="148">
        <f t="shared" si="23"/>
        <v>1.519777093</v>
      </c>
      <c r="AY430" s="148">
        <f t="shared" si="23"/>
        <v>1.15092113</v>
      </c>
      <c r="AZ430" s="148">
        <f t="shared" si="23"/>
        <v>0.7820651664</v>
      </c>
      <c r="BA430" s="155">
        <f>Inputs!$I$6</f>
        <v>0.4132092032</v>
      </c>
    </row>
    <row r="431" ht="15.75" customHeight="1">
      <c r="A431" s="207" t="s">
        <v>387</v>
      </c>
      <c r="B431" s="150" t="s">
        <v>388</v>
      </c>
      <c r="C431" s="208">
        <f t="shared" ref="C431:AZ431" si="24">C428/(C425*0.00876)</f>
        <v>0.08621861082</v>
      </c>
      <c r="D431" s="208">
        <f t="shared" si="24"/>
        <v>0.07190886692</v>
      </c>
      <c r="E431" s="208">
        <f t="shared" si="24"/>
        <v>0.07489929321</v>
      </c>
      <c r="F431" s="208">
        <f t="shared" si="24"/>
        <v>0.05069362608</v>
      </c>
      <c r="G431" s="208">
        <f t="shared" si="24"/>
        <v>0.05449320152</v>
      </c>
      <c r="H431" s="208">
        <f t="shared" si="24"/>
        <v>0.07389016594</v>
      </c>
      <c r="I431" s="208">
        <f t="shared" si="24"/>
        <v>0.06113026869</v>
      </c>
      <c r="J431" s="208">
        <f t="shared" si="24"/>
        <v>0.07838548536</v>
      </c>
      <c r="K431" s="208">
        <f t="shared" si="24"/>
        <v>0.05849401875</v>
      </c>
      <c r="L431" s="208">
        <f t="shared" si="24"/>
        <v>0.052280746</v>
      </c>
      <c r="M431" s="208">
        <f t="shared" si="24"/>
        <v>0.07164236506</v>
      </c>
      <c r="N431" s="208">
        <f t="shared" si="24"/>
        <v>0.07868195989</v>
      </c>
      <c r="O431" s="208">
        <f t="shared" si="24"/>
        <v>0.1321915594</v>
      </c>
      <c r="P431" s="208">
        <f t="shared" si="24"/>
        <v>0.08697731569</v>
      </c>
      <c r="Q431" s="208">
        <f t="shared" si="24"/>
        <v>0.08071622903</v>
      </c>
      <c r="R431" s="208">
        <f t="shared" si="24"/>
        <v>0.1340750485</v>
      </c>
      <c r="S431" s="208">
        <f t="shared" si="24"/>
        <v>0.1784888774</v>
      </c>
      <c r="T431" s="208">
        <f t="shared" si="24"/>
        <v>0.1572405414</v>
      </c>
      <c r="U431" s="208">
        <f t="shared" si="24"/>
        <v>0.1985011178</v>
      </c>
      <c r="V431" s="208">
        <f t="shared" si="24"/>
        <v>0.1985011178</v>
      </c>
      <c r="W431" s="208">
        <f t="shared" si="24"/>
        <v>0.1985011178</v>
      </c>
      <c r="X431" s="208">
        <f t="shared" si="24"/>
        <v>0.1965203065</v>
      </c>
      <c r="Y431" s="208">
        <f t="shared" si="24"/>
        <v>0.1945434205</v>
      </c>
      <c r="Z431" s="208">
        <f t="shared" si="24"/>
        <v>0.1925704481</v>
      </c>
      <c r="AA431" s="208">
        <f t="shared" si="24"/>
        <v>0.1906013778</v>
      </c>
      <c r="AB431" s="208">
        <f t="shared" si="24"/>
        <v>0.188636198</v>
      </c>
      <c r="AC431" s="208">
        <f t="shared" si="24"/>
        <v>0.1866748971</v>
      </c>
      <c r="AD431" s="208">
        <f t="shared" si="24"/>
        <v>0.1847174637</v>
      </c>
      <c r="AE431" s="208">
        <f t="shared" si="24"/>
        <v>0.1827638863</v>
      </c>
      <c r="AF431" s="208">
        <f t="shared" si="24"/>
        <v>0.1808141536</v>
      </c>
      <c r="AG431" s="208">
        <f t="shared" si="24"/>
        <v>0.1788682543</v>
      </c>
      <c r="AH431" s="208">
        <f t="shared" si="24"/>
        <v>0.176926177</v>
      </c>
      <c r="AI431" s="208">
        <f t="shared" si="24"/>
        <v>0.1749879105</v>
      </c>
      <c r="AJ431" s="208">
        <f t="shared" si="24"/>
        <v>0.1730534436</v>
      </c>
      <c r="AK431" s="208">
        <f t="shared" si="24"/>
        <v>0.1711227651</v>
      </c>
      <c r="AL431" s="208">
        <f t="shared" si="24"/>
        <v>0.1691958639</v>
      </c>
      <c r="AM431" s="208">
        <f t="shared" si="24"/>
        <v>0.1672727289</v>
      </c>
      <c r="AN431" s="208">
        <f t="shared" si="24"/>
        <v>0.1653533491</v>
      </c>
      <c r="AO431" s="208">
        <f t="shared" si="24"/>
        <v>0.1634377136</v>
      </c>
      <c r="AP431" s="208">
        <f t="shared" si="24"/>
        <v>0.1615258113</v>
      </c>
      <c r="AQ431" s="208">
        <f t="shared" si="24"/>
        <v>0.1596176313</v>
      </c>
      <c r="AR431" s="208">
        <f t="shared" si="24"/>
        <v>0.1577131629</v>
      </c>
      <c r="AS431" s="208">
        <f t="shared" si="24"/>
        <v>0.1558123952</v>
      </c>
      <c r="AT431" s="208">
        <f t="shared" si="24"/>
        <v>0.1539153173</v>
      </c>
      <c r="AU431" s="208">
        <f t="shared" si="24"/>
        <v>0.1520219187</v>
      </c>
      <c r="AV431" s="208">
        <f t="shared" si="24"/>
        <v>0.1501321885</v>
      </c>
      <c r="AW431" s="208">
        <f t="shared" si="24"/>
        <v>0.1482461162</v>
      </c>
      <c r="AX431" s="208">
        <f t="shared" si="24"/>
        <v>0.146363691</v>
      </c>
      <c r="AY431" s="208">
        <f t="shared" si="24"/>
        <v>0.1444849026</v>
      </c>
      <c r="AZ431" s="208">
        <f t="shared" si="24"/>
        <v>0.1426097402</v>
      </c>
      <c r="BA431" s="208">
        <f>if(BA425&gt;0, BA428/(BA425*0.00876), 0)</f>
        <v>0.1407381935</v>
      </c>
    </row>
    <row r="432" ht="15.75" customHeight="1">
      <c r="A432" s="209" t="s">
        <v>31</v>
      </c>
      <c r="B432" s="159" t="s">
        <v>351</v>
      </c>
      <c r="C432" s="160">
        <f>(C426*'Assumptions (NG)'!B25+C427*'Assumptions (NG)'!B28+if(C426&gt;0,C426*8760*(C429*10^6/(8760*C426)),0)*'Assumptions (NG)'!B26+if(C427&gt;0,C427*8760*(C430*10^6/(8760*C427)),0)*'Assumptions (NG)'!B29)/10^9</f>
        <v>0.3067290761</v>
      </c>
      <c r="D432" s="160">
        <f>(D426*'Assumptions (NG)'!C25+D427*'Assumptions (NG)'!C28+if(D426&gt;0,D426*8760*(D429*10^6/(8760*D426)),0)*'Assumptions (NG)'!C26+if(D427&gt;0,D427*8760*(D430*10^6/(8760*D427)),0)*'Assumptions (NG)'!C29)/10^9</f>
        <v>0.3335242138</v>
      </c>
      <c r="E432" s="160">
        <f>(E426*'Assumptions (NG)'!D25+E427*'Assumptions (NG)'!D28+if(E426&gt;0,E426*8760*(E429*10^6/(8760*E426)),0)*'Assumptions (NG)'!D26+if(E427&gt;0,E427*8760*(E430*10^6/(8760*E427)),0)*'Assumptions (NG)'!D29)/10^9</f>
        <v>0.3834638325</v>
      </c>
      <c r="F432" s="160">
        <f>(F426*'Assumptions (NG)'!E25+F427*'Assumptions (NG)'!E28+if(F426&gt;0,F426*8760*(F429*10^6/(8760*F426)),0)*'Assumptions (NG)'!E26+if(F427&gt;0,F427*8760*(F430*10^6/(8760*F427)),0)*'Assumptions (NG)'!E29)/10^9</f>
        <v>0.3713849316</v>
      </c>
      <c r="G432" s="160">
        <f>(G426*'Assumptions (NG)'!F25+G427*'Assumptions (NG)'!F28+if(G426&gt;0,G426*8760*(G429*10^6/(8760*G426)),0)*'Assumptions (NG)'!F26+if(G427&gt;0,G427*8760*(G430*10^6/(8760*G427)),0)*'Assumptions (NG)'!F29)/10^9</f>
        <v>0.3891365548</v>
      </c>
      <c r="H432" s="160">
        <f>(H426*'Assumptions (NG)'!G25+H427*'Assumptions (NG)'!G28+if(H426&gt;0,H426*8760*(H429*10^6/(8760*H426)),0)*'Assumptions (NG)'!G26+if(H427&gt;0,H427*8760*(H430*10^6/(8760*H427)),0)*'Assumptions (NG)'!G29)/10^9</f>
        <v>0.4399964154</v>
      </c>
      <c r="I432" s="160">
        <f>(I426*'Assumptions (NG)'!H25+I427*'Assumptions (NG)'!H28+if(I426&gt;0,I426*8760*(I429*10^6/(8760*I426)),0)*'Assumptions (NG)'!H26+if(I427&gt;0,I427*8760*(I430*10^6/(8760*I427)),0)*'Assumptions (NG)'!H29)/10^9</f>
        <v>0.4435311335</v>
      </c>
      <c r="J432" s="160">
        <f>(J426*'Assumptions (NG)'!I25+J427*'Assumptions (NG)'!I28+if(J426&gt;0,J426*8760*(J429*10^6/(8760*J426)),0)*'Assumptions (NG)'!I26+if(J427&gt;0,J427*8760*(J430*10^6/(8760*J427)),0)*'Assumptions (NG)'!I29)/10^9</f>
        <v>0.4909008616</v>
      </c>
      <c r="K432" s="160">
        <f>(K426*'Assumptions (NG)'!J25+K427*'Assumptions (NG)'!J28+if(K426&gt;0,K426*8760*(K429*10^6/(8760*K426)),0)*'Assumptions (NG)'!J26+if(K427&gt;0,K427*8760*(K430*10^6/(8760*K427)),0)*'Assumptions (NG)'!J29)/10^9</f>
        <v>0.490200259</v>
      </c>
      <c r="L432" s="160">
        <f>(L426*'Assumptions (NG)'!K25+L427*'Assumptions (NG)'!K28+if(L426&gt;0,L426*8760*(L429*10^6/(8760*L426)),0)*'Assumptions (NG)'!K26+if(L427&gt;0,L427*8760*(L430*10^6/(8760*L427)),0)*'Assumptions (NG)'!K29)/10^9</f>
        <v>0.5042974438</v>
      </c>
      <c r="M432" s="160">
        <f>(M426*'Assumptions (NG)'!L25+M427*'Assumptions (NG)'!L28+if(M426&gt;0,M426*8760*(M429*10^6/(8760*M426)),0)*'Assumptions (NG)'!L26+if(M427&gt;0,M427*8760*(M430*10^6/(8760*M427)),0)*'Assumptions (NG)'!L29)/10^9</f>
        <v>0.5357680635</v>
      </c>
      <c r="N432" s="160">
        <f>(N426*'Assumptions (NG)'!M25+N427*'Assumptions (NG)'!M28+if(N426&gt;0,N426*8760*(N429*10^6/(8760*N426)),0)*'Assumptions (NG)'!M26+if(N427&gt;0,N427*8760*(N430*10^6/(8760*N427)),0)*'Assumptions (NG)'!M29)/10^9</f>
        <v>0.5535616202</v>
      </c>
      <c r="O432" s="160">
        <f>(O426*'Assumptions (NG)'!N25+O427*'Assumptions (NG)'!N28+if(O426&gt;0,O426*8760*(O429*10^6/(8760*O426)),0)*'Assumptions (NG)'!N26+if(O427&gt;0,O427*8760*(O430*10^6/(8760*O427)),0)*'Assumptions (NG)'!N29)/10^9</f>
        <v>0.6422977876</v>
      </c>
      <c r="P432" s="160">
        <f>(P426*'Assumptions (NG)'!O25+P427*'Assumptions (NG)'!O28+if(P426&gt;0,P426*8760*(P429*10^6/(8760*P426)),0)*'Assumptions (NG)'!O26+if(P427&gt;0,P427*8760*(P430*10^6/(8760*P427)),0)*'Assumptions (NG)'!O29)/10^9</f>
        <v>0.5771318909</v>
      </c>
      <c r="Q432" s="160">
        <f>(Q426*'Assumptions (NG)'!P25+Q427*'Assumptions (NG)'!P28+if(Q426&gt;0,Q426*8760*(Q429*10^6/(8760*Q426)),0)*'Assumptions (NG)'!P26+if(Q427&gt;0,Q427*8760*(Q430*10^6/(8760*Q427)),0)*'Assumptions (NG)'!P29)/10^9</f>
        <v>0.5732500273</v>
      </c>
      <c r="R432" s="160">
        <f>(R426*'Assumptions (NG)'!Q25+R427*'Assumptions (NG)'!Q28+if(R426&gt;0,R426*8760*(R429*10^6/(8760*R426)),0)*'Assumptions (NG)'!Q26+if(R427&gt;0,R427*8760*(R430*10^6/(8760*R427)),0)*'Assumptions (NG)'!Q29)/10^9</f>
        <v>0.6774585631</v>
      </c>
      <c r="S432" s="160">
        <f>(S426*'Assumptions (NG)'!R25+S427*'Assumptions (NG)'!R28+if(S426&gt;0,S426*8760*(S429*10^6/(8760*S426)),0)*'Assumptions (NG)'!R26+if(S427&gt;0,S427*8760*(S430*10^6/(8760*S427)),0)*'Assumptions (NG)'!R29)/10^9</f>
        <v>0.7578720456</v>
      </c>
      <c r="T432" s="160">
        <f>(T426*'Assumptions (NG)'!S25+T427*'Assumptions (NG)'!S28+if(T426&gt;0,T426*8760*(T429*10^6/(8760*T426)),0)*'Assumptions (NG)'!S26+if(T427&gt;0,T427*8760*(T430*10^6/(8760*T427)),0)*'Assumptions (NG)'!S29)/10^9</f>
        <v>0.725586556</v>
      </c>
      <c r="U432" s="160">
        <f>(U426*'Assumptions (NG)'!T25+U427*'Assumptions (NG)'!T28+if(U426&gt;0,U426*8760*(U429*10^6/(8760*U426)),0)*'Assumptions (NG)'!T26+if(U427&gt;0,U427*8760*(U430*10^6/(8760*U427)),0)*'Assumptions (NG)'!T29)/10^9</f>
        <v>0.8366999302</v>
      </c>
      <c r="V432" s="160">
        <f>(V426*'Assumptions (NG)'!U25+V427*'Assumptions (NG)'!U28+if(V426&gt;0,V426*8760*(V429*10^6/(8760*V426)),0)*'Assumptions (NG)'!U26+if(V427&gt;0,V427*8760*(V430*10^6/(8760*V427)),0)*'Assumptions (NG)'!U29)/10^9</f>
        <v>0.8451768247</v>
      </c>
      <c r="W432" s="160">
        <f>(W426*'Assumptions (NG)'!V25+W427*'Assumptions (NG)'!V28+if(W426&gt;0,W426*8760*(W429*10^6/(8760*W426)),0)*'Assumptions (NG)'!V26+if(W427&gt;0,W427*8760*(W430*10^6/(8760*W427)),0)*'Assumptions (NG)'!V29)/10^9</f>
        <v>0.859878031</v>
      </c>
      <c r="X432" s="160">
        <f>(X426*'Assumptions (NG)'!W25+X427*'Assumptions (NG)'!W28+if(X426&gt;0,X426*8760*(X429*10^6/(8760*X426)),0)*'Assumptions (NG)'!W26+if(X427&gt;0,X427*8760*(X430*10^6/(8760*X427)),0)*'Assumptions (NG)'!W29)/10^9</f>
        <v>0.8699684781</v>
      </c>
      <c r="Y432" s="160">
        <f>(Y426*'Assumptions (NG)'!X25+Y427*'Assumptions (NG)'!X28+if(Y426&gt;0,Y426*8760*(Y429*10^6/(8760*Y426)),0)*'Assumptions (NG)'!X26+if(Y427&gt;0,Y427*8760*(Y430*10^6/(8760*Y427)),0)*'Assumptions (NG)'!X29)/10^9</f>
        <v>0.8801497921</v>
      </c>
      <c r="Z432" s="160">
        <f>(Z426*'Assumptions (NG)'!Y25+Z427*'Assumptions (NG)'!Y28+if(Z426&gt;0,Z426*8760*(Z429*10^6/(8760*Z426)),0)*'Assumptions (NG)'!Y26+if(Z427&gt;0,Z427*8760*(Z430*10^6/(8760*Z427)),0)*'Assumptions (NG)'!Y29)/10^9</f>
        <v>0.8904220813</v>
      </c>
      <c r="AA432" s="160">
        <f>(AA426*'Assumptions (NG)'!Z25+AA427*'Assumptions (NG)'!Z28+if(AA426&gt;0,AA426*8760*(AA429*10^6/(8760*AA426)),0)*'Assumptions (NG)'!Z26+if(AA427&gt;0,AA427*8760*(AA430*10^6/(8760*AA427)),0)*'Assumptions (NG)'!Z29)/10^9</f>
        <v>0.9007854301</v>
      </c>
      <c r="AB432" s="160">
        <f>(AB426*'Assumptions (NG)'!AA25+AB427*'Assumptions (NG)'!AA28+if(AB426&gt;0,AB426*8760*(AB429*10^6/(8760*AB426)),0)*'Assumptions (NG)'!AA26+if(AB427&gt;0,AB427*8760*(AB430*10^6/(8760*AB427)),0)*'Assumptions (NG)'!AA29)/10^9</f>
        <v>0.9112398984</v>
      </c>
      <c r="AC432" s="160">
        <f>(AC426*'Assumptions (NG)'!AB25+AC427*'Assumptions (NG)'!AB28+if(AC426&gt;0,AC426*8760*(AC429*10^6/(8760*AC426)),0)*'Assumptions (NG)'!AB26+if(AC427&gt;0,AC427*8760*(AC430*10^6/(8760*AC427)),0)*'Assumptions (NG)'!AB29)/10^9</f>
        <v>0.9217855205</v>
      </c>
      <c r="AD432" s="160">
        <f>(AD426*'Assumptions (NG)'!AC25+AD427*'Assumptions (NG)'!AC28+if(AD426&gt;0,AD426*8760*(AD429*10^6/(8760*AD426)),0)*'Assumptions (NG)'!AC26+if(AD427&gt;0,AD427*8760*(AD430*10^6/(8760*AD427)),0)*'Assumptions (NG)'!AC29)/10^9</f>
        <v>0.9324223044</v>
      </c>
      <c r="AE432" s="160">
        <f>(AE426*'Assumptions (NG)'!AD25+AE427*'Assumptions (NG)'!AD28+if(AE426&gt;0,AE426*8760*(AE429*10^6/(8760*AE426)),0)*'Assumptions (NG)'!AD26+if(AE427&gt;0,AE427*8760*(AE430*10^6/(8760*AE427)),0)*'Assumptions (NG)'!AD29)/10^9</f>
        <v>0.9431502308</v>
      </c>
      <c r="AF432" s="160">
        <f>(AF426*'Assumptions (NG)'!AE25+AF427*'Assumptions (NG)'!AE28+if(AF426&gt;0,AF426*8760*(AF429*10^6/(8760*AF426)),0)*'Assumptions (NG)'!AE26+if(AF427&gt;0,AF427*8760*(AF430*10^6/(8760*AF427)),0)*'Assumptions (NG)'!AE29)/10^9</f>
        <v>0.9539692522</v>
      </c>
      <c r="AG432" s="160">
        <f>(AG426*'Assumptions (NG)'!AF25+AG427*'Assumptions (NG)'!AF28+if(AG426&gt;0,AG426*8760*(AG429*10^6/(8760*AG426)),0)*'Assumptions (NG)'!AF26+if(AG427&gt;0,AG427*8760*(AG430*10^6/(8760*AG427)),0)*'Assumptions (NG)'!AF29)/10^9</f>
        <v>0.9648792918</v>
      </c>
      <c r="AH432" s="160">
        <f>(AH426*'Assumptions (NG)'!AG25+AH427*'Assumptions (NG)'!AG28+if(AH426&gt;0,AH426*8760*(AH429*10^6/(8760*AH426)),0)*'Assumptions (NG)'!AG26+if(AH427&gt;0,AH427*8760*(AH430*10^6/(8760*AH427)),0)*'Assumptions (NG)'!AG29)/10^9</f>
        <v>0.9758802426</v>
      </c>
      <c r="AI432" s="160">
        <f>(AI426*'Assumptions (NG)'!AH25+AI427*'Assumptions (NG)'!AH28+if(AI426&gt;0,AI426*8760*(AI429*10^6/(8760*AI426)),0)*'Assumptions (NG)'!AH26+if(AI427&gt;0,AI427*8760*(AI430*10^6/(8760*AI427)),0)*'Assumptions (NG)'!AH29)/10^9</f>
        <v>0.9869719663</v>
      </c>
      <c r="AJ432" s="160">
        <f>(AJ426*'Assumptions (NG)'!AI25+AJ427*'Assumptions (NG)'!AI28+if(AJ426&gt;0,AJ426*8760*(AJ429*10^6/(8760*AJ426)),0)*'Assumptions (NG)'!AI26+if(AJ427&gt;0,AJ427*8760*(AJ430*10^6/(8760*AJ427)),0)*'Assumptions (NG)'!AI29)/10^9</f>
        <v>0.9981542923</v>
      </c>
      <c r="AK432" s="160">
        <f>(AK426*'Assumptions (NG)'!AJ25+AK427*'Assumptions (NG)'!AJ28+if(AK426&gt;0,AK426*8760*(AK429*10^6/(8760*AK426)),0)*'Assumptions (NG)'!AJ26+if(AK427&gt;0,AK427*8760*(AK430*10^6/(8760*AK427)),0)*'Assumptions (NG)'!AJ29)/10^9</f>
        <v>1.009427017</v>
      </c>
      <c r="AL432" s="160">
        <f>(AL426*'Assumptions (NG)'!AK25+AL427*'Assumptions (NG)'!AK28+if(AL426&gt;0,AL426*8760*(AL429*10^6/(8760*AL426)),0)*'Assumptions (NG)'!AK26+if(AL427&gt;0,AL427*8760*(AL430*10^6/(8760*AL427)),0)*'Assumptions (NG)'!AK29)/10^9</f>
        <v>1.020789901</v>
      </c>
      <c r="AM432" s="160">
        <f>(AM426*'Assumptions (NG)'!AL25+AM427*'Assumptions (NG)'!AL28+if(AM426&gt;0,AM426*8760*(AM429*10^6/(8760*AM426)),0)*'Assumptions (NG)'!AL26+if(AM427&gt;0,AM427*8760*(AM430*10^6/(8760*AM427)),0)*'Assumptions (NG)'!AL29)/10^9</f>
        <v>1.032242671</v>
      </c>
      <c r="AN432" s="160">
        <f>(AN426*'Assumptions (NG)'!AM25+AN427*'Assumptions (NG)'!AM28+if(AN426&gt;0,AN426*8760*(AN429*10^6/(8760*AN426)),0)*'Assumptions (NG)'!AM26+if(AN427&gt;0,AN427*8760*(AN430*10^6/(8760*AN427)),0)*'Assumptions (NG)'!AM29)/10^9</f>
        <v>1.043785015</v>
      </c>
      <c r="AO432" s="160">
        <f>(AO426*'Assumptions (NG)'!AN25+AO427*'Assumptions (NG)'!AN28+if(AO426&gt;0,AO426*8760*(AO429*10^6/(8760*AO426)),0)*'Assumptions (NG)'!AN26+if(AO427&gt;0,AO427*8760*(AO430*10^6/(8760*AO427)),0)*'Assumptions (NG)'!AN29)/10^9</f>
        <v>1.055416586</v>
      </c>
      <c r="AP432" s="160">
        <f>(AP426*'Assumptions (NG)'!AO25+AP427*'Assumptions (NG)'!AO28+if(AP426&gt;0,AP426*8760*(AP429*10^6/(8760*AP426)),0)*'Assumptions (NG)'!AO26+if(AP427&gt;0,AP427*8760*(AP430*10^6/(8760*AP427)),0)*'Assumptions (NG)'!AO29)/10^9</f>
        <v>1.067136993</v>
      </c>
      <c r="AQ432" s="160">
        <f>(AQ426*'Assumptions (NG)'!AP25+AQ427*'Assumptions (NG)'!AP28+if(AQ426&gt;0,AQ426*8760*(AQ429*10^6/(8760*AQ426)),0)*'Assumptions (NG)'!AP26+if(AQ427&gt;0,AQ427*8760*(AQ430*10^6/(8760*AQ427)),0)*'Assumptions (NG)'!AP29)/10^9</f>
        <v>1.07894581</v>
      </c>
      <c r="AR432" s="160">
        <f>(AR426*'Assumptions (NG)'!AQ25+AR427*'Assumptions (NG)'!AQ28+if(AR426&gt;0,AR426*8760*(AR429*10^6/(8760*AR426)),0)*'Assumptions (NG)'!AQ26+if(AR427&gt;0,AR427*8760*(AR430*10^6/(8760*AR427)),0)*'Assumptions (NG)'!AQ29)/10^9</f>
        <v>1.090842565</v>
      </c>
      <c r="AS432" s="160">
        <f>(AS426*'Assumptions (NG)'!AR25+AS427*'Assumptions (NG)'!AR28+if(AS426&gt;0,AS426*8760*(AS429*10^6/(8760*AS426)),0)*'Assumptions (NG)'!AR26+if(AS427&gt;0,AS427*8760*(AS430*10^6/(8760*AS427)),0)*'Assumptions (NG)'!AR29)/10^9</f>
        <v>1.102826745</v>
      </c>
      <c r="AT432" s="160">
        <f>(AT426*'Assumptions (NG)'!AS25+AT427*'Assumptions (NG)'!AS28+if(AT426&gt;0,AT426*8760*(AT429*10^6/(8760*AT426)),0)*'Assumptions (NG)'!AS26+if(AT427&gt;0,AT427*8760*(AT430*10^6/(8760*AT427)),0)*'Assumptions (NG)'!AS29)/10^9</f>
        <v>1.114897791</v>
      </c>
      <c r="AU432" s="160">
        <f>(AU426*'Assumptions (NG)'!AT25+AU427*'Assumptions (NG)'!AT28+if(AU426&gt;0,AU426*8760*(AU429*10^6/(8760*AU426)),0)*'Assumptions (NG)'!AT26+if(AU427&gt;0,AU427*8760*(AU430*10^6/(8760*AU427)),0)*'Assumptions (NG)'!AT29)/10^9</f>
        <v>1.127055099</v>
      </c>
      <c r="AV432" s="160">
        <f>(AV426*'Assumptions (NG)'!AU25+AV427*'Assumptions (NG)'!AU28+if(AV426&gt;0,AV426*8760*(AV429*10^6/(8760*AV426)),0)*'Assumptions (NG)'!AU26+if(AV427&gt;0,AV427*8760*(AV430*10^6/(8760*AV427)),0)*'Assumptions (NG)'!AU29)/10^9</f>
        <v>1.139298019</v>
      </c>
      <c r="AW432" s="160">
        <f>(AW426*'Assumptions (NG)'!AV25+AW427*'Assumptions (NG)'!AV28+if(AW426&gt;0,AW426*8760*(AW429*10^6/(8760*AW426)),0)*'Assumptions (NG)'!AV26+if(AW427&gt;0,AW427*8760*(AW430*10^6/(8760*AW427)),0)*'Assumptions (NG)'!AV29)/10^9</f>
        <v>1.151625851</v>
      </c>
      <c r="AX432" s="160">
        <f>(AX426*'Assumptions (NG)'!AW25+AX427*'Assumptions (NG)'!AW28+if(AX426&gt;0,AX426*8760*(AX429*10^6/(8760*AX426)),0)*'Assumptions (NG)'!AW26+if(AX427&gt;0,AX427*8760*(AX430*10^6/(8760*AX427)),0)*'Assumptions (NG)'!AW29)/10^9</f>
        <v>1.164037843</v>
      </c>
      <c r="AY432" s="160">
        <f>(AY426*'Assumptions (NG)'!AX25+AY427*'Assumptions (NG)'!AX28+if(AY426&gt;0,AY426*8760*(AY429*10^6/(8760*AY426)),0)*'Assumptions (NG)'!AX26+if(AY427&gt;0,AY427*8760*(AY430*10^6/(8760*AY427)),0)*'Assumptions (NG)'!AX29)/10^9</f>
        <v>1.176533194</v>
      </c>
      <c r="AZ432" s="160">
        <f>(AZ426*'Assumptions (NG)'!AY25+AZ427*'Assumptions (NG)'!AY28+if(AZ426&gt;0,AZ426*8760*(AZ429*10^6/(8760*AZ426)),0)*'Assumptions (NG)'!AY26+if(AZ427&gt;0,AZ427*8760*(AZ430*10^6/(8760*AZ427)),0)*'Assumptions (NG)'!AY29)/10^9</f>
        <v>1.189111049</v>
      </c>
      <c r="BA432" s="160">
        <f>(BA426*'Assumptions (NG)'!AZ25+BA427*'Assumptions (NG)'!AZ28+if(BA426&gt;0,BA426*8760*(BA429*10^6/(8760*BA426)),0)*'Assumptions (NG)'!AZ26+if(BA427&gt;0,BA427*8760*(BA430*10^6/(8760*BA427)),0)*'Assumptions (NG)'!AZ29)/10^9</f>
        <v>1.201770497</v>
      </c>
    </row>
    <row r="433" ht="15.75" customHeight="1">
      <c r="A433" s="207" t="s">
        <v>389</v>
      </c>
      <c r="B433" s="150" t="s">
        <v>390</v>
      </c>
      <c r="C433" s="210">
        <f t="shared" ref="C433:AZ433" si="25">1000*C434/C428</f>
        <v>9.533865621</v>
      </c>
      <c r="D433" s="210">
        <f t="shared" si="25"/>
        <v>8.754531326</v>
      </c>
      <c r="E433" s="210">
        <f t="shared" si="25"/>
        <v>7.9825</v>
      </c>
      <c r="F433" s="210">
        <f t="shared" si="25"/>
        <v>7.9825</v>
      </c>
      <c r="G433" s="210">
        <f t="shared" si="25"/>
        <v>7.9825</v>
      </c>
      <c r="H433" s="210">
        <f t="shared" si="25"/>
        <v>7.9825</v>
      </c>
      <c r="I433" s="210">
        <f t="shared" si="25"/>
        <v>7.9825</v>
      </c>
      <c r="J433" s="210">
        <f t="shared" si="25"/>
        <v>7.9825</v>
      </c>
      <c r="K433" s="210">
        <f t="shared" si="25"/>
        <v>8.0354</v>
      </c>
      <c r="L433" s="210">
        <f t="shared" si="25"/>
        <v>8.0005</v>
      </c>
      <c r="M433" s="210">
        <f t="shared" si="25"/>
        <v>8.0161</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7.369609362</v>
      </c>
      <c r="Y433" s="210">
        <f t="shared" si="25"/>
        <v>7.205978369</v>
      </c>
      <c r="Z433" s="210">
        <f t="shared" si="25"/>
        <v>7.042768382</v>
      </c>
      <c r="AA433" s="210">
        <f t="shared" si="25"/>
        <v>6.879991187</v>
      </c>
      <c r="AB433" s="210">
        <f t="shared" si="25"/>
        <v>6.717659016</v>
      </c>
      <c r="AC433" s="210">
        <f t="shared" si="25"/>
        <v>6.555784563</v>
      </c>
      <c r="AD433" s="210">
        <f t="shared" si="25"/>
        <v>6.394381011</v>
      </c>
      <c r="AE433" s="210">
        <f t="shared" si="25"/>
        <v>6.388128306</v>
      </c>
      <c r="AF433" s="210">
        <f t="shared" si="25"/>
        <v>6.381753193</v>
      </c>
      <c r="AG433" s="210">
        <f t="shared" si="25"/>
        <v>6.37525204</v>
      </c>
      <c r="AH433" s="210">
        <f t="shared" si="25"/>
        <v>6.368621074</v>
      </c>
      <c r="AI433" s="210">
        <f t="shared" si="25"/>
        <v>6.361856367</v>
      </c>
      <c r="AJ433" s="210">
        <f t="shared" si="25"/>
        <v>6.354953831</v>
      </c>
      <c r="AK433" s="210">
        <f t="shared" si="25"/>
        <v>6.347909211</v>
      </c>
      <c r="AL433" s="210">
        <f t="shared" si="25"/>
        <v>6.340718074</v>
      </c>
      <c r="AM433" s="210">
        <f t="shared" si="25"/>
        <v>6.333375801</v>
      </c>
      <c r="AN433" s="210">
        <f t="shared" si="25"/>
        <v>6.325877576</v>
      </c>
      <c r="AO433" s="210">
        <f t="shared" si="25"/>
        <v>6.318218379</v>
      </c>
      <c r="AP433" s="210">
        <f t="shared" si="25"/>
        <v>6.310392968</v>
      </c>
      <c r="AQ433" s="210">
        <f t="shared" si="25"/>
        <v>6.302395874</v>
      </c>
      <c r="AR433" s="210">
        <f t="shared" si="25"/>
        <v>6.294221385</v>
      </c>
      <c r="AS433" s="210">
        <f t="shared" si="25"/>
        <v>6.285863531</v>
      </c>
      <c r="AT433" s="210">
        <f t="shared" si="25"/>
        <v>6.277316073</v>
      </c>
      <c r="AU433" s="210">
        <f t="shared" si="25"/>
        <v>6.268572486</v>
      </c>
      <c r="AV433" s="210">
        <f t="shared" si="25"/>
        <v>6.259625939</v>
      </c>
      <c r="AW433" s="210">
        <f t="shared" si="25"/>
        <v>6.250469284</v>
      </c>
      <c r="AX433" s="210">
        <f t="shared" si="25"/>
        <v>6.24109503</v>
      </c>
      <c r="AY433" s="210">
        <f t="shared" si="25"/>
        <v>6.231495329</v>
      </c>
      <c r="AZ433" s="210">
        <f t="shared" si="25"/>
        <v>6.221661948</v>
      </c>
      <c r="BA433" s="210">
        <f>if(BA428&gt;0,1000*BA434/BA428,0)</f>
        <v>6.211586249</v>
      </c>
    </row>
    <row r="434" ht="15.75" customHeight="1">
      <c r="A434" s="207" t="s">
        <v>391</v>
      </c>
      <c r="B434" s="150" t="s">
        <v>392</v>
      </c>
      <c r="C434" s="211">
        <f>(C429*10^6*'Assumptions (NG)'!B32+C430*10^6*'Assumptions (NG)'!B33)/10^9</f>
        <v>0.2499669354</v>
      </c>
      <c r="D434" s="211">
        <f>(D429*10^6*'Assumptions (NG)'!C32+D430*10^6*'Assumptions (NG)'!C33)/10^9</f>
        <v>0.2452268539</v>
      </c>
      <c r="E434" s="211">
        <f>(E429*10^6*'Assumptions (NG)'!D32+E430*10^6*'Assumptions (NG)'!D33)/10^9</f>
        <v>0.2912137973</v>
      </c>
      <c r="F434" s="211">
        <f>(F429*10^6*'Assumptions (NG)'!E32+F430*10^6*'Assumptions (NG)'!E33)/10^9</f>
        <v>0.204244348</v>
      </c>
      <c r="G434" s="211">
        <f>(G429*10^6*'Assumptions (NG)'!F32+G430*10^6*'Assumptions (NG)'!F33)/10^9</f>
        <v>0.2229651465</v>
      </c>
      <c r="H434" s="211">
        <f>(H429*10^6*'Assumptions (NG)'!G32+H430*10^6*'Assumptions (NG)'!G33)/10^9</f>
        <v>0.3187757493</v>
      </c>
      <c r="I434" s="211">
        <f>(I429*10^6*'Assumptions (NG)'!H32+I430*10^6*'Assumptions (NG)'!H33)/10^9</f>
        <v>0.2667716058</v>
      </c>
      <c r="J434" s="211">
        <f>(J429*10^6*'Assumptions (NG)'!I32+J430*10^6*'Assumptions (NG)'!I33)/10^9</f>
        <v>0.3440123832</v>
      </c>
      <c r="K434" s="211">
        <f>(K429*10^6*'Assumptions (NG)'!J32+K430*10^6*'Assumptions (NG)'!J33)/10^9</f>
        <v>0.2649028148</v>
      </c>
      <c r="L434" s="211">
        <f>(L429*10^6*'Assumptions (NG)'!K32+L430*10^6*'Assumptions (NG)'!K33)/10^9</f>
        <v>0.2374148375</v>
      </c>
      <c r="M434" s="211">
        <f>(M429*10^6*'Assumptions (NG)'!L32+M430*10^6*'Assumptions (NG)'!L33)/10^9</f>
        <v>0.322950264</v>
      </c>
      <c r="N434" s="211">
        <f>(N429*10^6*'Assumptions (NG)'!M32+N430*10^6*'Assumptions (NG)'!M33)/10^9</f>
        <v>0.3530650979</v>
      </c>
      <c r="O434" s="211">
        <f>(O429*10^6*'Assumptions (NG)'!N32+O430*10^6*'Assumptions (NG)'!N33)/10^9</f>
        <v>0.5934240981</v>
      </c>
      <c r="P434" s="211">
        <f>(P429*10^6*'Assumptions (NG)'!O32+P430*10^6*'Assumptions (NG)'!O33)/10^9</f>
        <v>0.3892874342</v>
      </c>
      <c r="Q434" s="211">
        <f>(Q429*10^6*'Assumptions (NG)'!P32+Q430*10^6*'Assumptions (NG)'!P33)/10^9</f>
        <v>0.3605514406</v>
      </c>
      <c r="R434" s="211">
        <f>(R429*10^6*'Assumptions (NG)'!Q32+R430*10^6*'Assumptions (NG)'!Q33)/10^9</f>
        <v>0.6011120343</v>
      </c>
      <c r="S434" s="211">
        <f>(S429*10^6*'Assumptions (NG)'!R32+S430*10^6*'Assumptions (NG)'!R33)/10^9</f>
        <v>0.8021722166</v>
      </c>
      <c r="T434" s="211">
        <f>(T429*10^6*'Assumptions (NG)'!S32+T430*10^6*'Assumptions (NG)'!S33)/10^9</f>
        <v>0.7144720166</v>
      </c>
      <c r="U434" s="211">
        <f>(U429*10^6*'Assumptions (NG)'!T32+U430*10^6*'Assumptions (NG)'!T33)/10^9</f>
        <v>0.9008114831</v>
      </c>
      <c r="V434" s="211">
        <f>(V429*10^6*'Assumptions (NG)'!U32+V430*10^6*'Assumptions (NG)'!U33)/10^9</f>
        <v>0.8827953682</v>
      </c>
      <c r="W434" s="211">
        <f>(W429*10^6*'Assumptions (NG)'!V32+W430*10^6*'Assumptions (NG)'!V33)/10^9</f>
        <v>0.8647792533</v>
      </c>
      <c r="X434" s="211">
        <f>(X429*10^6*'Assumptions (NG)'!W32+X430*10^6*'Assumptions (NG)'!W33)/10^9</f>
        <v>0.8383390963</v>
      </c>
      <c r="Y434" s="211">
        <f>(Y429*10^6*'Assumptions (NG)'!X32+Y430*10^6*'Assumptions (NG)'!X33)/10^9</f>
        <v>0.8122839041</v>
      </c>
      <c r="Z434" s="211">
        <f>(Z429*10^6*'Assumptions (NG)'!Y32+Z430*10^6*'Assumptions (NG)'!Y33)/10^9</f>
        <v>0.7866136766</v>
      </c>
      <c r="AA434" s="211">
        <f>(AA429*10^6*'Assumptions (NG)'!Z32+AA430*10^6*'Assumptions (NG)'!Z33)/10^9</f>
        <v>0.7613284139</v>
      </c>
      <c r="AB434" s="211">
        <f>(AB429*10^6*'Assumptions (NG)'!AA32+AB430*10^6*'Assumptions (NG)'!AA33)/10^9</f>
        <v>0.736428116</v>
      </c>
      <c r="AC434" s="211">
        <f>(AC429*10^6*'Assumptions (NG)'!AB32+AC430*10^6*'Assumptions (NG)'!AB33)/10^9</f>
        <v>0.7119127828</v>
      </c>
      <c r="AD434" s="211">
        <f>(AD429*10^6*'Assumptions (NG)'!AC32+AD430*10^6*'Assumptions (NG)'!AC33)/10^9</f>
        <v>0.6877824145</v>
      </c>
      <c r="AE434" s="211">
        <f>(AE429*10^6*'Assumptions (NG)'!AD32+AE430*10^6*'Assumptions (NG)'!AD33)/10^9</f>
        <v>0.6805132666</v>
      </c>
      <c r="AF434" s="211">
        <f>(AF429*10^6*'Assumptions (NG)'!AE32+AF430*10^6*'Assumptions (NG)'!AE33)/10^9</f>
        <v>0.6732441188</v>
      </c>
      <c r="AG434" s="211">
        <f>(AG429*10^6*'Assumptions (NG)'!AF32+AG430*10^6*'Assumptions (NG)'!AF33)/10^9</f>
        <v>0.665974971</v>
      </c>
      <c r="AH434" s="211">
        <f>(AH429*10^6*'Assumptions (NG)'!AG32+AH430*10^6*'Assumptions (NG)'!AG33)/10^9</f>
        <v>0.6587058231</v>
      </c>
      <c r="AI434" s="211">
        <f>(AI429*10^6*'Assumptions (NG)'!AH32+AI430*10^6*'Assumptions (NG)'!AH33)/10^9</f>
        <v>0.6514366753</v>
      </c>
      <c r="AJ434" s="211">
        <f>(AJ429*10^6*'Assumptions (NG)'!AI32+AJ430*10^6*'Assumptions (NG)'!AI33)/10^9</f>
        <v>0.6441675275</v>
      </c>
      <c r="AK434" s="211">
        <f>(AK429*10^6*'Assumptions (NG)'!AJ32+AK430*10^6*'Assumptions (NG)'!AJ33)/10^9</f>
        <v>0.6368983797</v>
      </c>
      <c r="AL434" s="211">
        <f>(AL429*10^6*'Assumptions (NG)'!AK32+AL430*10^6*'Assumptions (NG)'!AK33)/10^9</f>
        <v>0.6296292318</v>
      </c>
      <c r="AM434" s="211">
        <f>(AM429*10^6*'Assumptions (NG)'!AL32+AM430*10^6*'Assumptions (NG)'!AL33)/10^9</f>
        <v>0.622360084</v>
      </c>
      <c r="AN434" s="211">
        <f>(AN429*10^6*'Assumptions (NG)'!AM32+AN430*10^6*'Assumptions (NG)'!AM33)/10^9</f>
        <v>0.6150909362</v>
      </c>
      <c r="AO434" s="211">
        <f>(AO429*10^6*'Assumptions (NG)'!AN32+AO430*10^6*'Assumptions (NG)'!AN33)/10^9</f>
        <v>0.6078217884</v>
      </c>
      <c r="AP434" s="211">
        <f>(AP429*10^6*'Assumptions (NG)'!AO32+AP430*10^6*'Assumptions (NG)'!AO33)/10^9</f>
        <v>0.6005526405</v>
      </c>
      <c r="AQ434" s="211">
        <f>(AQ429*10^6*'Assumptions (NG)'!AP32+AQ430*10^6*'Assumptions (NG)'!AP33)/10^9</f>
        <v>0.5932834927</v>
      </c>
      <c r="AR434" s="211">
        <f>(AR429*10^6*'Assumptions (NG)'!AQ32+AR430*10^6*'Assumptions (NG)'!AQ33)/10^9</f>
        <v>0.5860143449</v>
      </c>
      <c r="AS434" s="211">
        <f>(AS429*10^6*'Assumptions (NG)'!AR32+AS430*10^6*'Assumptions (NG)'!AR33)/10^9</f>
        <v>0.5787451971</v>
      </c>
      <c r="AT434" s="211">
        <f>(AT429*10^6*'Assumptions (NG)'!AS32+AT430*10^6*'Assumptions (NG)'!AS33)/10^9</f>
        <v>0.5714760492</v>
      </c>
      <c r="AU434" s="211">
        <f>(AU429*10^6*'Assumptions (NG)'!AT32+AU430*10^6*'Assumptions (NG)'!AT33)/10^9</f>
        <v>0.5642069014</v>
      </c>
      <c r="AV434" s="211">
        <f>(AV429*10^6*'Assumptions (NG)'!AU32+AV430*10^6*'Assumptions (NG)'!AU33)/10^9</f>
        <v>0.5569377536</v>
      </c>
      <c r="AW434" s="211">
        <f>(AW429*10^6*'Assumptions (NG)'!AV32+AW430*10^6*'Assumptions (NG)'!AV33)/10^9</f>
        <v>0.5496686058</v>
      </c>
      <c r="AX434" s="211">
        <f>(AX429*10^6*'Assumptions (NG)'!AW32+AX430*10^6*'Assumptions (NG)'!AW33)/10^9</f>
        <v>0.5423994579</v>
      </c>
      <c r="AY434" s="211">
        <f>(AY429*10^6*'Assumptions (NG)'!AX32+AY430*10^6*'Assumptions (NG)'!AX33)/10^9</f>
        <v>0.5351303101</v>
      </c>
      <c r="AZ434" s="211">
        <f>(AZ429*10^6*'Assumptions (NG)'!AY32+AZ430*10^6*'Assumptions (NG)'!AY33)/10^9</f>
        <v>0.5278611623</v>
      </c>
      <c r="BA434" s="211">
        <f>(BA429*10^6*'Assumptions (NG)'!AZ32+BA430*10^6*'Assumptions (NG)'!AZ33)/10^9</f>
        <v>0.5205920144</v>
      </c>
    </row>
    <row r="435" ht="15.75" customHeight="1">
      <c r="A435" s="209" t="s">
        <v>34</v>
      </c>
      <c r="B435" s="159" t="s">
        <v>351</v>
      </c>
      <c r="C435" s="212">
        <f>C434*'Assumptions (NG)'!B58</f>
        <v>1.094855177</v>
      </c>
      <c r="D435" s="212">
        <f>D434*'Assumptions (NG)'!C58</f>
        <v>1.130495796</v>
      </c>
      <c r="E435" s="212">
        <f>E434*'Assumptions (NG)'!D58</f>
        <v>1.071666774</v>
      </c>
      <c r="F435" s="212">
        <f>F434*'Assumptions (NG)'!E58</f>
        <v>1.137641018</v>
      </c>
      <c r="G435" s="212">
        <f>G434*'Assumptions (NG)'!F58</f>
        <v>1.362317045</v>
      </c>
      <c r="H435" s="212">
        <f>H434*'Assumptions (NG)'!G58</f>
        <v>2.700030597</v>
      </c>
      <c r="I435" s="212">
        <f>I434*'Assumptions (NG)'!H58</f>
        <v>1.896746117</v>
      </c>
      <c r="J435" s="212">
        <f>J434*'Assumptions (NG)'!I58</f>
        <v>2.514730521</v>
      </c>
      <c r="K435" s="212">
        <f>K434*'Assumptions (NG)'!J58</f>
        <v>2.453000065</v>
      </c>
      <c r="L435" s="212">
        <f>L434*'Assumptions (NG)'!K58</f>
        <v>1.170455149</v>
      </c>
      <c r="M435" s="212">
        <f>M434*'Assumptions (NG)'!L58</f>
        <v>1.701947891</v>
      </c>
      <c r="N435" s="212">
        <f>N434*'Assumptions (NG)'!M58</f>
        <v>1.726488329</v>
      </c>
      <c r="O435" s="212">
        <f>O434*'Assumptions (NG)'!N58</f>
        <v>2.100721307</v>
      </c>
      <c r="P435" s="212">
        <f>P434*'Assumptions (NG)'!O58</f>
        <v>1.74790058</v>
      </c>
      <c r="Q435" s="212">
        <f>Q434*'Assumptions (NG)'!P58</f>
        <v>1.871261977</v>
      </c>
      <c r="R435" s="212">
        <f>R434*'Assumptions (NG)'!Q58</f>
        <v>2.031758676</v>
      </c>
      <c r="S435" s="212">
        <f>S434*'Assumptions (NG)'!R58</f>
        <v>2.398494928</v>
      </c>
      <c r="T435" s="212">
        <f>T434*'Assumptions (NG)'!S58</f>
        <v>2.514941498</v>
      </c>
      <c r="U435" s="212">
        <f>U434*'Assumptions (NG)'!T58</f>
        <v>3.305978143</v>
      </c>
      <c r="V435" s="212">
        <f>V434*'Assumptions (NG)'!U58</f>
        <v>2.992240197</v>
      </c>
      <c r="W435" s="212">
        <f>W434*'Assumptions (NG)'!V58</f>
        <v>3.044486493</v>
      </c>
      <c r="X435" s="212">
        <f>X434*'Assumptions (NG)'!W58</f>
        <v>2.904330229</v>
      </c>
      <c r="Y435" s="212">
        <f>Y425*8760*('Assumptions (NG)'!X17*'Assumptions (NG)'!X20*'Assumptions (NG)'!X35+'Assumptions (NG)'!X18*'Assumptions (NG)'!X22*'Assumptions (NG)'!X36)/10^9</f>
        <v>4.775327564</v>
      </c>
      <c r="Z435" s="212">
        <f>Z425*8760*('Assumptions (NG)'!Y17*'Assumptions (NG)'!Y20*'Assumptions (NG)'!Y35+'Assumptions (NG)'!Y18*'Assumptions (NG)'!Y22*'Assumptions (NG)'!Y36)/10^9</f>
        <v>4.805250754</v>
      </c>
      <c r="AA435" s="212">
        <f>AA425*8760*('Assumptions (NG)'!Z17*'Assumptions (NG)'!Z20*'Assumptions (NG)'!Z35+'Assumptions (NG)'!Z18*'Assumptions (NG)'!Z22*'Assumptions (NG)'!Z36)/10^9</f>
        <v>4.891545595</v>
      </c>
      <c r="AB435" s="212">
        <f>AB425*8760*('Assumptions (NG)'!AA17*'Assumptions (NG)'!AA20*'Assumptions (NG)'!AA35+'Assumptions (NG)'!AA18*'Assumptions (NG)'!AA22*'Assumptions (NG)'!AA36)/10^9</f>
        <v>4.959004459</v>
      </c>
      <c r="AC435" s="212">
        <f>AC425*8760*('Assumptions (NG)'!AB17*'Assumptions (NG)'!AB20*'Assumptions (NG)'!AB35+'Assumptions (NG)'!AB18*'Assumptions (NG)'!AB22*'Assumptions (NG)'!AB36)/10^9</f>
        <v>4.819828267</v>
      </c>
      <c r="AD435" s="212">
        <f>AD425*8760*('Assumptions (NG)'!AC17*'Assumptions (NG)'!AC20*'Assumptions (NG)'!AC35+'Assumptions (NG)'!AC18*'Assumptions (NG)'!AC22*'Assumptions (NG)'!AC36)/10^9</f>
        <v>4.611935735</v>
      </c>
      <c r="AE435" s="212">
        <f>AE425*8760*('Assumptions (NG)'!AD17*'Assumptions (NG)'!AD20*'Assumptions (NG)'!AD35+'Assumptions (NG)'!AD18*'Assumptions (NG)'!AD22*'Assumptions (NG)'!AD36)/10^9</f>
        <v>4.595357316</v>
      </c>
      <c r="AF435" s="212">
        <f>AF425*8760*('Assumptions (NG)'!AE17*'Assumptions (NG)'!AE20*'Assumptions (NG)'!AE35+'Assumptions (NG)'!AE18*'Assumptions (NG)'!AE22*'Assumptions (NG)'!AE36)/10^9</f>
        <v>4.48474463</v>
      </c>
      <c r="AG435" s="212">
        <f>AG425*8760*('Assumptions (NG)'!AF17*'Assumptions (NG)'!AF20*'Assumptions (NG)'!AF35+'Assumptions (NG)'!AF18*'Assumptions (NG)'!AF22*'Assumptions (NG)'!AF36)/10^9</f>
        <v>4.420395671</v>
      </c>
      <c r="AH435" s="212">
        <f>AH425*8760*('Assumptions (NG)'!AG17*'Assumptions (NG)'!AG20*'Assumptions (NG)'!AG35+'Assumptions (NG)'!AG18*'Assumptions (NG)'!AG22*'Assumptions (NG)'!AG36)/10^9</f>
        <v>4.305129348</v>
      </c>
      <c r="AI435" s="212">
        <f>AI425*8760*('Assumptions (NG)'!AH17*'Assumptions (NG)'!AH20*'Assumptions (NG)'!AH35+'Assumptions (NG)'!AH18*'Assumptions (NG)'!AH22*'Assumptions (NG)'!AH36)/10^9</f>
        <v>4.351213231</v>
      </c>
      <c r="AJ435" s="212">
        <f>AJ425*8760*('Assumptions (NG)'!AI17*'Assumptions (NG)'!AI20*'Assumptions (NG)'!AI35+'Assumptions (NG)'!AI18*'Assumptions (NG)'!AI22*'Assumptions (NG)'!AI36)/10^9</f>
        <v>4.295658075</v>
      </c>
      <c r="AK435" s="212">
        <f>AK425*8760*('Assumptions (NG)'!AJ17*'Assumptions (NG)'!AJ20*'Assumptions (NG)'!AJ35+'Assumptions (NG)'!AJ18*'Assumptions (NG)'!AJ22*'Assumptions (NG)'!AJ36)/10^9</f>
        <v>4.223423361</v>
      </c>
      <c r="AL435" s="212">
        <f>AL425*8760*('Assumptions (NG)'!AK17*'Assumptions (NG)'!AK20*'Assumptions (NG)'!AK35+'Assumptions (NG)'!AK18*'Assumptions (NG)'!AK22*'Assumptions (NG)'!AK36)/10^9</f>
        <v>4.145331842</v>
      </c>
      <c r="AM435" s="212">
        <f>AM425*8760*('Assumptions (NG)'!AL17*'Assumptions (NG)'!AL20*'Assumptions (NG)'!AL35+'Assumptions (NG)'!AL18*'Assumptions (NG)'!AL22*'Assumptions (NG)'!AL36)/10^9</f>
        <v>4.09845458</v>
      </c>
      <c r="AN435" s="212">
        <f>AN425*8760*('Assumptions (NG)'!AM17*'Assumptions (NG)'!AM20*'Assumptions (NG)'!AM35+'Assumptions (NG)'!AM18*'Assumptions (NG)'!AM22*'Assumptions (NG)'!AM36)/10^9</f>
        <v>3.991666111</v>
      </c>
      <c r="AO435" s="212">
        <f>AO425*8760*('Assumptions (NG)'!AN17*'Assumptions (NG)'!AN20*'Assumptions (NG)'!AN35+'Assumptions (NG)'!AN18*'Assumptions (NG)'!AN22*'Assumptions (NG)'!AN36)/10^9</f>
        <v>3.874853779</v>
      </c>
      <c r="AP435" s="212">
        <f>AP425*8760*('Assumptions (NG)'!AO17*'Assumptions (NG)'!AO20*'Assumptions (NG)'!AO35+'Assumptions (NG)'!AO18*'Assumptions (NG)'!AO22*'Assumptions (NG)'!AO36)/10^9</f>
        <v>3.773517054</v>
      </c>
      <c r="AQ435" s="212">
        <f>AQ425*8760*('Assumptions (NG)'!AP17*'Assumptions (NG)'!AP20*'Assumptions (NG)'!AP35+'Assumptions (NG)'!AP18*'Assumptions (NG)'!AP22*'Assumptions (NG)'!AP36)/10^9</f>
        <v>3.711856545</v>
      </c>
      <c r="AR435" s="212">
        <f>AR425*8760*('Assumptions (NG)'!AQ17*'Assumptions (NG)'!AQ20*'Assumptions (NG)'!AQ35+'Assumptions (NG)'!AQ18*'Assumptions (NG)'!AQ22*'Assumptions (NG)'!AQ36)/10^9</f>
        <v>3.577355769</v>
      </c>
      <c r="AS435" s="212">
        <f>AS425*8760*('Assumptions (NG)'!AR17*'Assumptions (NG)'!AR20*'Assumptions (NG)'!AR35+'Assumptions (NG)'!AR18*'Assumptions (NG)'!AR22*'Assumptions (NG)'!AR36)/10^9</f>
        <v>3.490436653</v>
      </c>
      <c r="AT435" s="212">
        <f>AT425*8760*('Assumptions (NG)'!AS17*'Assumptions (NG)'!AS20*'Assumptions (NG)'!AS35+'Assumptions (NG)'!AS18*'Assumptions (NG)'!AS22*'Assumptions (NG)'!AS36)/10^9</f>
        <v>3.414587863</v>
      </c>
      <c r="AU435" s="212">
        <f>AU425*8760*('Assumptions (NG)'!AT17*'Assumptions (NG)'!AT20*'Assumptions (NG)'!AT35+'Assumptions (NG)'!AT18*'Assumptions (NG)'!AT22*'Assumptions (NG)'!AT36)/10^9</f>
        <v>3.35479238</v>
      </c>
      <c r="AV435" s="212">
        <f>AV425*8760*('Assumptions (NG)'!AU17*'Assumptions (NG)'!AU20*'Assumptions (NG)'!AU35+'Assumptions (NG)'!AU18*'Assumptions (NG)'!AU22*'Assumptions (NG)'!AU36)/10^9</f>
        <v>3.277945127</v>
      </c>
      <c r="AW435" s="212">
        <f>AW425*8760*('Assumptions (NG)'!AV17*'Assumptions (NG)'!AV20*'Assumptions (NG)'!AV35+'Assumptions (NG)'!AV18*'Assumptions (NG)'!AV22*'Assumptions (NG)'!AV36)/10^9</f>
        <v>3.185887133</v>
      </c>
      <c r="AX435" s="212">
        <f>AX425*8760*('Assumptions (NG)'!AW17*'Assumptions (NG)'!AW20*'Assumptions (NG)'!AW35+'Assumptions (NG)'!AW18*'Assumptions (NG)'!AW22*'Assumptions (NG)'!AW36)/10^9</f>
        <v>3.103212394</v>
      </c>
      <c r="AY435" s="212">
        <f>AY425*8760*('Assumptions (NG)'!AX17*'Assumptions (NG)'!AX20*'Assumptions (NG)'!AX35+'Assumptions (NG)'!AX18*'Assumptions (NG)'!AX22*'Assumptions (NG)'!AX36)/10^9</f>
        <v>3.057108067</v>
      </c>
      <c r="AZ435" s="212">
        <f>AZ425*8760*('Assumptions (NG)'!AY17*'Assumptions (NG)'!AY20*'Assumptions (NG)'!AY35+'Assumptions (NG)'!AY18*'Assumptions (NG)'!AY22*'Assumptions (NG)'!AY36)/10^9</f>
        <v>2.974008495</v>
      </c>
      <c r="BA435" s="212">
        <f>BA425*8760*('Assumptions (NG)'!AZ17*'Assumptions (NG)'!AZ20*'Assumptions (NG)'!AZ35+'Assumptions (NG)'!AZ18*'Assumptions (NG)'!AZ22*'Assumptions (NG)'!AZ36)/10^9</f>
        <v>2.883634654</v>
      </c>
    </row>
    <row r="436" ht="15.75" customHeight="1">
      <c r="A436" s="209" t="s">
        <v>36</v>
      </c>
      <c r="B436" s="159" t="s">
        <v>351</v>
      </c>
      <c r="C436" s="160">
        <f>C428*'Assumptions (NG)'!B53/10^3</f>
        <v>1.755000273</v>
      </c>
      <c r="D436" s="160">
        <f>D428*'Assumptions (NG)'!C53/10^3</f>
        <v>1.920538586</v>
      </c>
      <c r="E436" s="160">
        <f>E428*'Assumptions (NG)'!D53/10^3</f>
        <v>2.261402365</v>
      </c>
      <c r="F436" s="160">
        <f>F428*'Assumptions (NG)'!E53/10^3</f>
        <v>1.927941271</v>
      </c>
      <c r="G436" s="160">
        <f>G428*'Assumptions (NG)'!F53/10^3</f>
        <v>2.211291929</v>
      </c>
      <c r="H436" s="160">
        <f>H428*'Assumptions (NG)'!G53/10^3</f>
        <v>3.827820861</v>
      </c>
      <c r="I436" s="160">
        <f>I428*'Assumptions (NG)'!H53/10^3</f>
        <v>2.882025644</v>
      </c>
      <c r="J436" s="160">
        <f>J428*'Assumptions (NG)'!I53/10^3</f>
        <v>3.777421886</v>
      </c>
      <c r="K436" s="160">
        <f>K428*'Assumptions (NG)'!J53/10^3</f>
        <v>3.344110401</v>
      </c>
      <c r="L436" s="160">
        <f>L428*'Assumptions (NG)'!K53/10^3</f>
        <v>2.101734843</v>
      </c>
      <c r="M436" s="160">
        <f>M428*'Assumptions (NG)'!L53/10^3</f>
        <v>2.950224247</v>
      </c>
      <c r="N436" s="160">
        <f>N428*'Assumptions (NG)'!M53/10^3</f>
        <v>3.113408677</v>
      </c>
      <c r="O436" s="160">
        <f>O428*'Assumptions (NG)'!N53/10^3</f>
        <v>4.522773378</v>
      </c>
      <c r="P436" s="160">
        <f>P428*'Assumptions (NG)'!O53/10^3</f>
        <v>3.279708128</v>
      </c>
      <c r="Q436" s="160">
        <f>Q428*'Assumptions (NG)'!P53/10^3</f>
        <v>3.262622353</v>
      </c>
      <c r="R436" s="160">
        <f>R428*'Assumptions (NG)'!Q53/10^3</f>
        <v>4.487266819</v>
      </c>
      <c r="S436" s="160">
        <f>S428*'Assumptions (NG)'!R53/10^3</f>
        <v>6.417818476</v>
      </c>
      <c r="T436" s="160">
        <f>T428*'Assumptions (NG)'!S53/10^3</f>
        <v>5.582244977</v>
      </c>
      <c r="U436" s="160">
        <f>U428*'Assumptions (NG)'!T53/10^3</f>
        <v>7.36944616</v>
      </c>
      <c r="V436" s="160">
        <f>V428*'Assumptions (NG)'!U53/10^3</f>
        <v>7.471608264</v>
      </c>
      <c r="W436" s="160">
        <f>W428*'Assumptions (NG)'!V53/10^3</f>
        <v>7.793393639</v>
      </c>
      <c r="X436" s="160">
        <f>X428*'Assumptions (NG)'!W53/10^3</f>
        <v>7.781863448</v>
      </c>
      <c r="Y436" s="160">
        <f>Y428*'Assumptions (NG)'!X53/10^3</f>
        <v>7.782420083</v>
      </c>
      <c r="Z436" s="160">
        <f>Z428*'Assumptions (NG)'!Y53/10^3</f>
        <v>7.836901227</v>
      </c>
      <c r="AA436" s="160">
        <f>AA428*'Assumptions (NG)'!Z53/10^3</f>
        <v>7.91202051</v>
      </c>
      <c r="AB436" s="160">
        <f>AB428*'Assumptions (NG)'!AA53/10^3</f>
        <v>8.059308122</v>
      </c>
      <c r="AC436" s="160">
        <f>AC428*'Assumptions (NG)'!AB53/10^3</f>
        <v>8.11229556</v>
      </c>
      <c r="AD436" s="160">
        <f>AD428*'Assumptions (NG)'!AC53/10^3</f>
        <v>8.193051642</v>
      </c>
      <c r="AE436" s="160">
        <f>AE428*'Assumptions (NG)'!AD53/10^3</f>
        <v>8.25691453</v>
      </c>
      <c r="AF436" s="160">
        <f>AF428*'Assumptions (NG)'!AE53/10^3</f>
        <v>8.327475162</v>
      </c>
      <c r="AG436" s="160">
        <f>AG428*'Assumptions (NG)'!AF53/10^3</f>
        <v>8.398240198</v>
      </c>
      <c r="AH436" s="160">
        <f>AH428*'Assumptions (NG)'!AG53/10^3</f>
        <v>8.481170897</v>
      </c>
      <c r="AI436" s="160">
        <f>AI428*'Assumptions (NG)'!AH53/10^3</f>
        <v>8.528478545</v>
      </c>
      <c r="AJ436" s="160">
        <f>AJ428*'Assumptions (NG)'!AI53/10^3</f>
        <v>8.570600225</v>
      </c>
      <c r="AK436" s="160">
        <f>AK428*'Assumptions (NG)'!AJ53/10^3</f>
        <v>8.612755091</v>
      </c>
      <c r="AL436" s="160">
        <f>AL428*'Assumptions (NG)'!AK53/10^3</f>
        <v>8.667096185</v>
      </c>
      <c r="AM436" s="160">
        <f>AM428*'Assumptions (NG)'!AL53/10^3</f>
        <v>8.754735628</v>
      </c>
      <c r="AN436" s="160">
        <f>AN428*'Assumptions (NG)'!AM53/10^3</f>
        <v>8.83324141</v>
      </c>
      <c r="AO436" s="160">
        <f>AO428*'Assumptions (NG)'!AN53/10^3</f>
        <v>8.935659455</v>
      </c>
      <c r="AP436" s="160">
        <f>AP428*'Assumptions (NG)'!AO53/10^3</f>
        <v>9.037267132</v>
      </c>
      <c r="AQ436" s="160">
        <f>AQ428*'Assumptions (NG)'!AP53/10^3</f>
        <v>9.121612588</v>
      </c>
      <c r="AR436" s="160">
        <f>AR428*'Assumptions (NG)'!AQ53/10^3</f>
        <v>9.197971402</v>
      </c>
      <c r="AS436" s="160">
        <f>AS428*'Assumptions (NG)'!AR53/10^3</f>
        <v>9.269231845</v>
      </c>
      <c r="AT436" s="160">
        <f>AT428*'Assumptions (NG)'!AS53/10^3</f>
        <v>9.346882761</v>
      </c>
      <c r="AU436" s="160">
        <f>AU428*'Assumptions (NG)'!AT53/10^3</f>
        <v>9.432424045</v>
      </c>
      <c r="AV436" s="160">
        <f>AV428*'Assumptions (NG)'!AU53/10^3</f>
        <v>9.518433018</v>
      </c>
      <c r="AW436" s="160">
        <f>AW428*'Assumptions (NG)'!AV53/10^3</f>
        <v>9.583687423</v>
      </c>
      <c r="AX436" s="160">
        <f>AX428*'Assumptions (NG)'!AW53/10^3</f>
        <v>9.679316405</v>
      </c>
      <c r="AY436" s="160">
        <f>AY428*'Assumptions (NG)'!AX53/10^3</f>
        <v>9.909069009</v>
      </c>
      <c r="AZ436" s="160">
        <f>AZ428*'Assumptions (NG)'!AY53/10^3</f>
        <v>10.05069343</v>
      </c>
      <c r="BA436" s="160">
        <f>BA428*'Assumptions (NG)'!AZ53/10^3</f>
        <v>10.13088333</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2.136701268</v>
      </c>
      <c r="K437" s="160">
        <f>K425*'Assumptions (NG)'!J55*'Assumptions (NG)'!J56*365/10^9</f>
        <v>2.226255995</v>
      </c>
      <c r="L437" s="160">
        <f>L425*'Assumptions (NG)'!K55*'Assumptions (NG)'!K56*365/10^9</f>
        <v>2.594762613</v>
      </c>
      <c r="M437" s="160">
        <f>M425*'Assumptions (NG)'!L55*'Assumptions (NG)'!L56*365/10^9</f>
        <v>1.794886312</v>
      </c>
      <c r="N437" s="160">
        <f>N425*'Assumptions (NG)'!M55*'Assumptions (NG)'!M56*365/10^9</f>
        <v>1.851147407</v>
      </c>
      <c r="O437" s="160">
        <f>O425*'Assumptions (NG)'!N55*'Assumptions (NG)'!N56*365/10^9</f>
        <v>1.78313281</v>
      </c>
      <c r="P437" s="160">
        <f>P425*'Assumptions (NG)'!O55*'Assumptions (NG)'!O56*365/10^9</f>
        <v>1.530770627</v>
      </c>
      <c r="Q437" s="160">
        <f>Q425*'Assumptions (NG)'!P55*'Assumptions (NG)'!P56*365/10^9</f>
        <v>1.697533545</v>
      </c>
      <c r="R437" s="160">
        <f>R425*'Assumptions (NG)'!Q55*'Assumptions (NG)'!Q56*365/10^9</f>
        <v>1.830676475</v>
      </c>
      <c r="S437" s="160">
        <f>S425*'Assumptions (NG)'!R55*'Assumptions (NG)'!R56*365/10^9</f>
        <v>1.514095564</v>
      </c>
      <c r="T437" s="160">
        <f>T425*'Assumptions (NG)'!S55*'Assumptions (NG)'!S56*365/10^9</f>
        <v>1.639035478</v>
      </c>
      <c r="U437" s="160">
        <f>U425*'Assumptions (NG)'!T55*'Assumptions (NG)'!T56*365/10^9</f>
        <v>1.629828427</v>
      </c>
      <c r="V437" s="160">
        <f>V425*'Assumptions (NG)'!U55*'Assumptions (NG)'!U56*365/10^9</f>
        <v>1.673088983</v>
      </c>
      <c r="W437" s="160">
        <f>W425*'Assumptions (NG)'!V55*'Assumptions (NG)'!V56*365/10^9</f>
        <v>1.696282896</v>
      </c>
      <c r="X437" s="160">
        <f>X425*'Assumptions (NG)'!W55*'Assumptions (NG)'!W56*365/10^9</f>
        <v>1.710845532</v>
      </c>
      <c r="Y437" s="160">
        <f>Y425*'Assumptions (NG)'!X55*'Assumptions (NG)'!X56*365/10^9</f>
        <v>1.7283542</v>
      </c>
      <c r="Z437" s="160">
        <f>Z425*'Assumptions (NG)'!Y55*'Assumptions (NG)'!Y56*365/10^9</f>
        <v>1.758285356</v>
      </c>
      <c r="AA437" s="160">
        <f>AA425*'Assumptions (NG)'!Z55*'Assumptions (NG)'!Z56*365/10^9</f>
        <v>1.793477761</v>
      </c>
      <c r="AB437" s="160">
        <f>AB425*'Assumptions (NG)'!AA55*'Assumptions (NG)'!AA56*365/10^9</f>
        <v>1.845896526</v>
      </c>
      <c r="AC437" s="160">
        <f>AC425*'Assumptions (NG)'!AB55*'Assumptions (NG)'!AB56*365/10^9</f>
        <v>1.877554152</v>
      </c>
      <c r="AD437" s="160">
        <f>AD425*'Assumptions (NG)'!AC55*'Assumptions (NG)'!AC56*365/10^9</f>
        <v>1.916339108</v>
      </c>
      <c r="AE437" s="160">
        <f>AE425*'Assumptions (NG)'!AD55*'Assumptions (NG)'!AD56*365/10^9</f>
        <v>1.951920079</v>
      </c>
      <c r="AF437" s="160">
        <f>AF425*'Assumptions (NG)'!AE55*'Assumptions (NG)'!AE56*365/10^9</f>
        <v>1.989828057</v>
      </c>
      <c r="AG437" s="160">
        <f>AG425*'Assumptions (NG)'!AF55*'Assumptions (NG)'!AF56*365/10^9</f>
        <v>2.028568373</v>
      </c>
      <c r="AH437" s="160">
        <f>AH425*'Assumptions (NG)'!AG55*'Assumptions (NG)'!AG56*365/10^9</f>
        <v>2.071087025</v>
      </c>
      <c r="AI437" s="160">
        <f>AI425*'Assumptions (NG)'!AH55*'Assumptions (NG)'!AH56*365/10^9</f>
        <v>2.10570798</v>
      </c>
      <c r="AJ437" s="160">
        <f>AJ425*'Assumptions (NG)'!AI55*'Assumptions (NG)'!AI56*365/10^9</f>
        <v>2.139762732</v>
      </c>
      <c r="AK437" s="160">
        <f>AK425*'Assumptions (NG)'!AJ55*'Assumptions (NG)'!AJ56*365/10^9</f>
        <v>2.174547686</v>
      </c>
      <c r="AL437" s="160">
        <f>AL425*'Assumptions (NG)'!AK55*'Assumptions (NG)'!AK56*365/10^9</f>
        <v>2.213188991</v>
      </c>
      <c r="AM437" s="160">
        <f>AM425*'Assumptions (NG)'!AL55*'Assumptions (NG)'!AL56*365/10^9</f>
        <v>2.26127052</v>
      </c>
      <c r="AN437" s="160">
        <f>AN425*'Assumptions (NG)'!AM55*'Assumptions (NG)'!AM56*365/10^9</f>
        <v>2.308031496</v>
      </c>
      <c r="AO437" s="160">
        <f>AO425*'Assumptions (NG)'!AN55*'Assumptions (NG)'!AN56*365/10^9</f>
        <v>2.36215808</v>
      </c>
      <c r="AP437" s="160">
        <f>AP425*'Assumptions (NG)'!AO55*'Assumptions (NG)'!AO56*365/10^9</f>
        <v>2.417295902</v>
      </c>
      <c r="AQ437" s="160">
        <f>AQ425*'Assumptions (NG)'!AP55*'Assumptions (NG)'!AP56*365/10^9</f>
        <v>2.469024436</v>
      </c>
      <c r="AR437" s="160">
        <f>AR425*'Assumptions (NG)'!AQ55*'Assumptions (NG)'!AQ56*365/10^9</f>
        <v>2.519757464</v>
      </c>
      <c r="AS437" s="160">
        <f>AS425*'Assumptions (NG)'!AR55*'Assumptions (NG)'!AR56*365/10^9</f>
        <v>2.570255921</v>
      </c>
      <c r="AT437" s="160">
        <f>AT425*'Assumptions (NG)'!AS55*'Assumptions (NG)'!AS56*365/10^9</f>
        <v>2.623732653</v>
      </c>
      <c r="AU437" s="160">
        <f>AU425*'Assumptions (NG)'!AT55*'Assumptions (NG)'!AT56*365/10^9</f>
        <v>2.680721727</v>
      </c>
      <c r="AV437" s="160">
        <f>AV425*'Assumptions (NG)'!AU55*'Assumptions (NG)'!AU56*365/10^9</f>
        <v>2.739215936</v>
      </c>
      <c r="AW437" s="160">
        <f>AW425*'Assumptions (NG)'!AV55*'Assumptions (NG)'!AV56*365/10^9</f>
        <v>2.793083654</v>
      </c>
      <c r="AX437" s="160">
        <f>AX425*'Assumptions (NG)'!AW55*'Assumptions (NG)'!AW56*365/10^9</f>
        <v>2.857234995</v>
      </c>
      <c r="AY437" s="160">
        <f>AY425*'Assumptions (NG)'!AX55*'Assumptions (NG)'!AX56*365/10^9</f>
        <v>2.963091144</v>
      </c>
      <c r="AZ437" s="160">
        <f>AZ425*'Assumptions (NG)'!AY55*'Assumptions (NG)'!AY56*365/10^9</f>
        <v>3.044959107</v>
      </c>
      <c r="BA437" s="160">
        <f>BA425*'Assumptions (NG)'!AZ55*'Assumptions (NG)'!AZ56*365/10^9</f>
        <v>3.1100686</v>
      </c>
    </row>
    <row r="438" ht="15.75" customHeight="1">
      <c r="A438" s="207" t="s">
        <v>393</v>
      </c>
      <c r="B438" s="150" t="s">
        <v>149</v>
      </c>
      <c r="C438" s="213">
        <f t="array" ref="C438:V438">transpose('Assumptions (NG)'!V136:V155)</f>
        <v>243.9</v>
      </c>
      <c r="D438" s="172">
        <v>2058.4</v>
      </c>
      <c r="E438" s="172">
        <v>4705.5</v>
      </c>
      <c r="F438" s="172">
        <v>776.8</v>
      </c>
      <c r="G438" s="172">
        <v>3931.2</v>
      </c>
      <c r="H438" s="172">
        <v>1406.1</v>
      </c>
      <c r="I438" s="172">
        <v>728.9</v>
      </c>
      <c r="J438" s="172">
        <v>122.0</v>
      </c>
      <c r="K438" s="172">
        <v>1248.4</v>
      </c>
      <c r="L438" s="172">
        <v>421.2</v>
      </c>
      <c r="M438" s="172">
        <v>0.0</v>
      </c>
      <c r="N438" s="172">
        <v>0.0</v>
      </c>
      <c r="O438" s="172">
        <v>0.0</v>
      </c>
      <c r="P438" s="172">
        <v>98.0</v>
      </c>
      <c r="Q438" s="172">
        <v>0.0</v>
      </c>
      <c r="R438" s="172">
        <v>627.5</v>
      </c>
      <c r="S438" s="172">
        <v>0.0</v>
      </c>
      <c r="T438" s="172">
        <v>855.3</v>
      </c>
      <c r="U438" s="172">
        <v>1380.0</v>
      </c>
      <c r="V438" s="172">
        <v>0.0</v>
      </c>
      <c r="W438" s="171">
        <v>0.0</v>
      </c>
      <c r="X438" s="148">
        <f t="shared" ref="X438:BA438" si="26">if(X426&gt;X422,X426-X422,0)</f>
        <v>614.2017457</v>
      </c>
      <c r="Y438" s="148">
        <f t="shared" si="26"/>
        <v>41.80174574</v>
      </c>
      <c r="Z438" s="148">
        <f t="shared" si="26"/>
        <v>194.0017457</v>
      </c>
      <c r="AA438" s="148">
        <f t="shared" si="26"/>
        <v>29.30174574</v>
      </c>
      <c r="AB438" s="148">
        <f t="shared" si="26"/>
        <v>551.9017457</v>
      </c>
      <c r="AC438" s="148">
        <f t="shared" si="26"/>
        <v>1378.501746</v>
      </c>
      <c r="AD438" s="148">
        <f t="shared" si="26"/>
        <v>29.30174574</v>
      </c>
      <c r="AE438" s="148">
        <f t="shared" si="26"/>
        <v>32.80174574</v>
      </c>
      <c r="AF438" s="148">
        <f t="shared" si="26"/>
        <v>29.30174574</v>
      </c>
      <c r="AG438" s="148">
        <f t="shared" si="26"/>
        <v>94.80174574</v>
      </c>
      <c r="AH438" s="148">
        <f t="shared" si="26"/>
        <v>167.4017457</v>
      </c>
      <c r="AI438" s="148">
        <f t="shared" si="26"/>
        <v>29.30174574</v>
      </c>
      <c r="AJ438" s="148">
        <f t="shared" si="26"/>
        <v>956.3017457</v>
      </c>
      <c r="AK438" s="148">
        <f t="shared" si="26"/>
        <v>172.3017457</v>
      </c>
      <c r="AL438" s="148">
        <f t="shared" si="26"/>
        <v>299.1017457</v>
      </c>
      <c r="AM438" s="148">
        <f t="shared" si="26"/>
        <v>273.2017457</v>
      </c>
      <c r="AN438" s="148">
        <f t="shared" si="26"/>
        <v>2087.701746</v>
      </c>
      <c r="AO438" s="148">
        <f t="shared" si="26"/>
        <v>4734.801746</v>
      </c>
      <c r="AP438" s="148">
        <f t="shared" si="26"/>
        <v>806.1017457</v>
      </c>
      <c r="AQ438" s="148">
        <f t="shared" si="26"/>
        <v>3960.501746</v>
      </c>
      <c r="AR438" s="148">
        <f t="shared" si="26"/>
        <v>1435.401746</v>
      </c>
      <c r="AS438" s="148">
        <f t="shared" si="26"/>
        <v>758.2017457</v>
      </c>
      <c r="AT438" s="148">
        <f t="shared" si="26"/>
        <v>151.3017457</v>
      </c>
      <c r="AU438" s="148">
        <f t="shared" si="26"/>
        <v>1277.701746</v>
      </c>
      <c r="AV438" s="148">
        <f t="shared" si="26"/>
        <v>450.5017457</v>
      </c>
      <c r="AW438" s="148">
        <f t="shared" si="26"/>
        <v>29.30174574</v>
      </c>
      <c r="AX438" s="148">
        <f t="shared" si="26"/>
        <v>29.30174574</v>
      </c>
      <c r="AY438" s="148">
        <f t="shared" si="26"/>
        <v>29.30174574</v>
      </c>
      <c r="AZ438" s="148">
        <f t="shared" si="26"/>
        <v>127.3017457</v>
      </c>
      <c r="BA438" s="148">
        <f t="shared" si="26"/>
        <v>29.30174574</v>
      </c>
    </row>
    <row r="439" ht="15.75" customHeight="1">
      <c r="A439" s="207" t="s">
        <v>394</v>
      </c>
      <c r="B439" s="150" t="s">
        <v>149</v>
      </c>
      <c r="C439" s="213">
        <f t="array" ref="C439:V439">transpose('Assumptions (NG)'!V261:V280)</f>
        <v>4944.2</v>
      </c>
      <c r="D439" s="172">
        <v>7772.9</v>
      </c>
      <c r="E439" s="172">
        <v>6459.7</v>
      </c>
      <c r="F439" s="172">
        <v>1344.3</v>
      </c>
      <c r="G439" s="172">
        <v>394.7</v>
      </c>
      <c r="H439" s="172">
        <v>2009.2</v>
      </c>
      <c r="I439" s="172">
        <v>61.7</v>
      </c>
      <c r="J439" s="172">
        <v>243.0</v>
      </c>
      <c r="K439" s="172">
        <v>346.8</v>
      </c>
      <c r="L439" s="172">
        <v>194.7</v>
      </c>
      <c r="M439" s="172">
        <v>2.8</v>
      </c>
      <c r="N439" s="172">
        <v>66.6</v>
      </c>
      <c r="O439" s="172">
        <v>7.0</v>
      </c>
      <c r="P439" s="172">
        <v>28.2</v>
      </c>
      <c r="Q439" s="172">
        <v>34.0</v>
      </c>
      <c r="R439" s="172">
        <v>40.9</v>
      </c>
      <c r="S439" s="172">
        <v>558.3</v>
      </c>
      <c r="T439" s="172">
        <v>234.6</v>
      </c>
      <c r="U439" s="172">
        <v>331.1</v>
      </c>
      <c r="V439" s="172">
        <v>0.0</v>
      </c>
      <c r="W439" s="171">
        <v>0.0</v>
      </c>
      <c r="X439" s="148">
        <f t="shared" ref="X439:BA439" si="27">if(X427&gt;X424,X427-X424,0)</f>
        <v>5602.436481</v>
      </c>
      <c r="Y439" s="148">
        <f t="shared" si="27"/>
        <v>525.4364811</v>
      </c>
      <c r="Z439" s="148">
        <f t="shared" si="27"/>
        <v>916.2364811</v>
      </c>
      <c r="AA439" s="148">
        <f t="shared" si="27"/>
        <v>560.2364811</v>
      </c>
      <c r="AB439" s="148">
        <f t="shared" si="27"/>
        <v>973.3364811</v>
      </c>
      <c r="AC439" s="148">
        <f t="shared" si="27"/>
        <v>70.03648112</v>
      </c>
      <c r="AD439" s="148">
        <f t="shared" si="27"/>
        <v>846.7364811</v>
      </c>
      <c r="AE439" s="148">
        <f t="shared" si="27"/>
        <v>562.2364811</v>
      </c>
      <c r="AF439" s="148">
        <f t="shared" si="27"/>
        <v>1177.236481</v>
      </c>
      <c r="AG439" s="148">
        <f t="shared" si="27"/>
        <v>79.73648112</v>
      </c>
      <c r="AH439" s="148">
        <f t="shared" si="27"/>
        <v>339.0364811</v>
      </c>
      <c r="AI439" s="148">
        <f t="shared" si="27"/>
        <v>144.7364811</v>
      </c>
      <c r="AJ439" s="148">
        <f t="shared" si="27"/>
        <v>145.2364811</v>
      </c>
      <c r="AK439" s="148">
        <f t="shared" si="27"/>
        <v>50.53648112</v>
      </c>
      <c r="AL439" s="148">
        <f t="shared" si="27"/>
        <v>79.43648112</v>
      </c>
      <c r="AM439" s="148">
        <f t="shared" si="27"/>
        <v>183.8364811</v>
      </c>
      <c r="AN439" s="148">
        <f t="shared" si="27"/>
        <v>74.53648112</v>
      </c>
      <c r="AO439" s="148">
        <f t="shared" si="27"/>
        <v>88.93648112</v>
      </c>
      <c r="AP439" s="148">
        <f t="shared" si="27"/>
        <v>143.9364811</v>
      </c>
      <c r="AQ439" s="148">
        <f t="shared" si="27"/>
        <v>147.8364811</v>
      </c>
      <c r="AR439" s="148">
        <f t="shared" si="27"/>
        <v>138.4364811</v>
      </c>
      <c r="AS439" s="148">
        <f t="shared" si="27"/>
        <v>402.2364811</v>
      </c>
      <c r="AT439" s="148">
        <f t="shared" si="27"/>
        <v>594.0364811</v>
      </c>
      <c r="AU439" s="148">
        <f t="shared" si="27"/>
        <v>648.5364811</v>
      </c>
      <c r="AV439" s="148">
        <f t="shared" si="27"/>
        <v>896.2364811</v>
      </c>
      <c r="AW439" s="148">
        <f t="shared" si="27"/>
        <v>307.1364811</v>
      </c>
      <c r="AX439" s="148">
        <f t="shared" si="27"/>
        <v>402.8364811</v>
      </c>
      <c r="AY439" s="148">
        <f t="shared" si="27"/>
        <v>53.93648112</v>
      </c>
      <c r="AZ439" s="148">
        <f t="shared" si="27"/>
        <v>3035.536481</v>
      </c>
      <c r="BA439" s="148">
        <f t="shared" si="27"/>
        <v>4980.436481</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4.42313364</v>
      </c>
      <c r="D441" s="176">
        <f t="shared" si="28"/>
        <v>3.736318026</v>
      </c>
      <c r="E441" s="176">
        <f t="shared" si="28"/>
        <v>2.176434826</v>
      </c>
      <c r="F441" s="176">
        <f t="shared" si="28"/>
        <v>1.960443811</v>
      </c>
      <c r="G441" s="176">
        <f t="shared" si="28"/>
        <v>0.9510950449</v>
      </c>
      <c r="H441" s="176">
        <f t="shared" si="28"/>
        <v>0.6573969426</v>
      </c>
      <c r="I441" s="176">
        <f t="shared" si="28"/>
        <v>0.6162413663</v>
      </c>
      <c r="J441" s="176">
        <f t="shared" si="28"/>
        <v>0.5723771946</v>
      </c>
      <c r="K441" s="176">
        <f t="shared" si="28"/>
        <v>0.1708252031</v>
      </c>
      <c r="L441" s="176">
        <f t="shared" si="28"/>
        <v>0.01428080147</v>
      </c>
      <c r="M441" s="176">
        <f t="shared" si="28"/>
        <v>0.04982459087</v>
      </c>
      <c r="N441" s="176">
        <f t="shared" si="28"/>
        <v>0.04445372668</v>
      </c>
      <c r="O441" s="176">
        <f t="shared" si="28"/>
        <v>0.2552146189</v>
      </c>
      <c r="P441" s="176">
        <f t="shared" si="28"/>
        <v>0.3318752687</v>
      </c>
      <c r="Q441" s="176">
        <f t="shared" si="28"/>
        <v>0.6596674827</v>
      </c>
      <c r="R441" s="176">
        <f t="shared" si="28"/>
        <v>1.001141504</v>
      </c>
      <c r="S441" s="176">
        <f t="shared" si="28"/>
        <v>0.8981971438</v>
      </c>
      <c r="T441" s="176">
        <f t="shared" si="28"/>
        <v>0.5447966648</v>
      </c>
      <c r="U441" s="176">
        <f t="shared" si="28"/>
        <v>1.449229568</v>
      </c>
      <c r="V441" s="176">
        <f t="shared" si="28"/>
        <v>1.599448683</v>
      </c>
      <c r="W441" s="176">
        <f t="shared" si="28"/>
        <v>1.910600075</v>
      </c>
      <c r="X441" s="176">
        <f t="shared" si="28"/>
        <v>0.5626535613</v>
      </c>
      <c r="Y441" s="176">
        <f t="shared" si="28"/>
        <v>0.875418315</v>
      </c>
      <c r="Z441" s="176">
        <f t="shared" si="28"/>
        <v>1.153459975</v>
      </c>
      <c r="AA441" s="176">
        <f t="shared" si="28"/>
        <v>1.246671176</v>
      </c>
      <c r="AB441" s="176">
        <f t="shared" si="28"/>
        <v>0.9570791995</v>
      </c>
      <c r="AC441" s="176">
        <f t="shared" si="28"/>
        <v>0.697748695</v>
      </c>
      <c r="AD441" s="176">
        <f t="shared" si="28"/>
        <v>0.5398400193</v>
      </c>
      <c r="AE441" s="176">
        <f t="shared" si="28"/>
        <v>0.5495498317</v>
      </c>
      <c r="AF441" s="176">
        <f t="shared" si="28"/>
        <v>0.2810521088</v>
      </c>
      <c r="AG441" s="176">
        <f t="shared" si="28"/>
        <v>0.6921811499</v>
      </c>
      <c r="AH441" s="176">
        <f t="shared" si="28"/>
        <v>0.6269834766</v>
      </c>
      <c r="AI441" s="176">
        <f t="shared" si="28"/>
        <v>0.7469267448</v>
      </c>
      <c r="AJ441" s="176">
        <f t="shared" si="28"/>
        <v>0.4471627981</v>
      </c>
      <c r="AK441" s="176">
        <f t="shared" si="28"/>
        <v>1.395299296</v>
      </c>
      <c r="AL441" s="176">
        <f t="shared" si="28"/>
        <v>3.627395807</v>
      </c>
      <c r="AM441" s="176">
        <f t="shared" si="28"/>
        <v>3.956905859</v>
      </c>
      <c r="AN441" s="176">
        <f t="shared" si="28"/>
        <v>5.025672672</v>
      </c>
      <c r="AO441" s="176">
        <f t="shared" si="28"/>
        <v>3.404465086</v>
      </c>
      <c r="AP441" s="176">
        <f t="shared" si="28"/>
        <v>3.531598007</v>
      </c>
      <c r="AQ441" s="176">
        <f t="shared" si="28"/>
        <v>1.665636169</v>
      </c>
      <c r="AR441" s="176">
        <f t="shared" si="28"/>
        <v>1.785550674</v>
      </c>
      <c r="AS441" s="176">
        <f t="shared" si="28"/>
        <v>1.818496118</v>
      </c>
      <c r="AT441" s="176">
        <f t="shared" si="28"/>
        <v>1.681487459</v>
      </c>
      <c r="AU441" s="176">
        <f t="shared" si="28"/>
        <v>0.8858168726</v>
      </c>
      <c r="AV441" s="176">
        <f t="shared" si="28"/>
        <v>0.3364666234</v>
      </c>
      <c r="AW441" s="176">
        <f t="shared" si="28"/>
        <v>1.435683945</v>
      </c>
      <c r="AX441" s="176">
        <f t="shared" si="28"/>
        <v>3.23034144</v>
      </c>
      <c r="AY441" s="176">
        <f t="shared" si="28"/>
        <v>3.254596328</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1.766294371</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2.242520465</v>
      </c>
      <c r="D444" s="177">
        <f>IF(E$438&gt;0,('Assumptions (NG)'!$V$16*Model!E$438*'Assumptions (NG)'!C$2)/10^9,0)+if(E$439&gt;0,('Assumptions (NG)'!$V$16*Model!E$439*'Assumptions (NG)'!C$3)/10^9,0)</f>
        <v>2.242520465</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0.414318804</v>
      </c>
      <c r="D445" s="177">
        <f>IF(F$438&gt;0,('Assumptions (NG)'!$V$16*Model!F$438*'Assumptions (NG)'!C$2)/10^9,0)+if(F$439&gt;0,('Assumptions (NG)'!$V$16*Model!F$439*'Assumptions (NG)'!C$3)/10^9,0)</f>
        <v>0.414318804</v>
      </c>
      <c r="E445" s="177">
        <f>IF(F$438&gt;0,('Assumptions (NG)'!$V$16*Model!F$438*'Assumptions (NG)'!D$2)/10^9,0)+if(F$439&gt;0,('Assumptions (NG)'!$V$16*Model!F$439*'Assumptions (NG)'!D$3)/10^9,0)</f>
        <v>0.414318804</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1.079478757</v>
      </c>
      <c r="E446" s="177">
        <f>IF(G$438&gt;0,('Assumptions (NG)'!$V$16*Model!G$438*'Assumptions (NG)'!D$2)/10^9,0)+if(G$439&gt;0,('Assumptions (NG)'!$V$16*Model!G$439*'Assumptions (NG)'!D$3)/10^9,0)</f>
        <v>1.079478757</v>
      </c>
      <c r="F446" s="177">
        <f>IF(G$438&gt;0,('Assumptions (NG)'!$V$16*Model!G$438*'Assumptions (NG)'!E$2)/10^9,0)+if(G$439&gt;0,('Assumptions (NG)'!$V$16*Model!G$439*'Assumptions (NG)'!E$3)/10^9,0)</f>
        <v>1.079478757</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0.6826372651</v>
      </c>
      <c r="F447" s="177">
        <f>IF(H$438&gt;0,('Assumptions (NG)'!$V$16*Model!H$438*'Assumptions (NG)'!E$2)/10^9,0)+if(H$439&gt;0,('Assumptions (NG)'!$V$16*Model!H$439*'Assumptions (NG)'!E$3)/10^9,0)</f>
        <v>0.6826372651</v>
      </c>
      <c r="G447" s="177">
        <f>IF(H$438&gt;0,('Assumptions (NG)'!$V$16*Model!H$438*'Assumptions (NG)'!F$2)/10^9,0)+if(H$439&gt;0,('Assumptions (NG)'!$V$16*Model!H$439*'Assumptions (NG)'!F$3)/10^9,0)</f>
        <v>0.6826372651</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0.1983277891</v>
      </c>
      <c r="G448" s="177">
        <f>IF(I$438&gt;0,('Assumptions (NG)'!$V$16*Model!I$438*'Assumptions (NG)'!F$2)/10^9,0)+if(I$439&gt;0,('Assumptions (NG)'!$V$16*Model!I$439*'Assumptions (NG)'!F$3)/10^9,0)</f>
        <v>0.1983277891</v>
      </c>
      <c r="H448" s="177">
        <f>IF(I$438&gt;0,('Assumptions (NG)'!$V$16*Model!I$438*'Assumptions (NG)'!G$2)/10^9,0)+if(I$439&gt;0,('Assumptions (NG)'!$V$16*Model!I$439*'Assumptions (NG)'!G$3)/10^9,0)</f>
        <v>0.2016975437</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0.07012999066</v>
      </c>
      <c r="H449" s="177">
        <f>IF(J$438&gt;0,('Assumptions (NG)'!$V$16*Model!J$438*'Assumptions (NG)'!G$2)/10^9,0)+if(J$439&gt;0,('Assumptions (NG)'!$V$16*Model!J$439*'Assumptions (NG)'!G$3)/10^9,0)</f>
        <v>0.07132155768</v>
      </c>
      <c r="I449" s="177">
        <f>IF(J$438&gt;0,('Assumptions (NG)'!$V$16*Model!J$438*'Assumptions (NG)'!H$2)/10^9,0)+if(J$439&gt;0,('Assumptions (NG)'!$V$16*Model!J$439*'Assumptions (NG)'!H$3)/10^9,0)</f>
        <v>0.0735060096</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0.3843778412</v>
      </c>
      <c r="I450" s="177">
        <f>IF(K$438&gt;0,('Assumptions (NG)'!$V$16*Model!K$438*'Assumptions (NG)'!H$2)/10^9,0)+if(K$439&gt;0,('Assumptions (NG)'!$V$16*Model!K$439*'Assumptions (NG)'!H$3)/10^9,0)</f>
        <v>0.3961506479</v>
      </c>
      <c r="J450" s="177">
        <f>IF(K$438&gt;0,('Assumptions (NG)'!$V$16*Model!K$438*'Assumptions (NG)'!I$2)/10^9,0)+if(K$439&gt;0,('Assumptions (NG)'!$V$16*Model!K$439*'Assumptions (NG)'!I$3)/10^9,0)</f>
        <v>0.4174283571</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0.1465847087</v>
      </c>
      <c r="J451" s="177">
        <f>IF(L$438&gt;0,('Assumptions (NG)'!$V$16*Model!L$438*'Assumptions (NG)'!I$2)/10^9,0)+if(L$439&gt;0,('Assumptions (NG)'!$V$16*Model!L$439*'Assumptions (NG)'!I$3)/10^9,0)</f>
        <v>0.1544579429</v>
      </c>
      <c r="K451" s="177">
        <f>IF(L$438&gt;0,('Assumptions (NG)'!$V$16*Model!L$438*'Assumptions (NG)'!J$2)/10^9,0)+if(L$439&gt;0,('Assumptions (NG)'!$V$16*Model!L$439*'Assumptions (NG)'!J$3)/10^9,0)</f>
        <v>0.1583513328</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0.0004908946622</v>
      </c>
      <c r="K452" s="177">
        <f>IF(M$438&gt;0,('Assumptions (NG)'!$V$16*Model!M$438*'Assumptions (NG)'!J$2)/10^9,0)+if(M$439&gt;0,('Assumptions (NG)'!$V$16*Model!M$439*'Assumptions (NG)'!J$3)/10^9,0)</f>
        <v>0.000503268544</v>
      </c>
      <c r="L452" s="177">
        <f>IF(M$438&gt;0,('Assumptions (NG)'!$V$16*Model!M$438*'Assumptions (NG)'!K$2)/10^9,0)+if(M$439&gt;0,('Assumptions (NG)'!$V$16*Model!M$439*'Assumptions (NG)'!K$3)/10^9,0)</f>
        <v>0.0005233801586</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0.0119706018</v>
      </c>
      <c r="L453" s="177">
        <f>IF(N$438&gt;0,('Assumptions (NG)'!$V$16*Model!N$438*'Assumptions (NG)'!K$2)/10^9,0)+if(N$439&gt;0,('Assumptions (NG)'!$V$16*Model!N$439*'Assumptions (NG)'!K$3)/10^9,0)</f>
        <v>0.01244897092</v>
      </c>
      <c r="M453" s="177">
        <f>IF(N$438&gt;0,('Assumptions (NG)'!$V$16*Model!N$438*'Assumptions (NG)'!L$2)/10^9,0)+if(N$439&gt;0,('Assumptions (NG)'!$V$16*Model!N$439*'Assumptions (NG)'!L$3)/10^9,0)</f>
        <v>0.01269040803</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0.001308450397</v>
      </c>
      <c r="M454" s="177">
        <f>IF(O$438&gt;0,('Assumptions (NG)'!$V$16*Model!O$438*'Assumptions (NG)'!L$2)/10^9,0)+if(O$439&gt;0,('Assumptions (NG)'!$V$16*Model!O$439*'Assumptions (NG)'!L$3)/10^9,0)</f>
        <v>0.00133382667</v>
      </c>
      <c r="N454" s="177">
        <f>IF(O$438&gt;0,('Assumptions (NG)'!$V$16*Model!O$438*'Assumptions (NG)'!M$2)/10^9,0)+if(O$439&gt;0,('Assumptions (NG)'!$V$16*Model!O$439*'Assumptions (NG)'!M$3)/10^9,0)</f>
        <v>0.001359545997</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0.03580035617</v>
      </c>
      <c r="N455" s="177">
        <f>IF(P$438&gt;0,('Assumptions (NG)'!$V$16*Model!P$438*'Assumptions (NG)'!M$2)/10^9,0)+if(P$439&gt;0,('Assumptions (NG)'!$V$16*Model!P$439*'Assumptions (NG)'!M$3)/10^9,0)</f>
        <v>0.03649067156</v>
      </c>
      <c r="O455" s="215">
        <f>IF(P$438&gt;0,('Assumptions (NG)'!$V$16*Model!P$438*'Assumptions (NG)'!N$2)/10^9,0)+if(P$439&gt;0,('Assumptions (NG)'!$V$16*Model!P$439*'Assumptions (NG)'!N$3)/10^9,0)</f>
        <v>0.03730850966</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0.00660350913</v>
      </c>
      <c r="O456" s="215">
        <f>IF(Q$438&gt;0,('Assumptions (NG)'!$V$16*Model!Q$438*'Assumptions (NG)'!N$2)/10^9,0)+if(Q$439&gt;0,('Assumptions (NG)'!$V$16*Model!Q$439*'Assumptions (NG)'!N$3)/10^9,0)</f>
        <v>0.006751508636</v>
      </c>
      <c r="P456" s="215">
        <f>IF(Q$438&gt;0,('Assumptions (NG)'!$V$16*Model!Q$438*'Assumptions (NG)'!O$2)/10^9,0)+if(Q$439&gt;0,('Assumptions (NG)'!$V$16*Model!Q$439*'Assumptions (NG)'!O$3)/10^9,0)</f>
        <v>0.006815280431</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0.2111546007</v>
      </c>
      <c r="P457" s="215">
        <f>IF(R$438&gt;0,('Assumptions (NG)'!$V$16*Model!R$438*'Assumptions (NG)'!O$2)/10^9,0)+if(R$439&gt;0,('Assumptions (NG)'!$V$16*Model!R$439*'Assumptions (NG)'!O$3)/10^9,0)</f>
        <v>0.2131490746</v>
      </c>
      <c r="Q457" s="215">
        <f>IF(R$438&gt;0,('Assumptions (NG)'!$V$16*Model!R$438*'Assumptions (NG)'!P$2)/10^9,0)+if(R$439&gt;0,('Assumptions (NG)'!$V$16*Model!R$439*'Assumptions (NG)'!P$3)/10^9,0)</f>
        <v>0.2158414338</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0.1119109137</v>
      </c>
      <c r="Q458" s="215">
        <f>IF(S$438&gt;0,('Assumptions (NG)'!$V$16*Model!S$438*'Assumptions (NG)'!P$2)/10^9,0)+if(S$439&gt;0,('Assumptions (NG)'!$V$16*Model!S$439*'Assumptions (NG)'!P$3)/10^9,0)</f>
        <v>0.1133244989</v>
      </c>
      <c r="R458" s="215">
        <f>IF(S$438&gt;0,('Assumptions (NG)'!$V$16*Model!S$438*'Assumptions (NG)'!Q$2)/10^9,0)+if(S$439&gt;0,('Assumptions (NG)'!$V$16*Model!S$439*'Assumptions (NG)'!Q$3)/10^9,0)</f>
        <v>0.1172704615</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0.3305015501</v>
      </c>
      <c r="R459" s="215">
        <f>IF(T$438&gt;0,('Assumptions (NG)'!$V$16*Model!T$438*'Assumptions (NG)'!Q$2)/10^9,0)+if(T$439&gt;0,('Assumptions (NG)'!$V$16*Model!T$439*'Assumptions (NG)'!Q$3)/10^9,0)</f>
        <v>0.3420096244</v>
      </c>
      <c r="S459" s="215">
        <f>IF(T$438&gt;0,('Assumptions (NG)'!$V$16*Model!T$438*'Assumptions (NG)'!R$2)/10^9,0)+if(T$439&gt;0,('Assumptions (NG)'!$V$16*Model!T$439*'Assumptions (NG)'!R$3)/10^9,0)</f>
        <v>0.3475530399</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0.5418614182</v>
      </c>
      <c r="S460" s="215">
        <f>IF(U$438&gt;0,('Assumptions (NG)'!$V$16*Model!U$438*'Assumptions (NG)'!R$2)/10^9,0)+if(U$439&gt;0,('Assumptions (NG)'!$V$16*Model!U$439*'Assumptions (NG)'!R$3)/10^9,0)</f>
        <v>0.5506441038</v>
      </c>
      <c r="T460" s="215">
        <f>IF(U$438&gt;0,('Assumptions (NG)'!$V$16*Model!U$438*'Assumptions (NG)'!S$2)/10^9,0)+if(U$439&gt;0,('Assumptions (NG)'!$V$16*Model!U$439*'Assumptions (NG)'!S$3)/10^9,0)</f>
        <v>0.5447966648</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1.449229568</v>
      </c>
      <c r="V463" s="215">
        <f>IF(X$438&gt;0,('Assumptions (NG)'!$V$16*Model!X$438*'Assumptions (NG)'!U$2)/10^9,0)+if(X$439&gt;0,('Assumptions (NG)'!$V$16*Model!X$439*'Assumptions (NG)'!U$3)/10^9,0)</f>
        <v>1.467535285</v>
      </c>
      <c r="W463" s="215">
        <f>IF(X$438&gt;0,('Assumptions (NG)'!$V$16*Model!X$438*'Assumptions (NG)'!V$2)/10^9,0)+if(X$439&gt;0,('Assumptions (NG)'!$V$16*Model!X$439*'Assumptions (NG)'!V$3)/10^9,0)</f>
        <v>1.49673078</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0.1319133974</v>
      </c>
      <c r="W464" s="215">
        <f>IF(Y$438&gt;0,('Assumptions (NG)'!$V$16*Model!Y$438*'Assumptions (NG)'!V$2)/10^9,0)+if(Y$439&gt;0,('Assumptions (NG)'!$V$16*Model!Y$439*'Assumptions (NG)'!V$3)/10^9,0)</f>
        <v>0.1345377138</v>
      </c>
      <c r="X464" s="215">
        <f>IF(Y$438&gt;0,('Assumptions (NG)'!$V$16*Model!Y$438*'Assumptions (NG)'!W$2)/10^9,0)+if(Y$439&gt;0,('Assumptions (NG)'!$V$16*Model!Y$439*'Assumptions (NG)'!W$3)/10^9,0)</f>
        <v>0.137214239</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0.2793315805</v>
      </c>
      <c r="X465" s="215">
        <f>IF(Z$438&gt;0,('Assumptions (NG)'!$V$16*Model!Z$438*'Assumptions (NG)'!W$2)/10^9,0)+if(Z$439&gt;0,('Assumptions (NG)'!$V$16*Model!Z$439*'Assumptions (NG)'!W$3)/10^9,0)</f>
        <v>0.2848886693</v>
      </c>
      <c r="Y465" s="215">
        <f>IF(Z$438&gt;0,('Assumptions (NG)'!$V$16*Model!Z$438*'Assumptions (NG)'!X$2)/10^9,0)+if(Z$439&gt;0,('Assumptions (NG)'!$V$16*Model!Z$439*'Assumptions (NG)'!X$3)/10^9,0)</f>
        <v>0.2905563121</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0.140550653</v>
      </c>
      <c r="Y466" s="215">
        <f>IF(AA$438&gt;0,('Assumptions (NG)'!$V$16*Model!AA$438*'Assumptions (NG)'!X$2)/10^9,0)+if(AA$439&gt;0,('Assumptions (NG)'!$V$16*Model!AA$439*'Assumptions (NG)'!X$3)/10^9,0)</f>
        <v>0.1433468011</v>
      </c>
      <c r="Z466" s="215">
        <f>IF(AA$438&gt;0,('Assumptions (NG)'!$V$16*Model!AA$438*'Assumptions (NG)'!Y$2)/10^9,0)+if(AA$439&gt;0,('Assumptions (NG)'!$V$16*Model!AA$439*'Assumptions (NG)'!Y$3)/10^9,0)</f>
        <v>0.1461985764</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0.4415152018</v>
      </c>
      <c r="Z467" s="215">
        <f>IF(AB$438&gt;0,('Assumptions (NG)'!$V$16*Model!AB$438*'Assumptions (NG)'!Y$2)/10^9,0)+if(AB$439&gt;0,('Assumptions (NG)'!$V$16*Model!AB$439*'Assumptions (NG)'!Y$3)/10^9,0)</f>
        <v>0.4502988101</v>
      </c>
      <c r="AA467" s="215">
        <f>IF(AB$438&gt;0,('Assumptions (NG)'!$V$16*Model!AB$438*'Assumptions (NG)'!Z$2)/10^9,0)+if(AB$439&gt;0,('Assumptions (NG)'!$V$16*Model!AB$439*'Assumptions (NG)'!Z$3)/10^9,0)</f>
        <v>0.4592571615</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0.5569625889</v>
      </c>
      <c r="AA468" s="215">
        <f>IF(AC$438&gt;0,('Assumptions (NG)'!$V$16*Model!AC$438*'Assumptions (NG)'!Z$2)/10^9,0)+if(AC$439&gt;0,('Assumptions (NG)'!$V$16*Model!AC$439*'Assumptions (NG)'!Z$3)/10^9,0)</f>
        <v>0.5680429348</v>
      </c>
      <c r="AB468" s="215">
        <f>IF(AC$438&gt;0,('Assumptions (NG)'!$V$16*Model!AC$438*'Assumptions (NG)'!AA$2)/10^9,0)+if(AC$439&gt;0,('Assumptions (NG)'!$V$16*Model!AC$439*'Assumptions (NG)'!AA$3)/10^9,0)</f>
        <v>0.5793437158</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0.2193710801</v>
      </c>
      <c r="AB469" s="215">
        <f>IF(AD$438&gt;0,('Assumptions (NG)'!$V$16*Model!AD$438*'Assumptions (NG)'!AA$2)/10^9,0)+if(AD$439&gt;0,('Assumptions (NG)'!$V$16*Model!AD$439*'Assumptions (NG)'!AA$3)/10^9,0)</f>
        <v>0.2237353005</v>
      </c>
      <c r="AC469" s="215">
        <f>IF(AD$438&gt;0,('Assumptions (NG)'!$V$16*Model!AD$438*'Assumptions (NG)'!AB$2)/10^9,0)+if(AD$439&gt;0,('Assumptions (NG)'!$V$16*Model!AD$439*'Assumptions (NG)'!AB$3)/10^9,0)</f>
        <v>0.2281863436</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0.1540001832</v>
      </c>
      <c r="AC470" s="215">
        <f>IF(AE$438&gt;0,('Assumptions (NG)'!$V$16*Model!AE$438*'Assumptions (NG)'!AB$2)/10^9,0)+if(AE$439&gt;0,('Assumptions (NG)'!$V$16*Model!AE$439*'Assumptions (NG)'!AB$3)/10^9,0)</f>
        <v>0.1570638994</v>
      </c>
      <c r="AD470" s="215">
        <f>IF(AE$438&gt;0,('Assumptions (NG)'!$V$16*Model!AE$438*'Assumptions (NG)'!AC$2)/10^9,0)+if(AE$439&gt;0,('Assumptions (NG)'!$V$16*Model!AE$439*'Assumptions (NG)'!AC$3)/10^9,0)</f>
        <v>0.1601885659</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0.312498452</v>
      </c>
      <c r="AD471" s="215">
        <f>IF(AF$438&gt;0,('Assumptions (NG)'!$V$16*Model!AF$438*'Assumptions (NG)'!AC$2)/10^9,0)+if(AF$439&gt;0,('Assumptions (NG)'!$V$16*Model!AF$439*'Assumptions (NG)'!AC$3)/10^9,0)</f>
        <v>0.3187153703</v>
      </c>
      <c r="AE471" s="215">
        <f>IF(AF$438&gt;0,('Assumptions (NG)'!$V$16*Model!AF$438*'Assumptions (NG)'!AD$2)/10^9,0)+if(AF$439&gt;0,('Assumptions (NG)'!$V$16*Model!AF$439*'Assumptions (NG)'!AD$3)/10^9,0)</f>
        <v>0.3250559696</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0.0609360831</v>
      </c>
      <c r="AE472" s="215">
        <f>IF(AG$438&gt;0,('Assumptions (NG)'!$V$16*Model!AG$438*'Assumptions (NG)'!AD$2)/10^9,0)+if(AG$439&gt;0,('Assumptions (NG)'!$V$16*Model!AG$439*'Assumptions (NG)'!AD$3)/10^9,0)</f>
        <v>0.06214836001</v>
      </c>
      <c r="AF472" s="215">
        <f>IF(AG$438&gt;0,('Assumptions (NG)'!$V$16*Model!AG$438*'Assumptions (NG)'!AE$2)/10^9,0)+if(AG$439&gt;0,('Assumptions (NG)'!$V$16*Model!AG$439*'Assumptions (NG)'!AE$3)/10^9,0)</f>
        <v>0.06338475423</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0.1623455021</v>
      </c>
      <c r="AF473" s="215">
        <f>IF(AH$438&gt;0,('Assumptions (NG)'!$V$16*Model!AH$438*'Assumptions (NG)'!AE$2)/10^9,0)+if(AH$439&gt;0,('Assumptions (NG)'!$V$16*Model!AH$439*'Assumptions (NG)'!AE$3)/10^9,0)</f>
        <v>0.1655752421</v>
      </c>
      <c r="AG473" s="215">
        <f>IF(AH$438&gt;0,('Assumptions (NG)'!$V$16*Model!AH$438*'Assumptions (NG)'!AF$2)/10^9,0)+if(AH$439&gt;0,('Assumptions (NG)'!$V$16*Model!AH$439*'Assumptions (NG)'!AF$3)/10^9,0)</f>
        <v>0.1688692353</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0.05209211247</v>
      </c>
      <c r="AG474" s="215">
        <f>IF(AI$438&gt;0,('Assumptions (NG)'!$V$16*Model!AI$438*'Assumptions (NG)'!AF$2)/10^9,0)+if(AI$439&gt;0,('Assumptions (NG)'!$V$16*Model!AI$439*'Assumptions (NG)'!AF$3)/10^9,0)</f>
        <v>0.05312844532</v>
      </c>
      <c r="AH474" s="215">
        <f>IF(AI$438&gt;0,('Assumptions (NG)'!$V$16*Model!AI$438*'Assumptions (NG)'!AG$2)/10^9,0)+if(AI$439&gt;0,('Assumptions (NG)'!$V$16*Model!AI$439*'Assumptions (NG)'!AG$3)/10^9,0)</f>
        <v>0.05418539523</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0.4701834693</v>
      </c>
      <c r="AH475" s="215">
        <f>IF(AJ$438&gt;0,('Assumptions (NG)'!$V$16*Model!AJ$438*'Assumptions (NG)'!AG$2)/10^9,0)+if(AJ$439&gt;0,('Assumptions (NG)'!$V$16*Model!AJ$439*'Assumptions (NG)'!AG$3)/10^9,0)</f>
        <v>0.4795374109</v>
      </c>
      <c r="AI475" s="215">
        <f>IF(AJ$438&gt;0,('Assumptions (NG)'!$V$16*Model!AJ$438*'Assumptions (NG)'!AH$2)/10^9,0)+if(AJ$439&gt;0,('Assumptions (NG)'!$V$16*Model!AJ$439*'Assumptions (NG)'!AH$3)/10^9,0)</f>
        <v>0.489077442</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0.09326067052</v>
      </c>
      <c r="AI476" s="215">
        <f>IF(AK$438&gt;0,('Assumptions (NG)'!$V$16*Model!AK$438*'Assumptions (NG)'!AH$2)/10^9,0)+if(AK$439&gt;0,('Assumptions (NG)'!$V$16*Model!AK$439*'Assumptions (NG)'!AH$3)/10^9,0)</f>
        <v>0.09511602044</v>
      </c>
      <c r="AJ476" s="215">
        <f>IF(AK$438&gt;0,('Assumptions (NG)'!$V$16*Model!AK$438*'Assumptions (NG)'!AI$2)/10^9,0)+if(AK$439&gt;0,('Assumptions (NG)'!$V$16*Model!AK$439*'Assumptions (NG)'!AI$3)/10^9,0)</f>
        <v>0.09700828113</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0.1627332824</v>
      </c>
      <c r="AJ477" s="215">
        <f>IF(AL$438&gt;0,('Assumptions (NG)'!$V$16*Model!AL$438*'Assumptions (NG)'!AI$2)/10^9,0)+if(AL$439&gt;0,('Assumptions (NG)'!$V$16*Model!AL$439*'Assumptions (NG)'!AI$3)/10^9,0)</f>
        <v>0.165970737</v>
      </c>
      <c r="AK477" s="215">
        <f>IF(AL$438&gt;0,('Assumptions (NG)'!$V$16*Model!AL$438*'Assumptions (NG)'!AJ$2)/10^9,0)+if(AL$439&gt;0,('Assumptions (NG)'!$V$16*Model!AL$439*'Assumptions (NG)'!AJ$3)/10^9,0)</f>
        <v>0.1692725982</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0.18418378</v>
      </c>
      <c r="AK478" s="215">
        <f>IF(AM$438&gt;0,('Assumptions (NG)'!$V$16*Model!AM$438*'Assumptions (NG)'!AJ$2)/10^9,0)+if(AM$439&gt;0,('Assumptions (NG)'!$V$16*Model!AM$439*'Assumptions (NG)'!AJ$3)/10^9,0)</f>
        <v>0.1878479759</v>
      </c>
      <c r="AL478" s="215">
        <f>IF(AM$438&gt;0,('Assumptions (NG)'!$V$16*Model!AM$438*'Assumptions (NG)'!AK$2)/10^9,0)+if(AM$439&gt;0,('Assumptions (NG)'!$V$16*Model!AM$439*'Assumptions (NG)'!AK$3)/10^9,0)</f>
        <v>0.1915850681</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1.038178722</v>
      </c>
      <c r="AL479" s="215">
        <f>IF(AN$438&gt;0,('Assumptions (NG)'!$V$16*Model!AN$438*'Assumptions (NG)'!AK$2)/10^9,0)+if(AN$439&gt;0,('Assumptions (NG)'!$V$16*Model!AN$439*'Assumptions (NG)'!AK$3)/10^9,0)</f>
        <v>1.058832496</v>
      </c>
      <c r="AM479" s="215">
        <f>IF(AN$438&gt;0,('Assumptions (NG)'!$V$16*Model!AN$438*'Assumptions (NG)'!AL$2)/10^9,0)+if(AN$439&gt;0,('Assumptions (NG)'!$V$16*Model!AN$439*'Assumptions (NG)'!AL$3)/10^9,0)</f>
        <v>1.079897161</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2.376978244</v>
      </c>
      <c r="AM480" s="215">
        <f>IF(AO$438&gt;0,('Assumptions (NG)'!$V$16*Model!AO$438*'Assumptions (NG)'!AL$2)/10^9,0)+if(AO$439&gt;0,('Assumptions (NG)'!$V$16*Model!AO$439*'Assumptions (NG)'!AL$3)/10^9,0)</f>
        <v>2.424266413</v>
      </c>
      <c r="AN480" s="215">
        <f>IF(AO$438&gt;0,('Assumptions (NG)'!$V$16*Model!AO$438*'Assumptions (NG)'!AM$2)/10^9,0)+if(AO$439&gt;0,('Assumptions (NG)'!$V$16*Model!AO$439*'Assumptions (NG)'!AM$3)/10^9,0)</f>
        <v>2.472495344</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0.4527422851</v>
      </c>
      <c r="AN481" s="215">
        <f>IF(AP$438&gt;0,('Assumptions (NG)'!$V$16*Model!AP$438*'Assumptions (NG)'!AM$2)/10^9,0)+if(AP$439&gt;0,('Assumptions (NG)'!$V$16*Model!AP$439*'Assumptions (NG)'!AM$3)/10^9,0)</f>
        <v>0.4617492476</v>
      </c>
      <c r="AO481" s="215">
        <f>IF(AP$438&gt;0,('Assumptions (NG)'!$V$16*Model!AP$438*'Assumptions (NG)'!AN$2)/10^9,0)+if(AP$439&gt;0,('Assumptions (NG)'!$V$16*Model!AP$439*'Assumptions (NG)'!AN$3)/10^9,0)</f>
        <v>0.4709353968</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2.09142808</v>
      </c>
      <c r="AO482" s="215">
        <f>IF(AQ$438&gt;0,('Assumptions (NG)'!$V$16*Model!AQ$438*'Assumptions (NG)'!AN$2)/10^9,0)+if(AQ$439&gt;0,('Assumptions (NG)'!$V$16*Model!AQ$439*'Assumptions (NG)'!AN$3)/10^9,0)</f>
        <v>2.133035446</v>
      </c>
      <c r="AP482" s="215">
        <f>IF(AQ$438&gt;0,('Assumptions (NG)'!$V$16*Model!AQ$438*'Assumptions (NG)'!AO$2)/10^9,0)+if(AQ$439&gt;0,('Assumptions (NG)'!$V$16*Model!AQ$439*'Assumptions (NG)'!AO$3)/10^9,0)</f>
        <v>2.17547056</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0.8004942427</v>
      </c>
      <c r="AP483" s="215">
        <f>IF(AR$438&gt;0,('Assumptions (NG)'!$V$16*Model!AR$438*'Assumptions (NG)'!AO$2)/10^9,0)+if(AR$439&gt;0,('Assumptions (NG)'!$V$16*Model!AR$439*'Assumptions (NG)'!AO$3)/10^9,0)</f>
        <v>0.8164194652</v>
      </c>
      <c r="AQ483" s="215">
        <f>IF(AR$438&gt;0,('Assumptions (NG)'!$V$16*Model!AR$438*'Assumptions (NG)'!AP$2)/10^9,0)+if(AR$439&gt;0,('Assumptions (NG)'!$V$16*Model!AR$439*'Assumptions (NG)'!AP$3)/10^9,0)</f>
        <v>0.8326615079</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0.5397079824</v>
      </c>
      <c r="AQ484" s="215">
        <f>IF(AS$438&gt;0,('Assumptions (NG)'!$V$16*Model!AS$438*'Assumptions (NG)'!AP$2)/10^9,0)+if(AS$439&gt;0,('Assumptions (NG)'!$V$16*Model!AS$439*'Assumptions (NG)'!AP$3)/10^9,0)</f>
        <v>0.5504450611</v>
      </c>
      <c r="AR484" s="215">
        <f>IF(AS$438&gt;0,('Assumptions (NG)'!$V$16*Model!AS$438*'Assumptions (NG)'!AQ$2)/10^9,0)+if(AS$439&gt;0,('Assumptions (NG)'!$V$16*Model!AS$439*'Assumptions (NG)'!AQ$3)/10^9,0)</f>
        <v>0.5613957458</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0.2825295997</v>
      </c>
      <c r="AR485" s="215">
        <f>IF(AT$438&gt;0,('Assumptions (NG)'!$V$16*Model!AT$438*'Assumptions (NG)'!AQ$2)/10^9,0)+if(AT$439&gt;0,('Assumptions (NG)'!$V$16*Model!AT$439*'Assumptions (NG)'!AQ$3)/10^9,0)</f>
        <v>0.2881503107</v>
      </c>
      <c r="AS485" s="215">
        <f>IF(AT$438&gt;0,('Assumptions (NG)'!$V$16*Model!AT$438*'Assumptions (NG)'!AR$2)/10^9,0)+if(AT$439&gt;0,('Assumptions (NG)'!$V$16*Model!AT$439*'Assumptions (NG)'!AR$3)/10^9,0)</f>
        <v>0.2938828414</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0.9360046179</v>
      </c>
      <c r="AS486" s="215">
        <f>IF(AU$438&gt;0,('Assumptions (NG)'!$V$16*Model!AU$438*'Assumptions (NG)'!AR$2)/10^9,0)+if(AU$439&gt;0,('Assumptions (NG)'!$V$16*Model!AU$439*'Assumptions (NG)'!AR$3)/10^9,0)</f>
        <v>0.9546257159</v>
      </c>
      <c r="AT486" s="215">
        <f>IF(AU$438&gt;0,('Assumptions (NG)'!$V$16*Model!AU$438*'Assumptions (NG)'!AS$2)/10^9,0)+if(AU$439&gt;0,('Assumptions (NG)'!$V$16*Model!AU$439*'Assumptions (NG)'!AS$3)/10^9,0)</f>
        <v>0.9736172665</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0.5699875604</v>
      </c>
      <c r="AT487" s="215">
        <f>IF(AV$438&gt;0,('Assumptions (NG)'!$V$16*Model!AV$438*'Assumptions (NG)'!AS$2)/10^9,0)+if(AV$439&gt;0,('Assumptions (NG)'!$V$16*Model!AV$439*'Assumptions (NG)'!AS$3)/10^9,0)</f>
        <v>0.5813270282</v>
      </c>
      <c r="AU487" s="215">
        <f>IF(AV$438&gt;0,('Assumptions (NG)'!$V$16*Model!AV$438*'Assumptions (NG)'!AT$2)/10^9,0)+if(AV$439&gt;0,('Assumptions (NG)'!$V$16*Model!AV$439*'Assumptions (NG)'!AT$3)/10^9,0)</f>
        <v>0.5928920861</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0.1265431641</v>
      </c>
      <c r="AU488" s="215">
        <f>IF(AW$438&gt;0,('Assumptions (NG)'!$V$16*Model!AW$438*'Assumptions (NG)'!AT$2)/10^9,0)+if(AW$439&gt;0,('Assumptions (NG)'!$V$16*Model!AW$439*'Assumptions (NG)'!AT$3)/10^9,0)</f>
        <v>0.1290606438</v>
      </c>
      <c r="AV488" s="215">
        <f>IF(AW$438&gt;0,('Assumptions (NG)'!$V$16*Model!AW$438*'Assumptions (NG)'!AU$2)/10^9,0)+if(AW$439&gt;0,('Assumptions (NG)'!$V$16*Model!AW$439*'Assumptions (NG)'!AU$3)/10^9,0)</f>
        <v>0.1316282069</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0.1638641427</v>
      </c>
      <c r="AV489" s="215">
        <f>IF(AX$438&gt;0,('Assumptions (NG)'!$V$16*Model!AX$438*'Assumptions (NG)'!AU$2)/10^9,0)+if(AX$439&gt;0,('Assumptions (NG)'!$V$16*Model!AX$439*'Assumptions (NG)'!AU$3)/10^9,0)</f>
        <v>0.1671240948</v>
      </c>
      <c r="AW489" s="215">
        <f>IF(AX$438&gt;0,('Assumptions (NG)'!$V$16*Model!AX$438*'Assumptions (NG)'!AV$2)/10^9,0)+if(AX$439&gt;0,('Assumptions (NG)'!$V$16*Model!AX$439*'Assumptions (NG)'!AV$3)/10^9,0)</f>
        <v>0.1704489012</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0.03771432168</v>
      </c>
      <c r="AW490" s="215">
        <f>IF(AY$438&gt;0,('Assumptions (NG)'!$V$16*Model!AY$438*'Assumptions (NG)'!AV$2)/10^9,0)+if(AY$439&gt;0,('Assumptions (NG)'!$V$16*Model!AY$439*'Assumptions (NG)'!AV$3)/10^9,0)</f>
        <v>0.03846461935</v>
      </c>
      <c r="AX490" s="215">
        <f>IF(AY$438&gt;0,('Assumptions (NG)'!$V$16*Model!AY$438*'Assumptions (NG)'!AW$2)/10^9,0)+if(AY$439&gt;0,('Assumptions (NG)'!$V$16*Model!AY$439*'Assumptions (NG)'!AW$3)/10^9,0)</f>
        <v>0.03922984362</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1.226770425</v>
      </c>
      <c r="AX491" s="215">
        <f>IF(AZ$438&gt;0,('Assumptions (NG)'!$V$16*Model!AZ$438*'Assumptions (NG)'!AW$2)/10^9,0)+if(AZ$439&gt;0,('Assumptions (NG)'!$V$16*Model!AZ$439*'Assumptions (NG)'!AW$3)/10^9,0)</f>
        <v>1.251176087</v>
      </c>
      <c r="AY491" s="216">
        <f>IF(AZ$438&gt;0,('Assumptions (NG)'!$V$16*Model!AZ$438*'Assumptions (NG)'!AX$2)/10^9,0)+if(AZ$439&gt;0,('Assumptions (NG)'!$V$16*Model!AZ$439*'Assumptions (NG)'!AX$3)/10^9,0)</f>
        <v>1.276067281</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1.93993551</v>
      </c>
      <c r="AY492" s="216">
        <f>IF(BA$438&gt;0,('Assumptions (NG)'!$V$16*Model!BA$438*'Assumptions (NG)'!AX$2)/10^9,0)+if(BA$439&gt;0,('Assumptions (NG)'!$V$16*Model!BA$439*'Assumptions (NG)'!AX$3)/10^9,0)</f>
        <v>1.978529047</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2.875036866</v>
      </c>
      <c r="D493" s="176">
        <f>'Assumptions (NG)'!$V$7*Model!D441</f>
        <v>2.428606717</v>
      </c>
      <c r="E493" s="176">
        <f>'Assumptions (NG)'!$V$7*Model!E441</f>
        <v>1.414682637</v>
      </c>
      <c r="F493" s="176">
        <f>'Assumptions (NG)'!$V$7*Model!F441</f>
        <v>1.274288477</v>
      </c>
      <c r="G493" s="176">
        <f>'Assumptions (NG)'!$V$7*Model!G441</f>
        <v>0.6182117792</v>
      </c>
      <c r="H493" s="176">
        <f>'Assumptions (NG)'!$V$7*Model!H441</f>
        <v>0.4273080127</v>
      </c>
      <c r="I493" s="176">
        <f>'Assumptions (NG)'!$V$7*Model!I441</f>
        <v>0.4005568881</v>
      </c>
      <c r="J493" s="176">
        <f>'Assumptions (NG)'!$V$7*Model!J441</f>
        <v>0.3720451765</v>
      </c>
      <c r="K493" s="176">
        <f>'Assumptions (NG)'!$V$7*Model!K441</f>
        <v>0.111036382</v>
      </c>
      <c r="L493" s="176">
        <f>'Assumptions (NG)'!$V$7*Model!L441</f>
        <v>0.009282520956</v>
      </c>
      <c r="M493" s="176">
        <f>'Assumptions (NG)'!$V$7*Model!M441</f>
        <v>0.03238598407</v>
      </c>
      <c r="N493" s="176">
        <f>'Assumptions (NG)'!$V$7*Model!N441</f>
        <v>0.02889492234</v>
      </c>
      <c r="O493" s="176">
        <f>'Assumptions (NG)'!$V$7*Model!O441</f>
        <v>0.1658895023</v>
      </c>
      <c r="P493" s="176">
        <f>'Assumptions (NG)'!$V$7*Model!P441</f>
        <v>0.2157189246</v>
      </c>
      <c r="Q493" s="176">
        <f>'Assumptions (NG)'!$V$7*Model!Q441</f>
        <v>0.4287838638</v>
      </c>
      <c r="R493" s="176">
        <f>'Assumptions (NG)'!$V$7*Model!R441</f>
        <v>0.6507419776</v>
      </c>
      <c r="S493" s="176">
        <f>'Assumptions (NG)'!$V$7*Model!S441</f>
        <v>0.5838281435</v>
      </c>
      <c r="T493" s="176">
        <f>'Assumptions (NG)'!$V$7*Model!T441</f>
        <v>0.3541178321</v>
      </c>
      <c r="U493" s="176">
        <f>'Assumptions (NG)'!$V$7*Model!U441</f>
        <v>0.9419992195</v>
      </c>
      <c r="V493" s="176">
        <f>'Assumptions (NG)'!$V$7*Model!V441</f>
        <v>1.039641644</v>
      </c>
      <c r="W493" s="176">
        <f>'Assumptions (NG)'!$V$7*Model!W441</f>
        <v>1.241890049</v>
      </c>
      <c r="X493" s="176">
        <f>'Assumptions (NG)'!$V$7*Model!X441</f>
        <v>0.3657248149</v>
      </c>
      <c r="Y493" s="176">
        <f>'Assumptions (NG)'!$V$7*Model!Y441</f>
        <v>0.5690219048</v>
      </c>
      <c r="Z493" s="176">
        <f>'Assumptions (NG)'!$V$7*Model!Z441</f>
        <v>0.749748984</v>
      </c>
      <c r="AA493" s="176">
        <f>'Assumptions (NG)'!$V$7*Model!AA441</f>
        <v>0.8103362647</v>
      </c>
      <c r="AB493" s="176">
        <f>'Assumptions (NG)'!$V$7*Model!AB441</f>
        <v>0.6221014797</v>
      </c>
      <c r="AC493" s="176">
        <f>'Assumptions (NG)'!$V$7*Model!AC441</f>
        <v>0.4535366517</v>
      </c>
      <c r="AD493" s="176">
        <f>'Assumptions (NG)'!$V$7*Model!AD441</f>
        <v>0.3508960126</v>
      </c>
      <c r="AE493" s="176">
        <f>'Assumptions (NG)'!$V$7*Model!AE441</f>
        <v>0.3572073906</v>
      </c>
      <c r="AF493" s="176">
        <f>'Assumptions (NG)'!$V$7*Model!AF441</f>
        <v>0.1826838707</v>
      </c>
      <c r="AG493" s="176">
        <f>'Assumptions (NG)'!$V$7*Model!AG441</f>
        <v>0.4499177475</v>
      </c>
      <c r="AH493" s="176">
        <f>'Assumptions (NG)'!$V$7*Model!AH441</f>
        <v>0.4075392598</v>
      </c>
      <c r="AI493" s="176">
        <f>'Assumptions (NG)'!$V$7*Model!AI441</f>
        <v>0.4855023841</v>
      </c>
      <c r="AJ493" s="176">
        <f>'Assumptions (NG)'!$V$7*Model!AJ441</f>
        <v>0.2906558188</v>
      </c>
      <c r="AK493" s="176">
        <f>'Assumptions (NG)'!$V$7*Model!AK441</f>
        <v>0.9069445423</v>
      </c>
      <c r="AL493" s="176">
        <f>'Assumptions (NG)'!$V$7*Model!AL441</f>
        <v>2.357807275</v>
      </c>
      <c r="AM493" s="176">
        <f>'Assumptions (NG)'!$V$7*Model!AM441</f>
        <v>2.571988808</v>
      </c>
      <c r="AN493" s="176">
        <f>'Assumptions (NG)'!$V$7*Model!AN441</f>
        <v>3.266687237</v>
      </c>
      <c r="AO493" s="176">
        <f>'Assumptions (NG)'!$V$7*Model!AO441</f>
        <v>2.212902306</v>
      </c>
      <c r="AP493" s="176">
        <f>'Assumptions (NG)'!$V$7*Model!AP441</f>
        <v>2.295538705</v>
      </c>
      <c r="AQ493" s="176">
        <f>'Assumptions (NG)'!$V$7*Model!AQ441</f>
        <v>1.08266351</v>
      </c>
      <c r="AR493" s="176">
        <f>'Assumptions (NG)'!$V$7*Model!AR441</f>
        <v>1.160607938</v>
      </c>
      <c r="AS493" s="176">
        <f>'Assumptions (NG)'!$V$7*Model!AS441</f>
        <v>1.182022476</v>
      </c>
      <c r="AT493" s="176">
        <f>'Assumptions (NG)'!$V$7*Model!AT441</f>
        <v>1.092966848</v>
      </c>
      <c r="AU493" s="176">
        <f>'Assumptions (NG)'!$V$7*Model!AU441</f>
        <v>0.5757809672</v>
      </c>
      <c r="AV493" s="176">
        <f>'Assumptions (NG)'!$V$7*Model!AV441</f>
        <v>0.2187033052</v>
      </c>
      <c r="AW493" s="176">
        <f>'Assumptions (NG)'!$V$7*Model!AW441</f>
        <v>0.9331945644</v>
      </c>
      <c r="AX493" s="176">
        <f>'Assumptions (NG)'!$V$7*Model!AX441</f>
        <v>2.099721936</v>
      </c>
      <c r="AY493" s="176">
        <f>'Assumptions (NG)'!$V$7*Model!AY441</f>
        <v>2.115487613</v>
      </c>
      <c r="AZ493" s="176">
        <f>'Assumptions (NG)'!$V$7*Model!AZ441</f>
        <v>0</v>
      </c>
      <c r="BA493" s="176">
        <f>'Assumptions (NG)'!$V$7*Model!BA441</f>
        <v>0</v>
      </c>
    </row>
    <row r="494" ht="15.75" customHeight="1">
      <c r="A494" s="207" t="s">
        <v>54</v>
      </c>
      <c r="B494" s="150" t="s">
        <v>351</v>
      </c>
      <c r="C494" s="176">
        <f>'Assumptions (NG)'!$V$8*Model!C441</f>
        <v>1.548096774</v>
      </c>
      <c r="D494" s="176">
        <f>'Assumptions (NG)'!$V$8*Model!D441</f>
        <v>1.307711309</v>
      </c>
      <c r="E494" s="176">
        <f>'Assumptions (NG)'!$V$8*Model!E441</f>
        <v>0.7617521892</v>
      </c>
      <c r="F494" s="176">
        <f>'Assumptions (NG)'!$V$8*Model!F441</f>
        <v>0.686155334</v>
      </c>
      <c r="G494" s="176">
        <f>'Assumptions (NG)'!$V$8*Model!G441</f>
        <v>0.3328832657</v>
      </c>
      <c r="H494" s="176">
        <f>'Assumptions (NG)'!$V$8*Model!H441</f>
        <v>0.2300889299</v>
      </c>
      <c r="I494" s="176">
        <f>'Assumptions (NG)'!$V$8*Model!I441</f>
        <v>0.2156844782</v>
      </c>
      <c r="J494" s="176">
        <f>'Assumptions (NG)'!$V$8*Model!J441</f>
        <v>0.2003320181</v>
      </c>
      <c r="K494" s="176">
        <f>'Assumptions (NG)'!$V$8*Model!K441</f>
        <v>0.05978882109</v>
      </c>
      <c r="L494" s="176">
        <f>'Assumptions (NG)'!$V$8*Model!L441</f>
        <v>0.004998280515</v>
      </c>
      <c r="M494" s="176">
        <f>'Assumptions (NG)'!$V$8*Model!M441</f>
        <v>0.01743860681</v>
      </c>
      <c r="N494" s="176">
        <f>'Assumptions (NG)'!$V$8*Model!N441</f>
        <v>0.01555880434</v>
      </c>
      <c r="O494" s="176">
        <f>'Assumptions (NG)'!$V$8*Model!O441</f>
        <v>0.08932511663</v>
      </c>
      <c r="P494" s="176">
        <f>'Assumptions (NG)'!$V$8*Model!P441</f>
        <v>0.116156344</v>
      </c>
      <c r="Q494" s="176">
        <f>'Assumptions (NG)'!$V$8*Model!Q441</f>
        <v>0.230883619</v>
      </c>
      <c r="R494" s="176">
        <f>'Assumptions (NG)'!$V$8*Model!R441</f>
        <v>0.3503995264</v>
      </c>
      <c r="S494" s="176">
        <f>'Assumptions (NG)'!$V$8*Model!S441</f>
        <v>0.3143690003</v>
      </c>
      <c r="T494" s="176">
        <f>'Assumptions (NG)'!$V$8*Model!T441</f>
        <v>0.1906788327</v>
      </c>
      <c r="U494" s="176">
        <f>'Assumptions (NG)'!$V$8*Model!U441</f>
        <v>0.507230349</v>
      </c>
      <c r="V494" s="176">
        <f>'Assumptions (NG)'!$V$8*Model!V441</f>
        <v>0.5598070389</v>
      </c>
      <c r="W494" s="176">
        <f>'Assumptions (NG)'!$V$8*Model!W441</f>
        <v>0.6687100262</v>
      </c>
      <c r="X494" s="176">
        <f>'Assumptions (NG)'!$V$8*Model!X441</f>
        <v>0.1969287465</v>
      </c>
      <c r="Y494" s="176">
        <f>'Assumptions (NG)'!$V$8*Model!Y441</f>
        <v>0.3063964103</v>
      </c>
      <c r="Z494" s="176">
        <f>'Assumptions (NG)'!$V$8*Model!Z441</f>
        <v>0.4037109914</v>
      </c>
      <c r="AA494" s="176">
        <f>'Assumptions (NG)'!$V$8*Model!AA441</f>
        <v>0.4363349118</v>
      </c>
      <c r="AB494" s="176">
        <f>'Assumptions (NG)'!$V$8*Model!AB441</f>
        <v>0.3349777198</v>
      </c>
      <c r="AC494" s="176">
        <f>'Assumptions (NG)'!$V$8*Model!AC441</f>
        <v>0.2442120432</v>
      </c>
      <c r="AD494" s="176">
        <f>'Assumptions (NG)'!$V$8*Model!AD441</f>
        <v>0.1889440068</v>
      </c>
      <c r="AE494" s="176">
        <f>'Assumptions (NG)'!$V$8*Model!AE441</f>
        <v>0.1923424411</v>
      </c>
      <c r="AF494" s="176">
        <f>'Assumptions (NG)'!$V$8*Model!AF441</f>
        <v>0.09836823808</v>
      </c>
      <c r="AG494" s="176">
        <f>'Assumptions (NG)'!$V$8*Model!AG441</f>
        <v>0.2422634025</v>
      </c>
      <c r="AH494" s="176">
        <f>'Assumptions (NG)'!$V$8*Model!AH441</f>
        <v>0.2194442168</v>
      </c>
      <c r="AI494" s="176">
        <f>'Assumptions (NG)'!$V$8*Model!AI441</f>
        <v>0.2614243607</v>
      </c>
      <c r="AJ494" s="176">
        <f>'Assumptions (NG)'!$V$8*Model!AJ441</f>
        <v>0.1565069793</v>
      </c>
      <c r="AK494" s="176">
        <f>'Assumptions (NG)'!$V$8*Model!AK441</f>
        <v>0.4883547536</v>
      </c>
      <c r="AL494" s="176">
        <f>'Assumptions (NG)'!$V$8*Model!AL441</f>
        <v>1.269588533</v>
      </c>
      <c r="AM494" s="176">
        <f>'Assumptions (NG)'!$V$8*Model!AM441</f>
        <v>1.384917051</v>
      </c>
      <c r="AN494" s="176">
        <f>'Assumptions (NG)'!$V$8*Model!AN441</f>
        <v>1.758985435</v>
      </c>
      <c r="AO494" s="176">
        <f>'Assumptions (NG)'!$V$8*Model!AO441</f>
        <v>1.19156278</v>
      </c>
      <c r="AP494" s="176">
        <f>'Assumptions (NG)'!$V$8*Model!AP441</f>
        <v>1.236059303</v>
      </c>
      <c r="AQ494" s="176">
        <f>'Assumptions (NG)'!$V$8*Model!AQ441</f>
        <v>0.582972659</v>
      </c>
      <c r="AR494" s="176">
        <f>'Assumptions (NG)'!$V$8*Model!AR441</f>
        <v>0.624942736</v>
      </c>
      <c r="AS494" s="176">
        <f>'Assumptions (NG)'!$V$8*Model!AS441</f>
        <v>0.6364736412</v>
      </c>
      <c r="AT494" s="176">
        <f>'Assumptions (NG)'!$V$8*Model!AT441</f>
        <v>0.5885206106</v>
      </c>
      <c r="AU494" s="176">
        <f>'Assumptions (NG)'!$V$8*Model!AU441</f>
        <v>0.3100359054</v>
      </c>
      <c r="AV494" s="176">
        <f>'Assumptions (NG)'!$V$8*Model!AV441</f>
        <v>0.1177633182</v>
      </c>
      <c r="AW494" s="176">
        <f>'Assumptions (NG)'!$V$8*Model!AW441</f>
        <v>0.5024893809</v>
      </c>
      <c r="AX494" s="176">
        <f>'Assumptions (NG)'!$V$8*Model!AX441</f>
        <v>1.130619504</v>
      </c>
      <c r="AY494" s="176">
        <f>'Assumptions (NG)'!$V$8*Model!AY441</f>
        <v>1.139108715</v>
      </c>
      <c r="AZ494" s="176">
        <f>'Assumptions (NG)'!$V$8*Model!AZ441</f>
        <v>0</v>
      </c>
      <c r="BA494" s="176">
        <f>'Assumptions (NG)'!$V$8*Model!BA441</f>
        <v>0</v>
      </c>
    </row>
    <row r="495" ht="15.75" customHeight="1">
      <c r="A495" s="207" t="s">
        <v>359</v>
      </c>
      <c r="B495" s="150" t="s">
        <v>351</v>
      </c>
      <c r="C495" s="177">
        <f t="array" ref="C495">SUM(IF(ISERROR(C496:C546),"",C496:C546))</f>
        <v>-0.1168771652</v>
      </c>
      <c r="D495" s="177">
        <f t="array" ref="D495">SUM(IF(ISERROR(D496:D546),"",D496:D546))</f>
        <v>-0.4606834617</v>
      </c>
      <c r="E495" s="177">
        <f t="array" ref="E495">SUM(IF(ISERROR(E496:E546),"",E496:E546))</f>
        <v>-0.880445204</v>
      </c>
      <c r="F495" s="177">
        <f t="array" ref="F495">SUM(IF(ISERROR(F496:F546),"",F496:F546))</f>
        <v>-1.019425569</v>
      </c>
      <c r="G495" s="177">
        <f t="array" ref="G495">SUM(IF(ISERROR(G496:G546),"",G496:G546))</f>
        <v>-1.249325483</v>
      </c>
      <c r="H495" s="177">
        <f t="array" ref="H495">SUM(IF(ISERROR(H496:H546),"",H496:H546))</f>
        <v>-1.460789954</v>
      </c>
      <c r="I495" s="177">
        <f t="array" ref="I495">SUM(IF(ISERROR(I496:I546),"",I496:I546))</f>
        <v>-1.598572099</v>
      </c>
      <c r="J495" s="177">
        <f t="array" ref="J495">SUM(IF(ISERROR(J496:J546),"",J496:J546))</f>
        <v>-1.73126655</v>
      </c>
      <c r="K495" s="177">
        <f t="array" ref="K495">SUM(IF(ISERROR(K496:K546),"",K496:K546))</f>
        <v>-1.920469566</v>
      </c>
      <c r="L495" s="177">
        <f t="array" ref="L495">SUM(IF(ISERROR(L496:L546),"",L496:L546))</f>
        <v>-2.088123758</v>
      </c>
      <c r="M495" s="177">
        <f t="array" ref="M495">SUM(IF(ISERROR(M496:M546),"",M496:M546))</f>
        <v>-2.003952783</v>
      </c>
      <c r="N495" s="177">
        <f t="array" ref="N495">SUM(IF(ISERROR(N496:N546),"",N496:N546))</f>
        <v>-1.466343331</v>
      </c>
      <c r="O495" s="177">
        <f t="array" ref="O495">SUM(IF(ISERROR(O496:O546),"",O496:O546))</f>
        <v>-0.7826709904</v>
      </c>
      <c r="P495" s="177">
        <f t="array" ref="P495">SUM(IF(ISERROR(P496:P546),"",P496:P546))</f>
        <v>-0.6964679206</v>
      </c>
      <c r="Q495" s="177">
        <f t="array" ref="Q495">SUM(IF(ISERROR(Q496:Q546),"",Q496:Q546))</f>
        <v>-0.4338779142</v>
      </c>
      <c r="R495" s="177">
        <f t="array" ref="R495">SUM(IF(ISERROR(R496:R546),"",R496:R546))</f>
        <v>-0.2537224149</v>
      </c>
      <c r="S495" s="177">
        <f t="array" ref="S495">SUM(IF(ISERROR(S496:S546),"",S496:S546))</f>
        <v>-0.2387936557</v>
      </c>
      <c r="T495" s="177">
        <f t="array" ref="T495">SUM(IF(ISERROR(T496:T546),"",T496:T546))</f>
        <v>-0.2808226445</v>
      </c>
      <c r="U495" s="177">
        <f t="array" ref="U495">SUM(IF(ISERROR(U496:U546),"",U496:U546))</f>
        <v>-0.2599718486</v>
      </c>
      <c r="V495" s="177">
        <f t="array" ref="V495">SUM(IF(ISERROR(V496:V546),"",V496:V546))</f>
        <v>-0.2307902852</v>
      </c>
      <c r="W495" s="177">
        <f t="array" ref="W495">SUM(IF(ISERROR(W496:W546),"",W496:W546))</f>
        <v>-0.2478784718</v>
      </c>
      <c r="X495" s="177">
        <f t="array" ref="X495">SUM(IF(ISERROR(X496:X546),"",X496:X546))</f>
        <v>-0.5564860707</v>
      </c>
      <c r="Y495" s="177">
        <f t="array" ref="Y495">SUM(IF(ISERROR(Y496:Y546),"",Y496:Y546))</f>
        <v>-0.6250269586</v>
      </c>
      <c r="Z495" s="177">
        <f t="array" ref="Z495">SUM(IF(ISERROR(Z496:Z546),"",Z496:Z546))</f>
        <v>-0.7156827596</v>
      </c>
      <c r="AA495" s="177">
        <f t="array" ref="AA495">SUM(IF(ISERROR(AA496:AA546),"",AA496:AA546))</f>
        <v>-0.7959865704</v>
      </c>
      <c r="AB495" s="177">
        <f t="array" ref="AB495">SUM(IF(ISERROR(AB496:AB546),"",AB496:AB546))</f>
        <v>-0.873260904</v>
      </c>
      <c r="AC495" s="177">
        <f t="array" ref="AC495">SUM(IF(ISERROR(AC496:AC546),"",AC496:AC546))</f>
        <v>-0.9684399675</v>
      </c>
      <c r="AD495" s="177">
        <f t="array" ref="AD495">SUM(IF(ISERROR(AD496:AD546),"",AD496:AD546))</f>
        <v>-0.9835474136</v>
      </c>
      <c r="AE495" s="177">
        <f t="array" ref="AE495">SUM(IF(ISERROR(AE496:AE546),"",AE496:AE546))</f>
        <v>-0.9238512181</v>
      </c>
      <c r="AF495" s="177">
        <f t="array" ref="AF495">SUM(IF(ISERROR(AF496:AF546),"",AF496:AF546))</f>
        <v>-1.05981278</v>
      </c>
      <c r="AG495" s="177">
        <f t="array" ref="AG495">SUM(IF(ISERROR(AG496:AG546),"",AG496:AG546))</f>
        <v>-1.14943682</v>
      </c>
      <c r="AH495" s="177">
        <f t="array" ref="AH495">SUM(IF(ISERROR(AH496:AH546),"",AH496:AH546))</f>
        <v>-0.6564046224</v>
      </c>
      <c r="AI495" s="177">
        <f t="array" ref="AI495">SUM(IF(ISERROR(AI496:AI546),"",AI496:AI546))</f>
        <v>-0.6594781128</v>
      </c>
      <c r="AJ495" s="177">
        <f t="array" ref="AJ495">SUM(IF(ISERROR(AJ496:AJ546),"",AJ496:AJ546))</f>
        <v>-0.6647318128</v>
      </c>
      <c r="AK495" s="177">
        <f t="array" ref="AK495">SUM(IF(ISERROR(AK496:AK546),"",AK496:AK546))</f>
        <v>-0.6678392649</v>
      </c>
      <c r="AL495" s="177">
        <f t="array" ref="AL495">SUM(IF(ISERROR(AL496:AL546),"",AL496:AL546))</f>
        <v>-0.578785053</v>
      </c>
      <c r="AM495" s="177">
        <f t="array" ref="AM495">SUM(IF(ISERROR(AM496:AM546),"",AM496:AM546))</f>
        <v>-0.488142558</v>
      </c>
      <c r="AN495" s="177">
        <f t="array" ref="AN495">SUM(IF(ISERROR(AN496:AN546),"",AN496:AN546))</f>
        <v>-0.5764334041</v>
      </c>
      <c r="AO495" s="177">
        <f t="array" ref="AO495">SUM(IF(ISERROR(AO496:AO546),"",AO496:AO546))</f>
        <v>-0.8893460174</v>
      </c>
      <c r="AP495" s="177">
        <f t="array" ref="AP495">SUM(IF(ISERROR(AP496:AP546),"",AP496:AP546))</f>
        <v>-0.8856721311</v>
      </c>
      <c r="AQ495" s="177">
        <f t="array" ref="AQ495">SUM(IF(ISERROR(AQ496:AQ546),"",AQ496:AQ546))</f>
        <v>-1.228799077</v>
      </c>
      <c r="AR495" s="177">
        <f t="array" ref="AR495">SUM(IF(ISERROR(AR496:AR546),"",AR496:AR546))</f>
        <v>-1.375811864</v>
      </c>
      <c r="AS495" s="177">
        <f t="array" ref="AS495">SUM(IF(ISERROR(AS496:AS546),"",AS496:AS546))</f>
        <v>-1.543708295</v>
      </c>
      <c r="AT495" s="177">
        <f t="array" ref="AT495">SUM(IF(ISERROR(AT496:AT546),"",AT496:AT546))</f>
        <v>-1.571822182</v>
      </c>
      <c r="AU495" s="177">
        <f t="array" ref="AU495">SUM(IF(ISERROR(AU496:AU546),"",AU496:AU546))</f>
        <v>-1.808895693</v>
      </c>
      <c r="AV495" s="177">
        <f t="array" ref="AV495">SUM(IF(ISERROR(AV496:AV546),"",AV496:AV546))</f>
        <v>-1.997709249</v>
      </c>
      <c r="AW495" s="177">
        <f t="array" ref="AW495">SUM(IF(ISERROR(AW496:AW546),"",AW496:AW546))</f>
        <v>-2.11184872</v>
      </c>
      <c r="AX495" s="177">
        <f t="array" ref="AX495">SUM(IF(ISERROR(AX496:AX546),"",AX496:AX546))</f>
        <v>-2.000054014</v>
      </c>
      <c r="AY495" s="177">
        <f t="array" ref="AY495">SUM(IF(ISERROR(AY496:AY546),"",AY496:AY546))</f>
        <v>-1.463855342</v>
      </c>
      <c r="AZ495" s="177">
        <f t="array" ref="AZ495">SUM(IF(ISERROR(AZ496:AZ546),"",AZ496:AZ546))</f>
        <v>-1.694888952</v>
      </c>
      <c r="BA495" s="177">
        <f t="array" ref="BA495">SUM(IF(ISERROR(BA496:BA546),"",BA496:BA546))</f>
        <v>-1.626872168</v>
      </c>
      <c r="BB495" s="177">
        <f t="array" ref="BB495">SUM(IF(ISERROR(BB496:BB546),"",BB496:BB546))</f>
        <v>-1.509943071</v>
      </c>
      <c r="BC495" s="177">
        <f t="array" ref="BC495">SUM(IF(ISERROR(BC496:BC546),"",BC496:BC546))</f>
        <v>-1.44610996</v>
      </c>
      <c r="BD495" s="177">
        <f t="array" ref="BD495">SUM(IF(ISERROR(BD496:BD546),"",BD496:BD546))</f>
        <v>-1.441543131</v>
      </c>
      <c r="BE495" s="177">
        <f t="array" ref="BE495">SUM(IF(ISERROR(BE496:BE546),"",BE496:BE546))</f>
        <v>-1.243736985</v>
      </c>
      <c r="BF495" s="177">
        <f t="array" ref="BF495">SUM(IF(ISERROR(BF496:BF546),"",BF496:BF546))</f>
        <v>-1.122955702</v>
      </c>
      <c r="BG495" s="177">
        <f t="array" ref="BG495">SUM(IF(ISERROR(BG496:BG546),"",BG496:BG546))</f>
        <v>-1.153419554</v>
      </c>
      <c r="BH495" s="177">
        <f t="array" ref="BH495">SUM(IF(ISERROR(BH496:BH546),"",BH496:BH546))</f>
        <v>-1.169582964</v>
      </c>
      <c r="BI495" s="177">
        <f t="array" ref="BI495">SUM(IF(ISERROR(BI496:BI546),"",BI496:BI546))</f>
        <v>-1.243251427</v>
      </c>
      <c r="BJ495" s="177">
        <f t="array" ref="BJ495">SUM(IF(ISERROR(BJ496:BJ546),"",BJ496:BJ546))</f>
        <v>-0.8018317774</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-0.1168771652</v>
      </c>
      <c r="D496" s="177">
        <f>IF(Model!X$1&lt;='Assumptions (NG)'!$V$12, PPMT('Assumptions (NG)'!$V$9,Model!X$1,'Assumptions (NG)'!$V$12,'Assumptions (NG)'!$V$7*(Model!$C$438*'Assumptions (NG)'!$B$2+Model!$C$439*'Assumptions (NG)'!$B$3)/10^9),0)</f>
        <v>-0.1256429526</v>
      </c>
      <c r="E496" s="177">
        <f>IF(Model!Y$1&lt;='Assumptions (NG)'!$V$12, PPMT('Assumptions (NG)'!$V$9,Model!Y$1,'Assumptions (NG)'!$V$12,'Assumptions (NG)'!$V$7*(Model!$C$438*'Assumptions (NG)'!$B$2+Model!$C$439*'Assumptions (NG)'!$B$3)/10^9),0)</f>
        <v>-0.1350661741</v>
      </c>
      <c r="F496" s="177">
        <f>IF(Model!Z$1&lt;='Assumptions (NG)'!$V$12, PPMT('Assumptions (NG)'!$V$9,Model!Z$1,'Assumptions (NG)'!$V$12,'Assumptions (NG)'!$V$7*(Model!$C$438*'Assumptions (NG)'!$B$2+Model!$C$439*'Assumptions (NG)'!$B$3)/10^9),0)</f>
        <v>-0.1451961371</v>
      </c>
      <c r="G496" s="177">
        <f>IF(Model!AA$1&lt;='Assumptions (NG)'!$V$12, PPMT('Assumptions (NG)'!$V$9,Model!AA$1,'Assumptions (NG)'!$V$12,'Assumptions (NG)'!$V$7*(Model!$C$438*'Assumptions (NG)'!$B$2+Model!$C$439*'Assumptions (NG)'!$B$3)/10^9),0)</f>
        <v>-0.1560858474</v>
      </c>
      <c r="H496" s="177">
        <f>IF(Model!AB$1&lt;='Assumptions (NG)'!$V$12, PPMT('Assumptions (NG)'!$V$9,Model!AB$1,'Assumptions (NG)'!$V$12,'Assumptions (NG)'!$V$7*(Model!$C$438*'Assumptions (NG)'!$B$2+Model!$C$439*'Assumptions (NG)'!$B$3)/10^9),0)</f>
        <v>-0.167792286</v>
      </c>
      <c r="I496" s="177">
        <f>IF(Model!AC$1&lt;='Assumptions (NG)'!$V$12, PPMT('Assumptions (NG)'!$V$9,Model!AC$1,'Assumptions (NG)'!$V$12,'Assumptions (NG)'!$V$7*(Model!$C$438*'Assumptions (NG)'!$B$2+Model!$C$439*'Assumptions (NG)'!$B$3)/10^9),0)</f>
        <v>-0.1803767074</v>
      </c>
      <c r="J496" s="177">
        <f>IF(Model!AD$1&lt;='Assumptions (NG)'!$V$12, PPMT('Assumptions (NG)'!$V$9,Model!AD$1,'Assumptions (NG)'!$V$12,'Assumptions (NG)'!$V$7*(Model!$C$438*'Assumptions (NG)'!$B$2+Model!$C$439*'Assumptions (NG)'!$B$3)/10^9),0)</f>
        <v>-0.1939049605</v>
      </c>
      <c r="K496" s="177">
        <f>IF(Model!AE$1&lt;='Assumptions (NG)'!$V$12, PPMT('Assumptions (NG)'!$V$9,Model!AE$1,'Assumptions (NG)'!$V$12,'Assumptions (NG)'!$V$7*(Model!$C$438*'Assumptions (NG)'!$B$2+Model!$C$439*'Assumptions (NG)'!$B$3)/10^9),0)</f>
        <v>-0.2084478325</v>
      </c>
      <c r="L496" s="177">
        <f>IF(Model!AF$1&lt;='Assumptions (NG)'!$V$12, PPMT('Assumptions (NG)'!$V$9,Model!AF$1,'Assumptions (NG)'!$V$12,'Assumptions (NG)'!$V$7*(Model!$C$438*'Assumptions (NG)'!$B$2+Model!$C$439*'Assumptions (NG)'!$B$3)/10^9),0)</f>
        <v>-0.22408142</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-0.3350405091</v>
      </c>
      <c r="E497" s="218">
        <f>IF(Model!X$1&lt;='Assumptions (NG)'!$V$12,PPMT('Assumptions (NG)'!$V$9,Model!X$1,'Assumptions (NG)'!$V$12,'Assumptions (NG)'!$V$7*Model!$D$438*AVERAGE('Assumptions (NG)'!$B$2)+ Model!$D$439*AVERAGE('Assumptions (NG)'!$B$3))/10^9,0)</f>
        <v>-0.3601685473</v>
      </c>
      <c r="F497" s="218">
        <f>IF(Model!Y$1&lt;='Assumptions (NG)'!$V$12,PPMT('Assumptions (NG)'!$V$9,Model!Y$1,'Assumptions (NG)'!$V$12,'Assumptions (NG)'!$V$7*Model!$D$438*AVERAGE('Assumptions (NG)'!$B$2)+ Model!$D$439*AVERAGE('Assumptions (NG)'!$B$3))/10^9,0)</f>
        <v>-0.3871811883</v>
      </c>
      <c r="G497" s="218">
        <f>IF(Model!Z$1&lt;='Assumptions (NG)'!$V$12,PPMT('Assumptions (NG)'!$V$9,Model!Z$1,'Assumptions (NG)'!$V$12,'Assumptions (NG)'!$V$7*Model!$D$438*AVERAGE('Assumptions (NG)'!$B$2)+ Model!$D$439*AVERAGE('Assumptions (NG)'!$B$3))/10^9,0)</f>
        <v>-0.4162197775</v>
      </c>
      <c r="H497" s="218">
        <f>IF(Model!AA$1&lt;='Assumptions (NG)'!$V$12,PPMT('Assumptions (NG)'!$V$9,Model!AA$1,'Assumptions (NG)'!$V$12,'Assumptions (NG)'!$V$7*Model!$D$438*AVERAGE('Assumptions (NG)'!$B$2)+ Model!$D$439*AVERAGE('Assumptions (NG)'!$B$3))/10^9,0)</f>
        <v>-0.4474362608</v>
      </c>
      <c r="I497" s="218">
        <f>IF(Model!AB$1&lt;='Assumptions (NG)'!$V$12,PPMT('Assumptions (NG)'!$V$9,Model!AB$1,'Assumptions (NG)'!$V$12,'Assumptions (NG)'!$V$7*Model!$D$438*AVERAGE('Assumptions (NG)'!$B$2)+ Model!$D$439*AVERAGE('Assumptions (NG)'!$B$3))/10^9,0)</f>
        <v>-0.4809939803</v>
      </c>
      <c r="J497" s="218">
        <f>IF(Model!AC$1&lt;='Assumptions (NG)'!$V$12,PPMT('Assumptions (NG)'!$V$9,Model!AC$1,'Assumptions (NG)'!$V$12,'Assumptions (NG)'!$V$7*Model!$D$438*AVERAGE('Assumptions (NG)'!$B$2)+ Model!$D$439*AVERAGE('Assumptions (NG)'!$B$3))/10^9,0)</f>
        <v>-0.5170685288</v>
      </c>
      <c r="K497" s="218">
        <f>IF(Model!AD$1&lt;='Assumptions (NG)'!$V$12,PPMT('Assumptions (NG)'!$V$9,Model!AD$1,'Assumptions (NG)'!$V$12,'Assumptions (NG)'!$V$7*Model!$D$438*AVERAGE('Assumptions (NG)'!$B$2)+ Model!$D$439*AVERAGE('Assumptions (NG)'!$B$3))/10^9,0)</f>
        <v>-0.5558486685</v>
      </c>
      <c r="L497" s="218">
        <f>IF(Model!AE$1&lt;='Assumptions (NG)'!$V$12,PPMT('Assumptions (NG)'!$V$9,Model!AE$1,'Assumptions (NG)'!$V$12,'Assumptions (NG)'!$V$7*Model!$D$438*AVERAGE('Assumptions (NG)'!$B$2)+ Model!$D$439*AVERAGE('Assumptions (NG)'!$B$3))/10^9,0)</f>
        <v>-0.5975373186</v>
      </c>
      <c r="M497" s="218">
        <f>IF(Model!AF$1&lt;='Assumptions (NG)'!$V$12,PPMT('Assumptions (NG)'!$V$9,Model!AF$1,'Assumptions (NG)'!$V$12,'Assumptions (NG)'!$V$7*Model!$D$438*AVERAGE('Assumptions (NG)'!$B$2)+ Model!$D$439*AVERAGE('Assumptions (NG)'!$B$3))/10^9,0)</f>
        <v>-0.6423526175</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-0.3852104826</v>
      </c>
      <c r="F498" s="219">
        <f>IF(Model!X$1&lt;='Assumptions (NG)'!$V$12,PPMT('Assumptions (NG)'!$V$9,Model!X$1,'Assumptions (NG)'!$V$12,'Assumptions (NG)'!$V$7*Model!$E$438*AVERAGE('Assumptions (NG)'!$B$2:$C$2)+ Model!$E$439*AVERAGE('Assumptions (NG)'!$B$3:$C$3))/10^9,0)</f>
        <v>-0.4141012688</v>
      </c>
      <c r="G498" s="219">
        <f>IF(Model!Y$1&lt;='Assumptions (NG)'!$V$12,PPMT('Assumptions (NG)'!$V$9,Model!Y$1,'Assumptions (NG)'!$V$12,'Assumptions (NG)'!$V$7*Model!$E$438*AVERAGE('Assumptions (NG)'!$B$2:$C$2)+ Model!$E$439*AVERAGE('Assumptions (NG)'!$B$3:$C$3))/10^9,0)</f>
        <v>-0.445158864</v>
      </c>
      <c r="H498" s="219">
        <f>IF(Model!Z$1&lt;='Assumptions (NG)'!$V$12,PPMT('Assumptions (NG)'!$V$9,Model!Z$1,'Assumptions (NG)'!$V$12,'Assumptions (NG)'!$V$7*Model!$E$438*AVERAGE('Assumptions (NG)'!$B$2:$C$2)+ Model!$E$439*AVERAGE('Assumptions (NG)'!$B$3:$C$3))/10^9,0)</f>
        <v>-0.4785457788</v>
      </c>
      <c r="I498" s="219">
        <f>IF(Model!AA$1&lt;='Assumptions (NG)'!$V$12,PPMT('Assumptions (NG)'!$V$9,Model!AA$1,'Assumptions (NG)'!$V$12,'Assumptions (NG)'!$V$7*Model!$E$438*AVERAGE('Assumptions (NG)'!$B$2:$C$2)+ Model!$E$439*AVERAGE('Assumptions (NG)'!$B$3:$C$3))/10^9,0)</f>
        <v>-0.5144367122</v>
      </c>
      <c r="J498" s="219">
        <f>IF(Model!AB$1&lt;='Assumptions (NG)'!$V$12,PPMT('Assumptions (NG)'!$V$9,Model!AB$1,'Assumptions (NG)'!$V$12,'Assumptions (NG)'!$V$7*Model!$E$438*AVERAGE('Assumptions (NG)'!$B$2:$C$2)+ Model!$E$439*AVERAGE('Assumptions (NG)'!$B$3:$C$3))/10^9,0)</f>
        <v>-0.5530194656</v>
      </c>
      <c r="K498" s="219">
        <f>IF(Model!AC$1&lt;='Assumptions (NG)'!$V$12,PPMT('Assumptions (NG)'!$V$9,Model!AC$1,'Assumptions (NG)'!$V$12,'Assumptions (NG)'!$V$7*Model!$E$438*AVERAGE('Assumptions (NG)'!$B$2:$C$2)+ Model!$E$439*AVERAGE('Assumptions (NG)'!$B$3:$C$3))/10^9,0)</f>
        <v>-0.5944959255</v>
      </c>
      <c r="L498" s="219">
        <f>IF(Model!AD$1&lt;='Assumptions (NG)'!$V$12,PPMT('Assumptions (NG)'!$V$9,Model!AD$1,'Assumptions (NG)'!$V$12,'Assumptions (NG)'!$V$7*Model!$E$438*AVERAGE('Assumptions (NG)'!$B$2:$C$2)+ Model!$E$439*AVERAGE('Assumptions (NG)'!$B$3:$C$3))/10^9,0)</f>
        <v>-0.63908312</v>
      </c>
      <c r="M498" s="219">
        <f>IF(Model!AE$1&lt;='Assumptions (NG)'!$V$12,PPMT('Assumptions (NG)'!$V$9,Model!AE$1,'Assumptions (NG)'!$V$12,'Assumptions (NG)'!$V$7*Model!$E$438*AVERAGE('Assumptions (NG)'!$B$2:$C$2)+ Model!$E$439*AVERAGE('Assumptions (NG)'!$B$3:$C$3))/10^9,0)</f>
        <v>-0.687014354</v>
      </c>
      <c r="N498" s="219">
        <f>IF(Model!AF$1&lt;='Assumptions (NG)'!$V$12,PPMT('Assumptions (NG)'!$V$9,Model!AF$1,'Assumptions (NG)'!$V$12,'Assumptions (NG)'!$V$7*Model!$E$438*AVERAGE('Assumptions (NG)'!$B$2:$C$2)+ Model!$E$439*AVERAGE('Assumptions (NG)'!$B$3:$C$3))/10^9,0)</f>
        <v>-0.7385404305</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-0.07294697516</v>
      </c>
      <c r="G499" s="219">
        <f>IF(Model!X$1&lt;='Assumptions (NG)'!$V$12,PPMT('Assumptions (NG)'!$V$9,Model!X$1,'Assumptions (NG)'!$V$12,'Assumptions (NG)'!$V$7*Model!$F$438*AVERAGE('Assumptions (NG)'!$B$2:$D$2)+ Model!$F$439*AVERAGE('Assumptions (NG)'!$B$3:$D$3))/10^9,0)</f>
        <v>-0.07841799829</v>
      </c>
      <c r="H499" s="219">
        <f>IF(Model!Y$1&lt;='Assumptions (NG)'!$V$12,PPMT('Assumptions (NG)'!$V$9,Model!Y$1,'Assumptions (NG)'!$V$12,'Assumptions (NG)'!$V$7*Model!$F$438*AVERAGE('Assumptions (NG)'!$B$2:$D$2)+ Model!$F$439*AVERAGE('Assumptions (NG)'!$B$3:$D$3))/10^9,0)</f>
        <v>-0.08429934816</v>
      </c>
      <c r="I499" s="219">
        <f>IF(Model!Z$1&lt;='Assumptions (NG)'!$V$12,PPMT('Assumptions (NG)'!$V$9,Model!Z$1,'Assumptions (NG)'!$V$12,'Assumptions (NG)'!$V$7*Model!$F$438*AVERAGE('Assumptions (NG)'!$B$2:$D$2)+ Model!$F$439*AVERAGE('Assumptions (NG)'!$B$3:$D$3))/10^9,0)</f>
        <v>-0.09062179928</v>
      </c>
      <c r="J499" s="219">
        <f>IF(Model!AA$1&lt;='Assumptions (NG)'!$V$12,PPMT('Assumptions (NG)'!$V$9,Model!AA$1,'Assumptions (NG)'!$V$12,'Assumptions (NG)'!$V$7*Model!$F$438*AVERAGE('Assumptions (NG)'!$B$2:$D$2)+ Model!$F$439*AVERAGE('Assumptions (NG)'!$B$3:$D$3))/10^9,0)</f>
        <v>-0.09741843422</v>
      </c>
      <c r="K499" s="219">
        <f>IF(Model!AB$1&lt;='Assumptions (NG)'!$V$12,PPMT('Assumptions (NG)'!$V$9,Model!AB$1,'Assumptions (NG)'!$V$12,'Assumptions (NG)'!$V$7*Model!$F$438*AVERAGE('Assumptions (NG)'!$B$2:$D$2)+ Model!$F$439*AVERAGE('Assumptions (NG)'!$B$3:$D$3))/10^9,0)</f>
        <v>-0.1047248168</v>
      </c>
      <c r="L499" s="219">
        <f>IF(Model!AC$1&lt;='Assumptions (NG)'!$V$12,PPMT('Assumptions (NG)'!$V$9,Model!AC$1,'Assumptions (NG)'!$V$12,'Assumptions (NG)'!$V$7*Model!$F$438*AVERAGE('Assumptions (NG)'!$B$2:$D$2)+ Model!$F$439*AVERAGE('Assumptions (NG)'!$B$3:$D$3))/10^9,0)</f>
        <v>-0.112579178</v>
      </c>
      <c r="M499" s="219">
        <f>IF(Model!AD$1&lt;='Assumptions (NG)'!$V$12,PPMT('Assumptions (NG)'!$V$9,Model!AD$1,'Assumptions (NG)'!$V$12,'Assumptions (NG)'!$V$7*Model!$F$438*AVERAGE('Assumptions (NG)'!$B$2:$D$2)+ Model!$F$439*AVERAGE('Assumptions (NG)'!$B$3:$D$3))/10^9,0)</f>
        <v>-0.1210226164</v>
      </c>
      <c r="N499" s="219">
        <f>IF(Model!AE$1&lt;='Assumptions (NG)'!$V$12,PPMT('Assumptions (NG)'!$V$9,Model!AE$1,'Assumptions (NG)'!$V$12,'Assumptions (NG)'!$V$7*Model!$F$438*AVERAGE('Assumptions (NG)'!$B$2:$D$2)+ Model!$F$439*AVERAGE('Assumptions (NG)'!$B$3:$D$3))/10^9,0)</f>
        <v>-0.1300993126</v>
      </c>
      <c r="O499" s="219">
        <f>IF(Model!AF$1&lt;='Assumptions (NG)'!$V$12,PPMT('Assumptions (NG)'!$V$9,Model!AF$1,'Assumptions (NG)'!$V$12,'Assumptions (NG)'!$V$7*Model!$F$438*AVERAGE('Assumptions (NG)'!$B$2:$D$2)+ Model!$F$439*AVERAGE('Assumptions (NG)'!$B$3:$D$3))/10^9,0)</f>
        <v>-0.1398567611</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-0.1534429955</v>
      </c>
      <c r="H500" s="160">
        <f>IF(Model!X$1&lt;='Assumptions (NG)'!$V$12,PPMT('Assumptions (NG)'!$V$9,Model!X$1,'Assumptions (NG)'!$V$12,'Assumptions (NG)'!$V$7*Model!$G$438*AVERAGE('Assumptions (NG)'!$C$2:$E$2)+ Model!$G$439*AVERAGE('Assumptions (NG)'!$C$3:$E$3))/10^9,0)</f>
        <v>-0.1649512201</v>
      </c>
      <c r="I500" s="160">
        <f>IF(Model!Y$1&lt;='Assumptions (NG)'!$V$12,PPMT('Assumptions (NG)'!$V$9,Model!Y$1,'Assumptions (NG)'!$V$12,'Assumptions (NG)'!$V$7*Model!$G$438*AVERAGE('Assumptions (NG)'!$C$2:$E$2)+ Model!$G$439*AVERAGE('Assumptions (NG)'!$C$3:$E$3))/10^9,0)</f>
        <v>-0.1773225616</v>
      </c>
      <c r="J500" s="160">
        <f>IF(Model!Z$1&lt;='Assumptions (NG)'!$V$12,PPMT('Assumptions (NG)'!$V$9,Model!Z$1,'Assumptions (NG)'!$V$12,'Assumptions (NG)'!$V$7*Model!$G$438*AVERAGE('Assumptions (NG)'!$C$2:$E$2)+ Model!$G$439*AVERAGE('Assumptions (NG)'!$C$3:$E$3))/10^9,0)</f>
        <v>-0.1906217537</v>
      </c>
      <c r="K500" s="160">
        <f>IF(Model!AA$1&lt;='Assumptions (NG)'!$V$12,PPMT('Assumptions (NG)'!$V$9,Model!AA$1,'Assumptions (NG)'!$V$12,'Assumptions (NG)'!$V$7*Model!$G$438*AVERAGE('Assumptions (NG)'!$C$2:$E$2)+ Model!$G$439*AVERAGE('Assumptions (NG)'!$C$3:$E$3))/10^9,0)</f>
        <v>-0.2049183853</v>
      </c>
      <c r="L500" s="160">
        <f>IF(Model!AB$1&lt;='Assumptions (NG)'!$V$12,PPMT('Assumptions (NG)'!$V$9,Model!AB$1,'Assumptions (NG)'!$V$12,'Assumptions (NG)'!$V$7*Model!$G$438*AVERAGE('Assumptions (NG)'!$C$2:$E$2)+ Model!$G$439*AVERAGE('Assumptions (NG)'!$C$3:$E$3))/10^9,0)</f>
        <v>-0.2202872642</v>
      </c>
      <c r="M500" s="160">
        <f>IF(Model!AC$1&lt;='Assumptions (NG)'!$V$12,PPMT('Assumptions (NG)'!$V$9,Model!AC$1,'Assumptions (NG)'!$V$12,'Assumptions (NG)'!$V$7*Model!$G$438*AVERAGE('Assumptions (NG)'!$C$2:$E$2)+ Model!$G$439*AVERAGE('Assumptions (NG)'!$C$3:$E$3))/10^9,0)</f>
        <v>-0.236808809</v>
      </c>
      <c r="N500" s="160">
        <f>IF(Model!AD$1&lt;='Assumptions (NG)'!$V$12,PPMT('Assumptions (NG)'!$V$9,Model!AD$1,'Assumptions (NG)'!$V$12,'Assumptions (NG)'!$V$7*Model!$G$438*AVERAGE('Assumptions (NG)'!$C$2:$E$2)+ Model!$G$439*AVERAGE('Assumptions (NG)'!$C$3:$E$3))/10^9,0)</f>
        <v>-0.2545694696</v>
      </c>
      <c r="O500" s="160">
        <f>IF(Model!AE$1&lt;='Assumptions (NG)'!$V$12,PPMT('Assumptions (NG)'!$V$9,Model!AE$1,'Assumptions (NG)'!$V$12,'Assumptions (NG)'!$V$7*Model!$G$438*AVERAGE('Assumptions (NG)'!$C$2:$E$2)+ Model!$G$439*AVERAGE('Assumptions (NG)'!$C$3:$E$3))/10^9,0)</f>
        <v>-0.2736621799</v>
      </c>
      <c r="P500" s="160">
        <f>IF(Model!AF$1&lt;='Assumptions (NG)'!$V$12,PPMT('Assumptions (NG)'!$V$9,Model!AF$1,'Assumptions (NG)'!$V$12,'Assumptions (NG)'!$V$7*Model!$G$438*AVERAGE('Assumptions (NG)'!$C$2:$E$2)+ Model!$G$439*AVERAGE('Assumptions (NG)'!$C$3:$E$3))/10^9,0)</f>
        <v>-0.2941868434</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-0.11776506</v>
      </c>
      <c r="I501" s="160">
        <f>IF(Model!X$1&lt;='Assumptions (NG)'!$V$12,PPMT('Assumptions (NG)'!$V$9,Model!X$1,'Assumptions (NG)'!$V$12,'Assumptions (NG)'!$V$7*Model!$H$438*AVERAGE('Assumptions (NG)'!$D$2:$F$2)+ Model!$H$439*AVERAGE('Assumptions (NG)'!$D$3:$F$3))/10^9,0)</f>
        <v>-0.1265974395</v>
      </c>
      <c r="J501" s="160">
        <f>IF(Model!Y$1&lt;='Assumptions (NG)'!$V$12,PPMT('Assumptions (NG)'!$V$9,Model!Y$1,'Assumptions (NG)'!$V$12,'Assumptions (NG)'!$V$7*Model!$H$438*AVERAGE('Assumptions (NG)'!$D$2:$F$2)+ Model!$H$439*AVERAGE('Assumptions (NG)'!$D$3:$F$3))/10^9,0)</f>
        <v>-0.1360922475</v>
      </c>
      <c r="K501" s="160">
        <f>IF(Model!Z$1&lt;='Assumptions (NG)'!$V$12,PPMT('Assumptions (NG)'!$V$9,Model!Z$1,'Assumptions (NG)'!$V$12,'Assumptions (NG)'!$V$7*Model!$H$438*AVERAGE('Assumptions (NG)'!$D$2:$F$2)+ Model!$H$439*AVERAGE('Assumptions (NG)'!$D$3:$F$3))/10^9,0)</f>
        <v>-0.146299166</v>
      </c>
      <c r="L501" s="160">
        <f>IF(Model!AA$1&lt;='Assumptions (NG)'!$V$12,PPMT('Assumptions (NG)'!$V$9,Model!AA$1,'Assumptions (NG)'!$V$12,'Assumptions (NG)'!$V$7*Model!$H$438*AVERAGE('Assumptions (NG)'!$D$2:$F$2)+ Model!$H$439*AVERAGE('Assumptions (NG)'!$D$3:$F$3))/10^9,0)</f>
        <v>-0.1572716035</v>
      </c>
      <c r="M501" s="160">
        <f>IF(Model!AB$1&lt;='Assumptions (NG)'!$V$12,PPMT('Assumptions (NG)'!$V$9,Model!AB$1,'Assumptions (NG)'!$V$12,'Assumptions (NG)'!$V$7*Model!$H$438*AVERAGE('Assumptions (NG)'!$D$2:$F$2)+ Model!$H$439*AVERAGE('Assumptions (NG)'!$D$3:$F$3))/10^9,0)</f>
        <v>-0.1690669738</v>
      </c>
      <c r="N501" s="160">
        <f>IF(Model!AC$1&lt;='Assumptions (NG)'!$V$12,PPMT('Assumptions (NG)'!$V$9,Model!AC$1,'Assumptions (NG)'!$V$12,'Assumptions (NG)'!$V$7*Model!$H$438*AVERAGE('Assumptions (NG)'!$D$2:$F$2)+ Model!$H$439*AVERAGE('Assumptions (NG)'!$D$3:$F$3))/10^9,0)</f>
        <v>-0.1817469968</v>
      </c>
      <c r="O501" s="160">
        <f>IF(Model!AD$1&lt;='Assumptions (NG)'!$V$12,PPMT('Assumptions (NG)'!$V$9,Model!AD$1,'Assumptions (NG)'!$V$12,'Assumptions (NG)'!$V$7*Model!$H$438*AVERAGE('Assumptions (NG)'!$D$2:$F$2)+ Model!$H$439*AVERAGE('Assumptions (NG)'!$D$3:$F$3))/10^9,0)</f>
        <v>-0.1953780215</v>
      </c>
      <c r="P501" s="160">
        <f>IF(Model!AE$1&lt;='Assumptions (NG)'!$V$12,PPMT('Assumptions (NG)'!$V$9,Model!AE$1,'Assumptions (NG)'!$V$12,'Assumptions (NG)'!$V$7*Model!$H$438*AVERAGE('Assumptions (NG)'!$D$2:$F$2)+ Model!$H$439*AVERAGE('Assumptions (NG)'!$D$3:$F$3))/10^9,0)</f>
        <v>-0.2100313732</v>
      </c>
      <c r="Q501" s="160">
        <f>IF(Model!AF$1&lt;='Assumptions (NG)'!$V$12,PPMT('Assumptions (NG)'!$V$9,Model!AF$1,'Assumptions (NG)'!$V$12,'Assumptions (NG)'!$V$7*Model!$H$438*AVERAGE('Assumptions (NG)'!$D$2:$F$2)+ Model!$H$439*AVERAGE('Assumptions (NG)'!$D$3:$F$3))/10^9,0)</f>
        <v>-0.2257837262</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-0.02822289905</v>
      </c>
      <c r="J502" s="160">
        <f>IF(Model!X$1&lt;='Assumptions (NG)'!$V$12,PPMT('Assumptions (NG)'!$V$9,Model!X$1,'Assumptions (NG)'!$V$12,'Assumptions (NG)'!$V$7*Model!$I$438*AVERAGE('Assumptions (NG)'!$E$2:$G$2)+ Model!$I$439*AVERAGE('Assumptions (NG)'!$E$3:$G$3))/10^9,0)</f>
        <v>-0.03033961647</v>
      </c>
      <c r="K502" s="160">
        <f>IF(Model!Y$1&lt;='Assumptions (NG)'!$V$12,PPMT('Assumptions (NG)'!$V$9,Model!Y$1,'Assumptions (NG)'!$V$12,'Assumptions (NG)'!$V$7*Model!$I$438*AVERAGE('Assumptions (NG)'!$E$2:$G$2)+ Model!$I$439*AVERAGE('Assumptions (NG)'!$E$3:$G$3))/10^9,0)</f>
        <v>-0.03261508771</v>
      </c>
      <c r="L502" s="160">
        <f>IF(Model!Z$1&lt;='Assumptions (NG)'!$V$12,PPMT('Assumptions (NG)'!$V$9,Model!Z$1,'Assumptions (NG)'!$V$12,'Assumptions (NG)'!$V$7*Model!$I$438*AVERAGE('Assumptions (NG)'!$E$2:$G$2)+ Model!$I$439*AVERAGE('Assumptions (NG)'!$E$3:$G$3))/10^9,0)</f>
        <v>-0.03506121929</v>
      </c>
      <c r="M502" s="160">
        <f>IF(Model!AA$1&lt;='Assumptions (NG)'!$V$12,PPMT('Assumptions (NG)'!$V$9,Model!AA$1,'Assumptions (NG)'!$V$12,'Assumptions (NG)'!$V$7*Model!$I$438*AVERAGE('Assumptions (NG)'!$E$2:$G$2)+ Model!$I$439*AVERAGE('Assumptions (NG)'!$E$3:$G$3))/10^9,0)</f>
        <v>-0.03769081073</v>
      </c>
      <c r="N502" s="160">
        <f>IF(Model!AB$1&lt;='Assumptions (NG)'!$V$12,PPMT('Assumptions (NG)'!$V$9,Model!AB$1,'Assumptions (NG)'!$V$12,'Assumptions (NG)'!$V$7*Model!$I$438*AVERAGE('Assumptions (NG)'!$E$2:$G$2)+ Model!$I$439*AVERAGE('Assumptions (NG)'!$E$3:$G$3))/10^9,0)</f>
        <v>-0.04051762154</v>
      </c>
      <c r="O502" s="160">
        <f>IF(Model!AC$1&lt;='Assumptions (NG)'!$V$12,PPMT('Assumptions (NG)'!$V$9,Model!AC$1,'Assumptions (NG)'!$V$12,'Assumptions (NG)'!$V$7*Model!$I$438*AVERAGE('Assumptions (NG)'!$E$2:$G$2)+ Model!$I$439*AVERAGE('Assumptions (NG)'!$E$3:$G$3))/10^9,0)</f>
        <v>-0.04355644316</v>
      </c>
      <c r="P502" s="160">
        <f>IF(Model!AD$1&lt;='Assumptions (NG)'!$V$12,PPMT('Assumptions (NG)'!$V$9,Model!AD$1,'Assumptions (NG)'!$V$12,'Assumptions (NG)'!$V$7*Model!$I$438*AVERAGE('Assumptions (NG)'!$E$2:$G$2)+ Model!$I$439*AVERAGE('Assumptions (NG)'!$E$3:$G$3))/10^9,0)</f>
        <v>-0.04682317639</v>
      </c>
      <c r="Q502" s="160">
        <f>IF(Model!AE$1&lt;='Assumptions (NG)'!$V$12,PPMT('Assumptions (NG)'!$V$9,Model!AE$1,'Assumptions (NG)'!$V$12,'Assumptions (NG)'!$V$7*Model!$I$438*AVERAGE('Assumptions (NG)'!$E$2:$G$2)+ Model!$I$439*AVERAGE('Assumptions (NG)'!$E$3:$G$3))/10^9,0)</f>
        <v>-0.05033491462</v>
      </c>
      <c r="R502" s="160">
        <f>IF(Model!AF$1&lt;='Assumptions (NG)'!$V$12,PPMT('Assumptions (NG)'!$V$9,Model!AF$1,'Assumptions (NG)'!$V$12,'Assumptions (NG)'!$V$7*Model!$I$438*AVERAGE('Assumptions (NG)'!$E$2:$G$2)+ Model!$I$439*AVERAGE('Assumptions (NG)'!$E$3:$G$3))/10^9,0)</f>
        <v>-0.05411003322</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-0.0128015429</v>
      </c>
      <c r="K503" s="160">
        <f>IF(Model!X$1&lt;='Assumptions (NG)'!$V$12,PPMT('Assumptions (NG)'!$V$9,Model!X$1,'Assumptions (NG)'!$V$12,'Assumptions (NG)'!$V$7*Model!$J$438*AVERAGE('Assumptions (NG)'!$F$2:$H$2)+ Model!$J$439*AVERAGE('Assumptions (NG)'!$F$3:$H$3))/10^9,0)</f>
        <v>-0.01376165862</v>
      </c>
      <c r="L503" s="160">
        <f>IF(Model!Y$1&lt;='Assumptions (NG)'!$V$12,PPMT('Assumptions (NG)'!$V$9,Model!Y$1,'Assumptions (NG)'!$V$12,'Assumptions (NG)'!$V$7*Model!$J$438*AVERAGE('Assumptions (NG)'!$F$2:$H$2)+ Model!$J$439*AVERAGE('Assumptions (NG)'!$F$3:$H$3))/10^9,0)</f>
        <v>-0.01479378301</v>
      </c>
      <c r="M503" s="160">
        <f>IF(Model!Z$1&lt;='Assumptions (NG)'!$V$12,PPMT('Assumptions (NG)'!$V$9,Model!Z$1,'Assumptions (NG)'!$V$12,'Assumptions (NG)'!$V$7*Model!$J$438*AVERAGE('Assumptions (NG)'!$F$2:$H$2)+ Model!$J$439*AVERAGE('Assumptions (NG)'!$F$3:$H$3))/10^9,0)</f>
        <v>-0.01590331674</v>
      </c>
      <c r="N503" s="160">
        <f>IF(Model!AA$1&lt;='Assumptions (NG)'!$V$12,PPMT('Assumptions (NG)'!$V$9,Model!AA$1,'Assumptions (NG)'!$V$12,'Assumptions (NG)'!$V$7*Model!$J$438*AVERAGE('Assumptions (NG)'!$F$2:$H$2)+ Model!$J$439*AVERAGE('Assumptions (NG)'!$F$3:$H$3))/10^9,0)</f>
        <v>-0.01709606549</v>
      </c>
      <c r="O503" s="160">
        <f>IF(Model!AB$1&lt;='Assumptions (NG)'!$V$12,PPMT('Assumptions (NG)'!$V$9,Model!AB$1,'Assumptions (NG)'!$V$12,'Assumptions (NG)'!$V$7*Model!$J$438*AVERAGE('Assumptions (NG)'!$F$2:$H$2)+ Model!$J$439*AVERAGE('Assumptions (NG)'!$F$3:$H$3))/10^9,0)</f>
        <v>-0.0183782704</v>
      </c>
      <c r="P503" s="160">
        <f>IF(Model!AC$1&lt;='Assumptions (NG)'!$V$12,PPMT('Assumptions (NG)'!$V$9,Model!AC$1,'Assumptions (NG)'!$V$12,'Assumptions (NG)'!$V$7*Model!$J$438*AVERAGE('Assumptions (NG)'!$F$2:$H$2)+ Model!$J$439*AVERAGE('Assumptions (NG)'!$F$3:$H$3))/10^9,0)</f>
        <v>-0.01975664068</v>
      </c>
      <c r="Q503" s="160">
        <f>IF(Model!AD$1&lt;='Assumptions (NG)'!$V$12,PPMT('Assumptions (NG)'!$V$9,Model!AD$1,'Assumptions (NG)'!$V$12,'Assumptions (NG)'!$V$7*Model!$J$438*AVERAGE('Assumptions (NG)'!$F$2:$H$2)+ Model!$J$439*AVERAGE('Assumptions (NG)'!$F$3:$H$3))/10^9,0)</f>
        <v>-0.02123838874</v>
      </c>
      <c r="R503" s="160">
        <f>IF(Model!AE$1&lt;='Assumptions (NG)'!$V$12,PPMT('Assumptions (NG)'!$V$9,Model!AE$1,'Assumptions (NG)'!$V$12,'Assumptions (NG)'!$V$7*Model!$J$438*AVERAGE('Assumptions (NG)'!$F$2:$H$2)+ Model!$J$439*AVERAGE('Assumptions (NG)'!$F$3:$H$3))/10^9,0)</f>
        <v>-0.02283126789</v>
      </c>
      <c r="S503" s="160">
        <f>IF(Model!AF$1&lt;='Assumptions (NG)'!$V$12,PPMT('Assumptions (NG)'!$V$9,Model!AF$1,'Assumptions (NG)'!$V$12,'Assumptions (NG)'!$V$7*Model!$J$438*AVERAGE('Assumptions (NG)'!$F$2:$H$2)+ Model!$J$439*AVERAGE('Assumptions (NG)'!$F$3:$H$3))/10^9,0)</f>
        <v>-0.02454361298</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-0.05935802518</v>
      </c>
      <c r="L504" s="219">
        <f>IF(Model!X$1&lt;='Assumptions (NG)'!$V$12,PPMT('Assumptions (NG)'!$V$9,Model!X$1,'Assumptions (NG)'!$V$12,'Assumptions (NG)'!$V$7*Model!$K$438*AVERAGE('Assumptions (NG)'!$G$2:$I$2)+ Model!$K$439*AVERAGE('Assumptions (NG)'!$G$3:$I$3))/10^9,0)</f>
        <v>-0.06380987707</v>
      </c>
      <c r="M504" s="219">
        <f>IF(Model!Y$1&lt;='Assumptions (NG)'!$V$12,PPMT('Assumptions (NG)'!$V$9,Model!Y$1,'Assumptions (NG)'!$V$12,'Assumptions (NG)'!$V$7*Model!$K$438*AVERAGE('Assumptions (NG)'!$G$2:$I$2)+ Model!$K$439*AVERAGE('Assumptions (NG)'!$G$3:$I$3))/10^9,0)</f>
        <v>-0.06859561785</v>
      </c>
      <c r="N504" s="219">
        <f>IF(Model!Z$1&lt;='Assumptions (NG)'!$V$12,PPMT('Assumptions (NG)'!$V$9,Model!Z$1,'Assumptions (NG)'!$V$12,'Assumptions (NG)'!$V$7*Model!$K$438*AVERAGE('Assumptions (NG)'!$G$2:$I$2)+ Model!$K$439*AVERAGE('Assumptions (NG)'!$G$3:$I$3))/10^9,0)</f>
        <v>-0.07374028919</v>
      </c>
      <c r="O504" s="219">
        <f>IF(Model!AA$1&lt;='Assumptions (NG)'!$V$12,PPMT('Assumptions (NG)'!$V$9,Model!AA$1,'Assumptions (NG)'!$V$12,'Assumptions (NG)'!$V$7*Model!$K$438*AVERAGE('Assumptions (NG)'!$G$2:$I$2)+ Model!$K$439*AVERAGE('Assumptions (NG)'!$G$3:$I$3))/10^9,0)</f>
        <v>-0.07927081088</v>
      </c>
      <c r="P504" s="219">
        <f>IF(Model!AB$1&lt;='Assumptions (NG)'!$V$12,PPMT('Assumptions (NG)'!$V$9,Model!AB$1,'Assumptions (NG)'!$V$12,'Assumptions (NG)'!$V$7*Model!$K$438*AVERAGE('Assumptions (NG)'!$G$2:$I$2)+ Model!$K$439*AVERAGE('Assumptions (NG)'!$G$3:$I$3))/10^9,0)</f>
        <v>-0.0852161217</v>
      </c>
      <c r="Q504" s="219">
        <f>IF(Model!AC$1&lt;='Assumptions (NG)'!$V$12,PPMT('Assumptions (NG)'!$V$9,Model!AC$1,'Assumptions (NG)'!$V$12,'Assumptions (NG)'!$V$7*Model!$K$438*AVERAGE('Assumptions (NG)'!$G$2:$I$2)+ Model!$K$439*AVERAGE('Assumptions (NG)'!$G$3:$I$3))/10^9,0)</f>
        <v>-0.09160733082</v>
      </c>
      <c r="R504" s="219">
        <f>IF(Model!AD$1&lt;='Assumptions (NG)'!$V$12,PPMT('Assumptions (NG)'!$V$9,Model!AD$1,'Assumptions (NG)'!$V$12,'Assumptions (NG)'!$V$7*Model!$K$438*AVERAGE('Assumptions (NG)'!$G$2:$I$2)+ Model!$K$439*AVERAGE('Assumptions (NG)'!$G$3:$I$3))/10^9,0)</f>
        <v>-0.09847788064</v>
      </c>
      <c r="S504" s="219">
        <f>IF(Model!AE$1&lt;='Assumptions (NG)'!$V$12,PPMT('Assumptions (NG)'!$V$9,Model!AE$1,'Assumptions (NG)'!$V$12,'Assumptions (NG)'!$V$7*Model!$K$438*AVERAGE('Assumptions (NG)'!$G$2:$I$2)+ Model!$K$439*AVERAGE('Assumptions (NG)'!$G$3:$I$3))/10^9,0)</f>
        <v>-0.1058637217</v>
      </c>
      <c r="T504" s="219">
        <f>IF(Model!AF$1&lt;='Assumptions (NG)'!$V$12,PPMT('Assumptions (NG)'!$V$9,Model!AF$1,'Assumptions (NG)'!$V$12,'Assumptions (NG)'!$V$7*Model!$K$438*AVERAGE('Assumptions (NG)'!$G$2:$I$2)+ Model!$K$439*AVERAGE('Assumptions (NG)'!$G$3:$I$3))/10^9,0)</f>
        <v>-0.1138035008</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-0.02361897458</v>
      </c>
      <c r="M505" s="220">
        <f>IF(Model!X$1&lt;='Assumptions (NG)'!$V$12,PPMT('Assumptions (NG)'!$V$9,Model!X$1,'Assumptions (NG)'!$V$12,'Assumptions (NG)'!$V$7*Model!$L$438*AVERAGE('Assumptions (NG)'!$H$2:$J$2)+ Model!$L$439*AVERAGE('Assumptions (NG)'!$H$3:$J$3))/10^9,0)</f>
        <v>-0.02539039767</v>
      </c>
      <c r="N505" s="220">
        <f>IF(Model!Y$1&lt;='Assumptions (NG)'!$V$12,PPMT('Assumptions (NG)'!$V$9,Model!Y$1,'Assumptions (NG)'!$V$12,'Assumptions (NG)'!$V$7*Model!$L$438*AVERAGE('Assumptions (NG)'!$H$2:$J$2)+ Model!$L$439*AVERAGE('Assumptions (NG)'!$H$3:$J$3))/10^9,0)</f>
        <v>-0.0272946775</v>
      </c>
      <c r="O505" s="220">
        <f>IF(Model!Z$1&lt;='Assumptions (NG)'!$V$12,PPMT('Assumptions (NG)'!$V$9,Model!Z$1,'Assumptions (NG)'!$V$12,'Assumptions (NG)'!$V$7*Model!$L$438*AVERAGE('Assumptions (NG)'!$H$2:$J$2)+ Model!$L$439*AVERAGE('Assumptions (NG)'!$H$3:$J$3))/10^9,0)</f>
        <v>-0.02934177831</v>
      </c>
      <c r="P505" s="220">
        <f>IF(Model!AA$1&lt;='Assumptions (NG)'!$V$12,PPMT('Assumptions (NG)'!$V$9,Model!AA$1,'Assumptions (NG)'!$V$12,'Assumptions (NG)'!$V$7*Model!$L$438*AVERAGE('Assumptions (NG)'!$H$2:$J$2)+ Model!$L$439*AVERAGE('Assumptions (NG)'!$H$3:$J$3))/10^9,0)</f>
        <v>-0.03154241168</v>
      </c>
      <c r="Q505" s="220">
        <f>IF(Model!AB$1&lt;='Assumptions (NG)'!$V$12,PPMT('Assumptions (NG)'!$V$9,Model!AB$1,'Assumptions (NG)'!$V$12,'Assumptions (NG)'!$V$7*Model!$L$438*AVERAGE('Assumptions (NG)'!$H$2:$J$2)+ Model!$L$439*AVERAGE('Assumptions (NG)'!$H$3:$J$3))/10^9,0)</f>
        <v>-0.03390809256</v>
      </c>
      <c r="R505" s="220">
        <f>IF(Model!AC$1&lt;='Assumptions (NG)'!$V$12,PPMT('Assumptions (NG)'!$V$9,Model!AC$1,'Assumptions (NG)'!$V$12,'Assumptions (NG)'!$V$7*Model!$L$438*AVERAGE('Assumptions (NG)'!$H$2:$J$2)+ Model!$L$439*AVERAGE('Assumptions (NG)'!$H$3:$J$3))/10^9,0)</f>
        <v>-0.0364511995</v>
      </c>
      <c r="S505" s="220">
        <f>IF(Model!AD$1&lt;='Assumptions (NG)'!$V$12,PPMT('Assumptions (NG)'!$V$9,Model!AD$1,'Assumptions (NG)'!$V$12,'Assumptions (NG)'!$V$7*Model!$L$438*AVERAGE('Assumptions (NG)'!$H$2:$J$2)+ Model!$L$439*AVERAGE('Assumptions (NG)'!$H$3:$J$3))/10^9,0)</f>
        <v>-0.03918503946</v>
      </c>
      <c r="T505" s="220">
        <f>IF(Model!AE$1&lt;='Assumptions (NG)'!$V$12,PPMT('Assumptions (NG)'!$V$9,Model!AE$1,'Assumptions (NG)'!$V$12,'Assumptions (NG)'!$V$7*Model!$L$438*AVERAGE('Assumptions (NG)'!$H$2:$J$2)+ Model!$L$439*AVERAGE('Assumptions (NG)'!$H$3:$J$3))/10^9,0)</f>
        <v>-0.04212391742</v>
      </c>
      <c r="U505" s="220">
        <f>IF(Model!AF$1&lt;='Assumptions (NG)'!$V$12,PPMT('Assumptions (NG)'!$V$9,Model!AF$1,'Assumptions (NG)'!$V$12,'Assumptions (NG)'!$V$7*Model!$L$438*AVERAGE('Assumptions (NG)'!$H$2:$J$2)+ Model!$L$439*AVERAGE('Assumptions (NG)'!$H$3:$J$3))/10^9,0)</f>
        <v>-0.04528321123</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-0.0001072689601</v>
      </c>
      <c r="N506" s="219">
        <f>IF(Model!X$1&lt;='Assumptions (NG)'!$V$12,PPMT('Assumptions (NG)'!$V$9,Model!X$1,'Assumptions (NG)'!$V$12,'Assumptions (NG)'!$V$7*Model!$M$438*AVERAGE('Assumptions (NG)'!$I$2:$K$2)+ Model!$M$439*AVERAGE('Assumptions (NG)'!$I$3:$K$3))/10^9,0)</f>
        <v>-0.0001153141322</v>
      </c>
      <c r="O506" s="219">
        <f>IF(Model!Y$1&lt;='Assumptions (NG)'!$V$12,PPMT('Assumptions (NG)'!$V$9,Model!Y$1,'Assumptions (NG)'!$V$12,'Assumptions (NG)'!$V$7*Model!$M$438*AVERAGE('Assumptions (NG)'!$I$2:$K$2)+ Model!$M$439*AVERAGE('Assumptions (NG)'!$I$3:$K$3))/10^9,0)</f>
        <v>-0.0001239626921</v>
      </c>
      <c r="P506" s="219">
        <f>IF(Model!Z$1&lt;='Assumptions (NG)'!$V$12,PPMT('Assumptions (NG)'!$V$9,Model!Z$1,'Assumptions (NG)'!$V$12,'Assumptions (NG)'!$V$7*Model!$M$438*AVERAGE('Assumptions (NG)'!$I$2:$K$2)+ Model!$M$439*AVERAGE('Assumptions (NG)'!$I$3:$K$3))/10^9,0)</f>
        <v>-0.000133259894</v>
      </c>
      <c r="Q506" s="219">
        <f>IF(Model!AA$1&lt;='Assumptions (NG)'!$V$12,PPMT('Assumptions (NG)'!$V$9,Model!AA$1,'Assumptions (NG)'!$V$12,'Assumptions (NG)'!$V$7*Model!$M$438*AVERAGE('Assumptions (NG)'!$I$2:$K$2)+ Model!$M$439*AVERAGE('Assumptions (NG)'!$I$3:$K$3))/10^9,0)</f>
        <v>-0.000143254386</v>
      </c>
      <c r="R506" s="219">
        <f>IF(Model!AB$1&lt;='Assumptions (NG)'!$V$12,PPMT('Assumptions (NG)'!$V$9,Model!AB$1,'Assumptions (NG)'!$V$12,'Assumptions (NG)'!$V$7*Model!$M$438*AVERAGE('Assumptions (NG)'!$I$2:$K$2)+ Model!$M$439*AVERAGE('Assumptions (NG)'!$I$3:$K$3))/10^9,0)</f>
        <v>-0.000153998465</v>
      </c>
      <c r="S506" s="219">
        <f>IF(Model!AC$1&lt;='Assumptions (NG)'!$V$12,PPMT('Assumptions (NG)'!$V$9,Model!AC$1,'Assumptions (NG)'!$V$12,'Assumptions (NG)'!$V$7*Model!$M$438*AVERAGE('Assumptions (NG)'!$I$2:$K$2)+ Model!$M$439*AVERAGE('Assumptions (NG)'!$I$3:$K$3))/10^9,0)</f>
        <v>-0.0001655483499</v>
      </c>
      <c r="T506" s="219">
        <f>IF(Model!AD$1&lt;='Assumptions (NG)'!$V$12,PPMT('Assumptions (NG)'!$V$9,Model!AD$1,'Assumptions (NG)'!$V$12,'Assumptions (NG)'!$V$7*Model!$M$438*AVERAGE('Assumptions (NG)'!$I$2:$K$2)+ Model!$M$439*AVERAGE('Assumptions (NG)'!$I$3:$K$3))/10^9,0)</f>
        <v>-0.0001779644761</v>
      </c>
      <c r="U506" s="219">
        <f>IF(Model!AE$1&lt;='Assumptions (NG)'!$V$12,PPMT('Assumptions (NG)'!$V$9,Model!AE$1,'Assumptions (NG)'!$V$12,'Assumptions (NG)'!$V$7*Model!$M$438*AVERAGE('Assumptions (NG)'!$I$2:$K$2)+ Model!$M$439*AVERAGE('Assumptions (NG)'!$I$3:$K$3))/10^9,0)</f>
        <v>-0.0001913118118</v>
      </c>
      <c r="V506" s="219">
        <f>IF(Model!AF$1&lt;='Assumptions (NG)'!$V$12,PPMT('Assumptions (NG)'!$V$9,Model!AF$1,'Assumptions (NG)'!$V$12,'Assumptions (NG)'!$V$7*Model!$M$438*AVERAGE('Assumptions (NG)'!$I$2:$K$2)+ Model!$M$439*AVERAGE('Assumptions (NG)'!$I$3:$K$3))/10^9,0)</f>
        <v>-0.0002056601977</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-0.002623153406</v>
      </c>
      <c r="O507" s="177">
        <f>IF(Model!X$1&lt;='Assumptions (NG)'!$V$12,PPMT('Assumptions (NG)'!$V$9,Model!X$1,'Assumptions (NG)'!$V$12,'Assumptions (NG)'!$V$7*Model!$N$438*AVERAGE('Assumptions (NG)'!$J$2:$L$2)+ Model!$N$439*AVERAGE('Assumptions (NG)'!$J$3:$L$3))/10^9,0)</f>
        <v>-0.002819889911</v>
      </c>
      <c r="P507" s="177">
        <f>IF(Model!Y$1&lt;='Assumptions (NG)'!$V$12,PPMT('Assumptions (NG)'!$V$9,Model!Y$1,'Assumptions (NG)'!$V$12,'Assumptions (NG)'!$V$7*Model!$N$438*AVERAGE('Assumptions (NG)'!$J$2:$L$2)+ Model!$N$439*AVERAGE('Assumptions (NG)'!$J$3:$L$3))/10^9,0)</f>
        <v>-0.003031381654</v>
      </c>
      <c r="Q507" s="177">
        <f>IF(Model!Z$1&lt;='Assumptions (NG)'!$V$12,PPMT('Assumptions (NG)'!$V$9,Model!Z$1,'Assumptions (NG)'!$V$12,'Assumptions (NG)'!$V$7*Model!$N$438*AVERAGE('Assumptions (NG)'!$J$2:$L$2)+ Model!$N$439*AVERAGE('Assumptions (NG)'!$J$3:$L$3))/10^9,0)</f>
        <v>-0.003258735278</v>
      </c>
      <c r="R507" s="177">
        <f>IF(Model!AA$1&lt;='Assumptions (NG)'!$V$12,PPMT('Assumptions (NG)'!$V$9,Model!AA$1,'Assumptions (NG)'!$V$12,'Assumptions (NG)'!$V$7*Model!$N$438*AVERAGE('Assumptions (NG)'!$J$2:$L$2)+ Model!$N$439*AVERAGE('Assumptions (NG)'!$J$3:$L$3))/10^9,0)</f>
        <v>-0.003503140424</v>
      </c>
      <c r="S507" s="177">
        <f>IF(Model!AB$1&lt;='Assumptions (NG)'!$V$12,PPMT('Assumptions (NG)'!$V$9,Model!AB$1,'Assumptions (NG)'!$V$12,'Assumptions (NG)'!$V$7*Model!$N$438*AVERAGE('Assumptions (NG)'!$J$2:$L$2)+ Model!$N$439*AVERAGE('Assumptions (NG)'!$J$3:$L$3))/10^9,0)</f>
        <v>-0.003765875956</v>
      </c>
      <c r="T507" s="177">
        <f>IF(Model!AC$1&lt;='Assumptions (NG)'!$V$12,PPMT('Assumptions (NG)'!$V$9,Model!AC$1,'Assumptions (NG)'!$V$12,'Assumptions (NG)'!$V$7*Model!$N$438*AVERAGE('Assumptions (NG)'!$J$2:$L$2)+ Model!$N$439*AVERAGE('Assumptions (NG)'!$J$3:$L$3))/10^9,0)</f>
        <v>-0.004048316653</v>
      </c>
      <c r="U507" s="177">
        <f>IF(Model!AD$1&lt;='Assumptions (NG)'!$V$12,PPMT('Assumptions (NG)'!$V$9,Model!AD$1,'Assumptions (NG)'!$V$12,'Assumptions (NG)'!$V$7*Model!$N$438*AVERAGE('Assumptions (NG)'!$J$2:$L$2)+ Model!$N$439*AVERAGE('Assumptions (NG)'!$J$3:$L$3))/10^9,0)</f>
        <v>-0.004351940402</v>
      </c>
      <c r="V507" s="177">
        <f>IF(Model!AE$1&lt;='Assumptions (NG)'!$V$12,PPMT('Assumptions (NG)'!$V$9,Model!AE$1,'Assumptions (NG)'!$V$12,'Assumptions (NG)'!$V$7*Model!$N$438*AVERAGE('Assumptions (NG)'!$J$2:$L$2)+ Model!$N$439*AVERAGE('Assumptions (NG)'!$J$3:$L$3))/10^9,0)</f>
        <v>-0.004678335932</v>
      </c>
      <c r="W507" s="177">
        <f>IF(Model!AF$1&lt;='Assumptions (NG)'!$V$12,PPMT('Assumptions (NG)'!$V$9,Model!AF$1,'Assumptions (NG)'!$V$12,'Assumptions (NG)'!$V$7*Model!$N$438*AVERAGE('Assumptions (NG)'!$J$2:$L$2)+ Model!$N$439*AVERAGE('Assumptions (NG)'!$J$3:$L$3))/10^9,0)</f>
        <v>-0.005029211127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-0.0002828725747</v>
      </c>
      <c r="P508" s="160">
        <f>IF(Model!X$1&lt;='Assumptions (NG)'!$V$12,PPMT('Assumptions (NG)'!$V$9,Model!X$1,'Assumptions (NG)'!$V$12,'Assumptions (NG)'!$V$7*Model!$O$438*AVERAGE('Assumptions (NG)'!$K$2:$M$2)+ Model!$O$439*AVERAGE('Assumptions (NG)'!$K$3:$M$3))/10^9,0)</f>
        <v>-0.0003040880178</v>
      </c>
      <c r="Q508" s="160">
        <f>IF(Model!Y$1&lt;='Assumptions (NG)'!$V$12,PPMT('Assumptions (NG)'!$V$9,Model!Y$1,'Assumptions (NG)'!$V$12,'Assumptions (NG)'!$V$7*Model!$O$438*AVERAGE('Assumptions (NG)'!$K$2:$M$2)+ Model!$O$439*AVERAGE('Assumptions (NG)'!$K$3:$M$3))/10^9,0)</f>
        <v>-0.0003268946191</v>
      </c>
      <c r="R508" s="160">
        <f>IF(Model!Z$1&lt;='Assumptions (NG)'!$V$12,PPMT('Assumptions (NG)'!$V$9,Model!Z$1,'Assumptions (NG)'!$V$12,'Assumptions (NG)'!$V$7*Model!$O$438*AVERAGE('Assumptions (NG)'!$K$2:$M$2)+ Model!$O$439*AVERAGE('Assumptions (NG)'!$K$3:$M$3))/10^9,0)</f>
        <v>-0.0003514117155</v>
      </c>
      <c r="S508" s="160">
        <f>IF(Model!AA$1&lt;='Assumptions (NG)'!$V$12,PPMT('Assumptions (NG)'!$V$9,Model!AA$1,'Assumptions (NG)'!$V$12,'Assumptions (NG)'!$V$7*Model!$O$438*AVERAGE('Assumptions (NG)'!$K$2:$M$2)+ Model!$O$439*AVERAGE('Assumptions (NG)'!$K$3:$M$3))/10^9,0)</f>
        <v>-0.0003777675942</v>
      </c>
      <c r="T508" s="160">
        <f>IF(Model!AB$1&lt;='Assumptions (NG)'!$V$12,PPMT('Assumptions (NG)'!$V$9,Model!AB$1,'Assumptions (NG)'!$V$12,'Assumptions (NG)'!$V$7*Model!$O$438*AVERAGE('Assumptions (NG)'!$K$2:$M$2)+ Model!$O$439*AVERAGE('Assumptions (NG)'!$K$3:$M$3))/10^9,0)</f>
        <v>-0.0004061001638</v>
      </c>
      <c r="U508" s="160">
        <f>IF(Model!AC$1&lt;='Assumptions (NG)'!$V$12,PPMT('Assumptions (NG)'!$V$9,Model!AC$1,'Assumptions (NG)'!$V$12,'Assumptions (NG)'!$V$7*Model!$O$438*AVERAGE('Assumptions (NG)'!$K$2:$M$2)+ Model!$O$439*AVERAGE('Assumptions (NG)'!$K$3:$M$3))/10^9,0)</f>
        <v>-0.000436557676</v>
      </c>
      <c r="V508" s="160">
        <f>IF(Model!AD$1&lt;='Assumptions (NG)'!$V$12,PPMT('Assumptions (NG)'!$V$9,Model!AD$1,'Assumptions (NG)'!$V$12,'Assumptions (NG)'!$V$7*Model!$O$438*AVERAGE('Assumptions (NG)'!$K$2:$M$2)+ Model!$O$439*AVERAGE('Assumptions (NG)'!$K$3:$M$3))/10^9,0)</f>
        <v>-0.0004692995017</v>
      </c>
      <c r="W508" s="160">
        <f>IF(Model!AE$1&lt;='Assumptions (NG)'!$V$12,PPMT('Assumptions (NG)'!$V$9,Model!AE$1,'Assumptions (NG)'!$V$12,'Assumptions (NG)'!$V$7*Model!$O$438*AVERAGE('Assumptions (NG)'!$K$2:$M$2)+ Model!$O$439*AVERAGE('Assumptions (NG)'!$K$3:$M$3))/10^9,0)</f>
        <v>-0.0005044969644</v>
      </c>
      <c r="X508" s="160">
        <f>IF(Model!AF$1&lt;='Assumptions (NG)'!$V$12,PPMT('Assumptions (NG)'!$V$9,Model!AF$1,'Assumptions (NG)'!$V$12,'Assumptions (NG)'!$V$7*Model!$O$438*AVERAGE('Assumptions (NG)'!$K$2:$M$2)+ Model!$O$439*AVERAGE('Assumptions (NG)'!$K$3:$M$3))/10^9,0)</f>
        <v>-0.0005423342367</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-0.005442624005</v>
      </c>
      <c r="Q509" s="177">
        <f>IF(Model!X$1&lt;='Assumptions (NG)'!$V$12,PPMT('Assumptions (NG)'!$V$9,Model!X$1,'Assumptions (NG)'!$V$12,'Assumptions (NG)'!$V$7*Model!$P$438*AVERAGE('Assumptions (NG)'!$L$2:$N$2)+ Model!$P$439*AVERAGE('Assumptions (NG)'!$L$3:$N$3))/10^9,0)</f>
        <v>-0.005850820805</v>
      </c>
      <c r="R509" s="177">
        <f>IF(Model!Y$1&lt;='Assumptions (NG)'!$V$12,PPMT('Assumptions (NG)'!$V$9,Model!Y$1,'Assumptions (NG)'!$V$12,'Assumptions (NG)'!$V$7*Model!$P$438*AVERAGE('Assumptions (NG)'!$L$2:$N$2)+ Model!$P$439*AVERAGE('Assumptions (NG)'!$L$3:$N$3))/10^9,0)</f>
        <v>-0.006289632366</v>
      </c>
      <c r="S509" s="177">
        <f>IF(Model!Z$1&lt;='Assumptions (NG)'!$V$12,PPMT('Assumptions (NG)'!$V$9,Model!Z$1,'Assumptions (NG)'!$V$12,'Assumptions (NG)'!$V$7*Model!$P$438*AVERAGE('Assumptions (NG)'!$L$2:$N$2)+ Model!$P$439*AVERAGE('Assumptions (NG)'!$L$3:$N$3))/10^9,0)</f>
        <v>-0.006761354793</v>
      </c>
      <c r="T509" s="177">
        <f>IF(Model!AA$1&lt;='Assumptions (NG)'!$V$12,PPMT('Assumptions (NG)'!$V$9,Model!AA$1,'Assumptions (NG)'!$V$12,'Assumptions (NG)'!$V$7*Model!$P$438*AVERAGE('Assumptions (NG)'!$L$2:$N$2)+ Model!$P$439*AVERAGE('Assumptions (NG)'!$L$3:$N$3))/10^9,0)</f>
        <v>-0.007268456403</v>
      </c>
      <c r="U509" s="177">
        <f>IF(Model!AB$1&lt;='Assumptions (NG)'!$V$12,PPMT('Assumptions (NG)'!$V$9,Model!AB$1,'Assumptions (NG)'!$V$12,'Assumptions (NG)'!$V$7*Model!$P$438*AVERAGE('Assumptions (NG)'!$L$2:$N$2)+ Model!$P$439*AVERAGE('Assumptions (NG)'!$L$3:$N$3))/10^9,0)</f>
        <v>-0.007813590633</v>
      </c>
      <c r="V509" s="177">
        <f>IF(Model!AC$1&lt;='Assumptions (NG)'!$V$12,PPMT('Assumptions (NG)'!$V$9,Model!AC$1,'Assumptions (NG)'!$V$12,'Assumptions (NG)'!$V$7*Model!$P$438*AVERAGE('Assumptions (NG)'!$L$2:$N$2)+ Model!$P$439*AVERAGE('Assumptions (NG)'!$L$3:$N$3))/10^9,0)</f>
        <v>-0.00839960993</v>
      </c>
      <c r="W509" s="177">
        <f>IF(Model!AD$1&lt;='Assumptions (NG)'!$V$12,PPMT('Assumptions (NG)'!$V$9,Model!AD$1,'Assumptions (NG)'!$V$12,'Assumptions (NG)'!$V$7*Model!$P$438*AVERAGE('Assumptions (NG)'!$L$2:$N$2)+ Model!$P$439*AVERAGE('Assumptions (NG)'!$L$3:$N$3))/10^9,0)</f>
        <v>-0.009029580675</v>
      </c>
      <c r="X509" s="177">
        <f>IF(Model!AE$1&lt;='Assumptions (NG)'!$V$12,PPMT('Assumptions (NG)'!$V$9,Model!AE$1,'Assumptions (NG)'!$V$12,'Assumptions (NG)'!$V$7*Model!$P$438*AVERAGE('Assumptions (NG)'!$L$2:$N$2)+ Model!$P$439*AVERAGE('Assumptions (NG)'!$L$3:$N$3))/10^9,0)</f>
        <v>-0.009706799226</v>
      </c>
      <c r="Y509" s="177">
        <f>IF(Model!AF$1&lt;='Assumptions (NG)'!$V$12,PPMT('Assumptions (NG)'!$V$9,Model!AF$1,'Assumptions (NG)'!$V$12,'Assumptions (NG)'!$V$7*Model!$P$438*AVERAGE('Assumptions (NG)'!$L$2:$N$2)+ Model!$P$439*AVERAGE('Assumptions (NG)'!$L$3:$N$3))/10^9,0)</f>
        <v>-0.01043480917</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-0.001425756234</v>
      </c>
      <c r="R510" s="177">
        <f>IF(Model!X$1&lt;='Assumptions (NG)'!$V$12,PPMT('Assumptions (NG)'!$V$9,Model!X$1,'Assumptions (NG)'!$V$12,'Assumptions (NG)'!$V$7*Model!$Q$438*AVERAGE('Assumptions (NG)'!$M$2:$O$2)+ Model!$Q$439*AVERAGE('Assumptions (NG)'!$M$3:$O$3))/10^9,0)</f>
        <v>-0.001532687952</v>
      </c>
      <c r="S510" s="177">
        <f>IF(Model!Y$1&lt;='Assumptions (NG)'!$V$12,PPMT('Assumptions (NG)'!$V$9,Model!Y$1,'Assumptions (NG)'!$V$12,'Assumptions (NG)'!$V$7*Model!$Q$438*AVERAGE('Assumptions (NG)'!$M$2:$O$2)+ Model!$Q$439*AVERAGE('Assumptions (NG)'!$M$3:$O$3))/10^9,0)</f>
        <v>-0.001647639548</v>
      </c>
      <c r="T510" s="177">
        <f>IF(Model!Z$1&lt;='Assumptions (NG)'!$V$12,PPMT('Assumptions (NG)'!$V$9,Model!Z$1,'Assumptions (NG)'!$V$12,'Assumptions (NG)'!$V$7*Model!$Q$438*AVERAGE('Assumptions (NG)'!$M$2:$O$2)+ Model!$Q$439*AVERAGE('Assumptions (NG)'!$M$3:$O$3))/10^9,0)</f>
        <v>-0.001771212515</v>
      </c>
      <c r="U510" s="177">
        <f>IF(Model!AA$1&lt;='Assumptions (NG)'!$V$12,PPMT('Assumptions (NG)'!$V$9,Model!AA$1,'Assumptions (NG)'!$V$12,'Assumptions (NG)'!$V$7*Model!$Q$438*AVERAGE('Assumptions (NG)'!$M$2:$O$2)+ Model!$Q$439*AVERAGE('Assumptions (NG)'!$M$3:$O$3))/10^9,0)</f>
        <v>-0.001904053453</v>
      </c>
      <c r="V510" s="177">
        <f>IF(Model!AB$1&lt;='Assumptions (NG)'!$V$12,PPMT('Assumptions (NG)'!$V$9,Model!AB$1,'Assumptions (NG)'!$V$12,'Assumptions (NG)'!$V$7*Model!$Q$438*AVERAGE('Assumptions (NG)'!$M$2:$O$2)+ Model!$Q$439*AVERAGE('Assumptions (NG)'!$M$3:$O$3))/10^9,0)</f>
        <v>-0.002046857462</v>
      </c>
      <c r="W510" s="177">
        <f>IF(Model!AC$1&lt;='Assumptions (NG)'!$V$12,PPMT('Assumptions (NG)'!$V$9,Model!AC$1,'Assumptions (NG)'!$V$12,'Assumptions (NG)'!$V$7*Model!$Q$438*AVERAGE('Assumptions (NG)'!$M$2:$O$2)+ Model!$Q$439*AVERAGE('Assumptions (NG)'!$M$3:$O$3))/10^9,0)</f>
        <v>-0.002200371772</v>
      </c>
      <c r="X510" s="177">
        <f>IF(Model!AD$1&lt;='Assumptions (NG)'!$V$12,PPMT('Assumptions (NG)'!$V$9,Model!AD$1,'Assumptions (NG)'!$V$12,'Assumptions (NG)'!$V$7*Model!$Q$438*AVERAGE('Assumptions (NG)'!$M$2:$O$2)+ Model!$Q$439*AVERAGE('Assumptions (NG)'!$M$3:$O$3))/10^9,0)</f>
        <v>-0.002365399655</v>
      </c>
      <c r="Y510" s="177">
        <f>IF(Model!AE$1&lt;='Assumptions (NG)'!$V$12,PPMT('Assumptions (NG)'!$V$9,Model!AE$1,'Assumptions (NG)'!$V$12,'Assumptions (NG)'!$V$7*Model!$Q$438*AVERAGE('Assumptions (NG)'!$M$2:$O$2)+ Model!$Q$439*AVERAGE('Assumptions (NG)'!$M$3:$O$3))/10^9,0)</f>
        <v>-0.002542804629</v>
      </c>
      <c r="Z510" s="177">
        <f>IF(Model!AF$1&lt;='Assumptions (NG)'!$V$12,PPMT('Assumptions (NG)'!$V$9,Model!AF$1,'Assumptions (NG)'!$V$12,'Assumptions (NG)'!$V$7*Model!$Q$438*AVERAGE('Assumptions (NG)'!$M$2:$O$2)+ Model!$Q$439*AVERAGE('Assumptions (NG)'!$M$3:$O$3))/10^9,0)</f>
        <v>-0.002733514976</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-0.03002116277</v>
      </c>
      <c r="S511" s="177">
        <f>IF(Model!X$1&lt;='Assumptions (NG)'!$V$12,PPMT('Assumptions (NG)'!$V$9,Model!X$1,'Assumptions (NG)'!$V$12,'Assumptions (NG)'!$V$7*Model!$R$438*AVERAGE('Assumptions (NG)'!$N$2:$P$2)+ Model!$R$439*AVERAGE('Assumptions (NG)'!$N$3:$P$3))/10^9,0)</f>
        <v>-0.03227274998</v>
      </c>
      <c r="T511" s="177">
        <f>IF(Model!Y$1&lt;='Assumptions (NG)'!$V$12,PPMT('Assumptions (NG)'!$V$9,Model!Y$1,'Assumptions (NG)'!$V$12,'Assumptions (NG)'!$V$7*Model!$R$438*AVERAGE('Assumptions (NG)'!$N$2:$P$2)+ Model!$R$439*AVERAGE('Assumptions (NG)'!$N$3:$P$3))/10^9,0)</f>
        <v>-0.03469320622</v>
      </c>
      <c r="U511" s="177">
        <f>IF(Model!Z$1&lt;='Assumptions (NG)'!$V$12,PPMT('Assumptions (NG)'!$V$9,Model!Z$1,'Assumptions (NG)'!$V$12,'Assumptions (NG)'!$V$7*Model!$R$438*AVERAGE('Assumptions (NG)'!$N$2:$P$2)+ Model!$R$439*AVERAGE('Assumptions (NG)'!$N$3:$P$3))/10^9,0)</f>
        <v>-0.03729519669</v>
      </c>
      <c r="V511" s="177">
        <f>IF(Model!AA$1&lt;='Assumptions (NG)'!$V$12,PPMT('Assumptions (NG)'!$V$9,Model!AA$1,'Assumptions (NG)'!$V$12,'Assumptions (NG)'!$V$7*Model!$R$438*AVERAGE('Assumptions (NG)'!$N$2:$P$2)+ Model!$R$439*AVERAGE('Assumptions (NG)'!$N$3:$P$3))/10^9,0)</f>
        <v>-0.04009233644</v>
      </c>
      <c r="W511" s="177">
        <f>IF(Model!AB$1&lt;='Assumptions (NG)'!$V$12,PPMT('Assumptions (NG)'!$V$9,Model!AB$1,'Assumptions (NG)'!$V$12,'Assumptions (NG)'!$V$7*Model!$R$438*AVERAGE('Assumptions (NG)'!$N$2:$P$2)+ Model!$R$439*AVERAGE('Assumptions (NG)'!$N$3:$P$3))/10^9,0)</f>
        <v>-0.04309926168</v>
      </c>
      <c r="X511" s="177">
        <f>IF(Model!AC$1&lt;='Assumptions (NG)'!$V$12,PPMT('Assumptions (NG)'!$V$9,Model!AC$1,'Assumptions (NG)'!$V$12,'Assumptions (NG)'!$V$7*Model!$R$438*AVERAGE('Assumptions (NG)'!$N$2:$P$2)+ Model!$R$439*AVERAGE('Assumptions (NG)'!$N$3:$P$3))/10^9,0)</f>
        <v>-0.0463317063</v>
      </c>
      <c r="Y511" s="177">
        <f>IF(Model!AD$1&lt;='Assumptions (NG)'!$V$12,PPMT('Assumptions (NG)'!$V$9,Model!AD$1,'Assumptions (NG)'!$V$12,'Assumptions (NG)'!$V$7*Model!$R$438*AVERAGE('Assumptions (NG)'!$N$2:$P$2)+ Model!$R$439*AVERAGE('Assumptions (NG)'!$N$3:$P$3))/10^9,0)</f>
        <v>-0.04980658427</v>
      </c>
      <c r="Z511" s="177">
        <f>IF(Model!AE$1&lt;='Assumptions (NG)'!$V$12,PPMT('Assumptions (NG)'!$V$9,Model!AE$1,'Assumptions (NG)'!$V$12,'Assumptions (NG)'!$V$7*Model!$R$438*AVERAGE('Assumptions (NG)'!$N$2:$P$2)+ Model!$R$439*AVERAGE('Assumptions (NG)'!$N$3:$P$3))/10^9,0)</f>
        <v>-0.05354207809</v>
      </c>
      <c r="AA511" s="177">
        <f>IF(Model!AF$1&lt;='Assumptions (NG)'!$V$12,PPMT('Assumptions (NG)'!$V$9,Model!AF$1,'Assumptions (NG)'!$V$12,'Assumptions (NG)'!$V$7*Model!$R$438*AVERAGE('Assumptions (NG)'!$N$2:$P$2)+ Model!$R$439*AVERAGE('Assumptions (NG)'!$N$3:$P$3))/10^9,0)</f>
        <v>-0.05755773395</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-0.02421034535</v>
      </c>
      <c r="T512" s="177">
        <f>IF(Model!X$1&lt;='Assumptions (NG)'!$V$12,PPMT('Assumptions (NG)'!$V$9,Model!X$1,'Assumptions (NG)'!$V$12,'Assumptions (NG)'!$V$7*Model!$S$438*AVERAGE('Assumptions (NG)'!$O$2:$Q$2)+ Model!$S$439*AVERAGE('Assumptions (NG)'!$O$3:$Q$3))/10^9,0)</f>
        <v>-0.02602612125</v>
      </c>
      <c r="U512" s="177">
        <f>IF(Model!Y$1&lt;='Assumptions (NG)'!$V$12,PPMT('Assumptions (NG)'!$V$9,Model!Y$1,'Assumptions (NG)'!$V$12,'Assumptions (NG)'!$V$7*Model!$S$438*AVERAGE('Assumptions (NG)'!$O$2:$Q$2)+ Model!$S$439*AVERAGE('Assumptions (NG)'!$O$3:$Q$3))/10^9,0)</f>
        <v>-0.02797808035</v>
      </c>
      <c r="V512" s="177">
        <f>IF(Model!Z$1&lt;='Assumptions (NG)'!$V$12,PPMT('Assumptions (NG)'!$V$9,Model!Z$1,'Assumptions (NG)'!$V$12,'Assumptions (NG)'!$V$7*Model!$S$438*AVERAGE('Assumptions (NG)'!$O$2:$Q$2)+ Model!$S$439*AVERAGE('Assumptions (NG)'!$O$3:$Q$3))/10^9,0)</f>
        <v>-0.03007643637</v>
      </c>
      <c r="W512" s="177">
        <f>IF(Model!AA$1&lt;='Assumptions (NG)'!$V$12,PPMT('Assumptions (NG)'!$V$9,Model!AA$1,'Assumptions (NG)'!$V$12,'Assumptions (NG)'!$V$7*Model!$S$438*AVERAGE('Assumptions (NG)'!$O$2:$Q$2)+ Model!$S$439*AVERAGE('Assumptions (NG)'!$O$3:$Q$3))/10^9,0)</f>
        <v>-0.0323321691</v>
      </c>
      <c r="X512" s="177">
        <f>IF(Model!AB$1&lt;='Assumptions (NG)'!$V$12,PPMT('Assumptions (NG)'!$V$9,Model!AB$1,'Assumptions (NG)'!$V$12,'Assumptions (NG)'!$V$7*Model!$S$438*AVERAGE('Assumptions (NG)'!$O$2:$Q$2)+ Model!$S$439*AVERAGE('Assumptions (NG)'!$O$3:$Q$3))/10^9,0)</f>
        <v>-0.03475708178</v>
      </c>
      <c r="Y512" s="177">
        <f>IF(Model!AC$1&lt;='Assumptions (NG)'!$V$12,PPMT('Assumptions (NG)'!$V$9,Model!AC$1,'Assumptions (NG)'!$V$12,'Assumptions (NG)'!$V$7*Model!$S$438*AVERAGE('Assumptions (NG)'!$O$2:$Q$2)+ Model!$S$439*AVERAGE('Assumptions (NG)'!$O$3:$Q$3))/10^9,0)</f>
        <v>-0.03736386292</v>
      </c>
      <c r="Z512" s="177">
        <f>IF(Model!AD$1&lt;='Assumptions (NG)'!$V$12,PPMT('Assumptions (NG)'!$V$9,Model!AD$1,'Assumptions (NG)'!$V$12,'Assumptions (NG)'!$V$7*Model!$S$438*AVERAGE('Assumptions (NG)'!$O$2:$Q$2)+ Model!$S$439*AVERAGE('Assumptions (NG)'!$O$3:$Q$3))/10^9,0)</f>
        <v>-0.04016615264</v>
      </c>
      <c r="AA512" s="177">
        <f>IF(Model!AE$1&lt;='Assumptions (NG)'!$V$12,PPMT('Assumptions (NG)'!$V$9,Model!AE$1,'Assumptions (NG)'!$V$12,'Assumptions (NG)'!$V$7*Model!$S$438*AVERAGE('Assumptions (NG)'!$O$2:$Q$2)+ Model!$S$439*AVERAGE('Assumptions (NG)'!$O$3:$Q$3))/10^9,0)</f>
        <v>-0.04317861408</v>
      </c>
      <c r="AB512" s="177">
        <f>IF(Model!AF$1&lt;='Assumptions (NG)'!$V$12,PPMT('Assumptions (NG)'!$V$9,Model!AF$1,'Assumptions (NG)'!$V$12,'Assumptions (NG)'!$V$7*Model!$S$438*AVERAGE('Assumptions (NG)'!$O$2:$Q$2)+ Model!$S$439*AVERAGE('Assumptions (NG)'!$O$3:$Q$3))/10^9,0)</f>
        <v>-0.04641701014</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-0.05050384861</v>
      </c>
      <c r="U513" s="177">
        <f>IF(Model!X$1&lt;='Assumptions (NG)'!$V$12,PPMT('Assumptions (NG)'!$V$9,Model!X$1,'Assumptions (NG)'!$V$12,'Assumptions (NG)'!$V$7*Model!$T$438*AVERAGE('Assumptions (NG)'!$P$2:$R$2)+ Model!$T$439*AVERAGE('Assumptions (NG)'!$P$3:$R$3))/10^9,0)</f>
        <v>-0.05429163725</v>
      </c>
      <c r="V513" s="177">
        <f>IF(Model!Y$1&lt;='Assumptions (NG)'!$V$12,PPMT('Assumptions (NG)'!$V$9,Model!Y$1,'Assumptions (NG)'!$V$12,'Assumptions (NG)'!$V$7*Model!$T$438*AVERAGE('Assumptions (NG)'!$P$2:$R$2)+ Model!$T$439*AVERAGE('Assumptions (NG)'!$P$3:$R$3))/10^9,0)</f>
        <v>-0.05836351005</v>
      </c>
      <c r="W513" s="177">
        <f>IF(Model!Z$1&lt;='Assumptions (NG)'!$V$12,PPMT('Assumptions (NG)'!$V$9,Model!Z$1,'Assumptions (NG)'!$V$12,'Assumptions (NG)'!$V$7*Model!$T$438*AVERAGE('Assumptions (NG)'!$P$2:$R$2)+ Model!$T$439*AVERAGE('Assumptions (NG)'!$P$3:$R$3))/10^9,0)</f>
        <v>-0.0627407733</v>
      </c>
      <c r="X513" s="177">
        <f>IF(Model!AA$1&lt;='Assumptions (NG)'!$V$12,PPMT('Assumptions (NG)'!$V$9,Model!AA$1,'Assumptions (NG)'!$V$12,'Assumptions (NG)'!$V$7*Model!$T$438*AVERAGE('Assumptions (NG)'!$P$2:$R$2)+ Model!$T$439*AVERAGE('Assumptions (NG)'!$P$3:$R$3))/10^9,0)</f>
        <v>-0.0674463313</v>
      </c>
      <c r="Y513" s="177">
        <f>IF(Model!AB$1&lt;='Assumptions (NG)'!$V$12,PPMT('Assumptions (NG)'!$V$9,Model!AB$1,'Assumptions (NG)'!$V$12,'Assumptions (NG)'!$V$7*Model!$T$438*AVERAGE('Assumptions (NG)'!$P$2:$R$2)+ Model!$T$439*AVERAGE('Assumptions (NG)'!$P$3:$R$3))/10^9,0)</f>
        <v>-0.07250480614</v>
      </c>
      <c r="Z513" s="177">
        <f>IF(Model!AC$1&lt;='Assumptions (NG)'!$V$12,PPMT('Assumptions (NG)'!$V$9,Model!AC$1,'Assumptions (NG)'!$V$12,'Assumptions (NG)'!$V$7*Model!$T$438*AVERAGE('Assumptions (NG)'!$P$2:$R$2)+ Model!$T$439*AVERAGE('Assumptions (NG)'!$P$3:$R$3))/10^9,0)</f>
        <v>-0.0779426666</v>
      </c>
      <c r="AA513" s="177">
        <f>IF(Model!AD$1&lt;='Assumptions (NG)'!$V$12,PPMT('Assumptions (NG)'!$V$9,Model!AD$1,'Assumptions (NG)'!$V$12,'Assumptions (NG)'!$V$7*Model!$T$438*AVERAGE('Assumptions (NG)'!$P$2:$R$2)+ Model!$T$439*AVERAGE('Assumptions (NG)'!$P$3:$R$3))/10^9,0)</f>
        <v>-0.0837883666</v>
      </c>
      <c r="AB513" s="177">
        <f>IF(Model!AE$1&lt;='Assumptions (NG)'!$V$12,PPMT('Assumptions (NG)'!$V$9,Model!AE$1,'Assumptions (NG)'!$V$12,'Assumptions (NG)'!$V$7*Model!$T$438*AVERAGE('Assumptions (NG)'!$P$2:$R$2)+ Model!$T$439*AVERAGE('Assumptions (NG)'!$P$3:$R$3))/10^9,0)</f>
        <v>-0.0900724941</v>
      </c>
      <c r="AC513" s="177">
        <f>IF(Model!AF$1&lt;='Assumptions (NG)'!$V$12,PPMT('Assumptions (NG)'!$V$9,Model!AF$1,'Assumptions (NG)'!$V$12,'Assumptions (NG)'!$V$7*Model!$T$438*AVERAGE('Assumptions (NG)'!$P$2:$R$2)+ Model!$T$439*AVERAGE('Assumptions (NG)'!$P$3:$R$3))/10^9,0)</f>
        <v>-0.09682793115</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-0.08042626909</v>
      </c>
      <c r="V514" s="177">
        <f>IF(Model!X$1&lt;='Assumptions (NG)'!$V$12,PPMT('Assumptions (NG)'!$V$9,Model!X$1,'Assumptions (NG)'!$V$12,'Assumptions (NG)'!$V$7*Model!$U$438*AVERAGE('Assumptions (NG)'!$Q$2:$S$2)+ Model!$U$439*AVERAGE('Assumptions (NG)'!$Q$3:$S3))/10^9,0)</f>
        <v>-0.08645823928</v>
      </c>
      <c r="W514" s="177">
        <f>IF(Model!Y$1&lt;='Assumptions (NG)'!$V$12,PPMT('Assumptions (NG)'!$V$9,Model!Y$1,'Assumptions (NG)'!$V$12,'Assumptions (NG)'!$V$7*Model!$U$438*AVERAGE('Assumptions (NG)'!$Q$2:$S$2)+ Model!$U$439*AVERAGE('Assumptions (NG)'!$Q$3:$S3))/10^9,0)</f>
        <v>-0.09294260722</v>
      </c>
      <c r="X514" s="177">
        <f>IF(Model!Z$1&lt;='Assumptions (NG)'!$V$12,PPMT('Assumptions (NG)'!$V$9,Model!Z$1,'Assumptions (NG)'!$V$12,'Assumptions (NG)'!$V$7*Model!$U$438*AVERAGE('Assumptions (NG)'!$Q$2:$S$2)+ Model!$U$439*AVERAGE('Assumptions (NG)'!$Q$3:$S3))/10^9,0)</f>
        <v>-0.09991330276</v>
      </c>
      <c r="Y514" s="177">
        <f>IF(Model!AA$1&lt;='Assumptions (NG)'!$V$12,PPMT('Assumptions (NG)'!$V$9,Model!AA$1,'Assumptions (NG)'!$V$12,'Assumptions (NG)'!$V$7*Model!$U$438*AVERAGE('Assumptions (NG)'!$Q$2:$S$2)+ Model!$U$439*AVERAGE('Assumptions (NG)'!$Q$3:$S3))/10^9,0)</f>
        <v>-0.1074068005</v>
      </c>
      <c r="Z514" s="177">
        <f>IF(Model!AB$1&lt;='Assumptions (NG)'!$V$12,PPMT('Assumptions (NG)'!$V$9,Model!AB$1,'Assumptions (NG)'!$V$12,'Assumptions (NG)'!$V$7*Model!$U$438*AVERAGE('Assumptions (NG)'!$Q$2:$S$2)+ Model!$U$439*AVERAGE('Assumptions (NG)'!$Q$3:$S3))/10^9,0)</f>
        <v>-0.1154623105</v>
      </c>
      <c r="AA514" s="177">
        <f>IF(Model!AC$1&lt;='Assumptions (NG)'!$V$12,PPMT('Assumptions (NG)'!$V$9,Model!AC$1,'Assumptions (NG)'!$V$12,'Assumptions (NG)'!$V$7*Model!$U$438*AVERAGE('Assumptions (NG)'!$Q$2:$S$2)+ Model!$U$439*AVERAGE('Assumptions (NG)'!$Q$3:$S3))/10^9,0)</f>
        <v>-0.1241219838</v>
      </c>
      <c r="AB514" s="177">
        <f>IF(Model!AD$1&lt;='Assumptions (NG)'!$V$12,PPMT('Assumptions (NG)'!$V$9,Model!AD$1,'Assumptions (NG)'!$V$12,'Assumptions (NG)'!$V$7*Model!$U$438*AVERAGE('Assumptions (NG)'!$Q$2:$S$2)+ Model!$U$439*AVERAGE('Assumptions (NG)'!$Q$3:$S3))/10^9,0)</f>
        <v>-0.1334311326</v>
      </c>
      <c r="AC514" s="177">
        <f>IF(Model!AE$1&lt;='Assumptions (NG)'!$V$12,PPMT('Assumptions (NG)'!$V$9,Model!AE$1,'Assumptions (NG)'!$V$12,'Assumptions (NG)'!$V$7*Model!$U$438*AVERAGE('Assumptions (NG)'!$Q$2:$S$2)+ Model!$U$439*AVERAGE('Assumptions (NG)'!$Q$3:$S3))/10^9,0)</f>
        <v>-0.1434384675</v>
      </c>
      <c r="AD514" s="177">
        <f>IF(Model!AF$1&lt;='Assumptions (NG)'!$V$12,PPMT('Assumptions (NG)'!$V$9,Model!AF$1,'Assumptions (NG)'!$V$12,'Assumptions (NG)'!$V$7*Model!$U$438*AVERAGE('Assumptions (NG)'!$Q$2:$S$2)+ Model!$U$439*AVERAGE('Assumptions (NG)'!$Q$3:$S3))/10^9,0)</f>
        <v>-0.1541963526</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-0.2954231155</v>
      </c>
      <c r="Y517" s="221">
        <f>IF(Model!X$1&lt;='Assumptions (NG)'!$V$12,PPMT('Assumptions (NG)'!$V$9,Model!X$1,'Assumptions (NG)'!$V$12,'Assumptions (NG)'!$V$7*Model!$X$438*AVERAGE('Assumptions (NG)'!$T$2:$V$2)+ Model!$X$439*AVERAGE('Assumptions (NG)'!$T$3:$V3))/10^9,0)</f>
        <v>-0.3175798491</v>
      </c>
      <c r="Z517" s="221">
        <f>IF(Model!Y$1&lt;='Assumptions (NG)'!$V$12,PPMT('Assumptions (NG)'!$V$9,Model!Y$1,'Assumptions (NG)'!$V$12,'Assumptions (NG)'!$V$7*Model!$X$438*AVERAGE('Assumptions (NG)'!$T$2:$V$2)+ Model!$X$439*AVERAGE('Assumptions (NG)'!$T$3:$V3))/10^9,0)</f>
        <v>-0.3413983378</v>
      </c>
      <c r="AA517" s="221">
        <f>IF(Model!Z$1&lt;='Assumptions (NG)'!$V$12,PPMT('Assumptions (NG)'!$V$9,Model!Z$1,'Assumptions (NG)'!$V$12,'Assumptions (NG)'!$V$7*Model!$X$438*AVERAGE('Assumptions (NG)'!$T$2:$V$2)+ Model!$X$439*AVERAGE('Assumptions (NG)'!$T$3:$V3))/10^9,0)</f>
        <v>-0.3670032131</v>
      </c>
      <c r="AB517" s="221">
        <f>IF(Model!AA$1&lt;='Assumptions (NG)'!$V$12,PPMT('Assumptions (NG)'!$V$9,Model!AA$1,'Assumptions (NG)'!$V$12,'Assumptions (NG)'!$V$7*Model!$X$438*AVERAGE('Assumptions (NG)'!$T$2:$V$2)+ Model!$X$439*AVERAGE('Assumptions (NG)'!$T$3:$V3))/10^9,0)</f>
        <v>-0.3945284541</v>
      </c>
      <c r="AC517" s="221">
        <f>IF(Model!AB$1&lt;='Assumptions (NG)'!$V$12,PPMT('Assumptions (NG)'!$V$9,Model!AB$1,'Assumptions (NG)'!$V$12,'Assumptions (NG)'!$V$7*Model!$X$438*AVERAGE('Assumptions (NG)'!$T$2:$V$2)+ Model!$X$439*AVERAGE('Assumptions (NG)'!$T$3:$V3))/10^9,0)</f>
        <v>-0.4241180882</v>
      </c>
      <c r="AD517" s="221">
        <f>IF(Model!AC$1&lt;='Assumptions (NG)'!$V$12,PPMT('Assumptions (NG)'!$V$9,Model!AC$1,'Assumptions (NG)'!$V$12,'Assumptions (NG)'!$V$7*Model!$X$438*AVERAGE('Assumptions (NG)'!$T$2:$V$2)+ Model!$X$439*AVERAGE('Assumptions (NG)'!$T$3:$V3))/10^9,0)</f>
        <v>-0.4559269448</v>
      </c>
      <c r="AE517" s="221">
        <f>IF(Model!AD$1&lt;='Assumptions (NG)'!$V$12,PPMT('Assumptions (NG)'!$V$9,Model!AD$1,'Assumptions (NG)'!$V$12,'Assumptions (NG)'!$V$7*Model!$X$438*AVERAGE('Assumptions (NG)'!$T$2:$V$2)+ Model!$X$439*AVERAGE('Assumptions (NG)'!$T$3:$V3))/10^9,0)</f>
        <v>-0.4901214656</v>
      </c>
      <c r="AF517" s="221">
        <f>IF(Model!AE$1&lt;='Assumptions (NG)'!$V$12,PPMT('Assumptions (NG)'!$V$9,Model!AE$1,'Assumptions (NG)'!$V$12,'Assumptions (NG)'!$V$7*Model!$X$438*AVERAGE('Assumptions (NG)'!$T$2:$V$2)+ Model!$X$439*AVERAGE('Assumptions (NG)'!$T$3:$V3))/10^9,0)</f>
        <v>-0.5268805756</v>
      </c>
      <c r="AG517" s="221">
        <f>IF(Model!AF$1&lt;='Assumptions (NG)'!$V$12,PPMT('Assumptions (NG)'!$V$9,Model!AF$1,'Assumptions (NG)'!$V$12,'Assumptions (NG)'!$V$7*Model!$X$438*AVERAGE('Assumptions (NG)'!$T$2:$V$2)+ Model!$X$439*AVERAGE('Assumptions (NG)'!$T$3:$V3))/10^9,0)</f>
        <v>-0.5663966187</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-0.02738744186</v>
      </c>
      <c r="Z518" s="219">
        <f>IF(Model!X$1&lt;='Assumptions (NG)'!$V$12,PPMT('Assumptions (NG)'!$V$9,Model!X$1,'Assumptions (NG)'!$V$12,'Assumptions (NG)'!$V$7*Model!$Y$438*AVERAGE('Assumptions (NG)'!$U$2:$W$2)+ Model!$Y$439*AVERAGE('Assumptions (NG)'!$U$3:$W3))/10^9,0)</f>
        <v>-0.0294415</v>
      </c>
      <c r="AA518" s="219">
        <f>IF(Model!Y$1&lt;='Assumptions (NG)'!$V$12,PPMT('Assumptions (NG)'!$V$9,Model!Y$1,'Assumptions (NG)'!$V$12,'Assumptions (NG)'!$V$7*Model!$Y$438*AVERAGE('Assumptions (NG)'!$U$2:$W$2)+ Model!$Y$439*AVERAGE('Assumptions (NG)'!$U$3:$W3))/10^9,0)</f>
        <v>-0.0316496125</v>
      </c>
      <c r="AB518" s="219">
        <f>IF(Model!Z$1&lt;='Assumptions (NG)'!$V$12,PPMT('Assumptions (NG)'!$V$9,Model!Z$1,'Assumptions (NG)'!$V$12,'Assumptions (NG)'!$V$7*Model!$Y$438*AVERAGE('Assumptions (NG)'!$U$2:$W$2)+ Model!$Y$439*AVERAGE('Assumptions (NG)'!$U$3:$W3))/10^9,0)</f>
        <v>-0.03402333344</v>
      </c>
      <c r="AC518" s="219">
        <f>IF(Model!AA$1&lt;='Assumptions (NG)'!$V$12,PPMT('Assumptions (NG)'!$V$9,Model!AA$1,'Assumptions (NG)'!$V$12,'Assumptions (NG)'!$V$7*Model!$Y$438*AVERAGE('Assumptions (NG)'!$U$2:$W$2)+ Model!$Y$439*AVERAGE('Assumptions (NG)'!$U$3:$W3))/10^9,0)</f>
        <v>-0.03657508345</v>
      </c>
      <c r="AD518" s="219">
        <f>IF(Model!AB$1&lt;='Assumptions (NG)'!$V$12,PPMT('Assumptions (NG)'!$V$9,Model!AB$1,'Assumptions (NG)'!$V$12,'Assumptions (NG)'!$V$7*Model!$Y$438*AVERAGE('Assumptions (NG)'!$U$2:$W$2)+ Model!$Y$439*AVERAGE('Assumptions (NG)'!$U$3:$W3))/10^9,0)</f>
        <v>-0.03931821471</v>
      </c>
      <c r="AE518" s="219">
        <f>IF(Model!AC$1&lt;='Assumptions (NG)'!$V$12,PPMT('Assumptions (NG)'!$V$9,Model!AC$1,'Assumptions (NG)'!$V$12,'Assumptions (NG)'!$V$7*Model!$Y$438*AVERAGE('Assumptions (NG)'!$U$2:$W$2)+ Model!$Y$439*AVERAGE('Assumptions (NG)'!$U$3:$W3))/10^9,0)</f>
        <v>-0.04226708081</v>
      </c>
      <c r="AF518" s="219">
        <f>IF(Model!AD$1&lt;='Assumptions (NG)'!$V$12,PPMT('Assumptions (NG)'!$V$9,Model!AD$1,'Assumptions (NG)'!$V$12,'Assumptions (NG)'!$V$7*Model!$Y$438*AVERAGE('Assumptions (NG)'!$U$2:$W$2)+ Model!$Y$439*AVERAGE('Assumptions (NG)'!$U$3:$W3))/10^9,0)</f>
        <v>-0.04543711187</v>
      </c>
      <c r="AG518" s="219">
        <f>IF(Model!AE$1&lt;='Assumptions (NG)'!$V$12,PPMT('Assumptions (NG)'!$V$9,Model!AE$1,'Assumptions (NG)'!$V$12,'Assumptions (NG)'!$V$7*Model!$Y$438*AVERAGE('Assumptions (NG)'!$U$2:$W$2)+ Model!$Y$439*AVERAGE('Assumptions (NG)'!$U$3:$W3))/10^9,0)</f>
        <v>-0.04884489526</v>
      </c>
      <c r="AH518" s="219">
        <f>IF(Model!AF$1&lt;='Assumptions (NG)'!$V$12,PPMT('Assumptions (NG)'!$V$9,Model!AF$1,'Assumptions (NG)'!$V$12,'Assumptions (NG)'!$V$7*Model!$Y$438*AVERAGE('Assumptions (NG)'!$U$2:$W$2)+ Model!$Y$439*AVERAGE('Assumptions (NG)'!$U$3:$W3))/10^9,0)</f>
        <v>-0.0525082624</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-0.05499619897</v>
      </c>
      <c r="AA519" s="219">
        <f>IF(Model!X$1&lt;='Assumptions (NG)'!$V$12,PPMT('Assumptions (NG)'!$V$9,Model!X$1,'Assumptions (NG)'!$V$12,'Assumptions (NG)'!$V$7*Model!$Z$438*AVERAGE('Assumptions (NG)'!$V$2:$X$2)+ Model!$Z$439*AVERAGE('Assumptions (NG)'!$V$3:$X3))/10^9,0)</f>
        <v>-0.0591209139</v>
      </c>
      <c r="AB519" s="219">
        <f>IF(Model!Y$1&lt;='Assumptions (NG)'!$V$12,PPMT('Assumptions (NG)'!$V$9,Model!Y$1,'Assumptions (NG)'!$V$12,'Assumptions (NG)'!$V$7*Model!$Z$438*AVERAGE('Assumptions (NG)'!$V$2:$X$2)+ Model!$Z$439*AVERAGE('Assumptions (NG)'!$V$3:$X3))/10^9,0)</f>
        <v>-0.06355498244</v>
      </c>
      <c r="AC519" s="219">
        <f>IF(Model!Z$1&lt;='Assumptions (NG)'!$V$12,PPMT('Assumptions (NG)'!$V$9,Model!Z$1,'Assumptions (NG)'!$V$12,'Assumptions (NG)'!$V$7*Model!$Z$438*AVERAGE('Assumptions (NG)'!$V$2:$X$2)+ Model!$Z$439*AVERAGE('Assumptions (NG)'!$V$3:$X3))/10^9,0)</f>
        <v>-0.06832160612</v>
      </c>
      <c r="AD519" s="219">
        <f>IF(Model!AA$1&lt;='Assumptions (NG)'!$V$12,PPMT('Assumptions (NG)'!$V$9,Model!AA$1,'Assumptions (NG)'!$V$12,'Assumptions (NG)'!$V$7*Model!$Z$438*AVERAGE('Assumptions (NG)'!$V$2:$X$2)+ Model!$Z$439*AVERAGE('Assumptions (NG)'!$V$3:$X3))/10^9,0)</f>
        <v>-0.07344572658</v>
      </c>
      <c r="AE519" s="219">
        <f>IF(Model!AB$1&lt;='Assumptions (NG)'!$V$12,PPMT('Assumptions (NG)'!$V$9,Model!AB$1,'Assumptions (NG)'!$V$12,'Assumptions (NG)'!$V$7*Model!$Z$438*AVERAGE('Assumptions (NG)'!$V$2:$X$2)+ Model!$Z$439*AVERAGE('Assumptions (NG)'!$V$3:$X3))/10^9,0)</f>
        <v>-0.07895415608</v>
      </c>
      <c r="AF519" s="219">
        <f>IF(Model!AC$1&lt;='Assumptions (NG)'!$V$12,PPMT('Assumptions (NG)'!$V$9,Model!AC$1,'Assumptions (NG)'!$V$12,'Assumptions (NG)'!$V$7*Model!$Z$438*AVERAGE('Assumptions (NG)'!$V$2:$X$2)+ Model!$Z$439*AVERAGE('Assumptions (NG)'!$V$3:$X3))/10^9,0)</f>
        <v>-0.08487571778</v>
      </c>
      <c r="AG519" s="219">
        <f>IF(Model!AD$1&lt;='Assumptions (NG)'!$V$12,PPMT('Assumptions (NG)'!$V$9,Model!AD$1,'Assumptions (NG)'!$V$12,'Assumptions (NG)'!$V$7*Model!$Z$438*AVERAGE('Assumptions (NG)'!$V$2:$X$2)+ Model!$Z$439*AVERAGE('Assumptions (NG)'!$V$3:$X3))/10^9,0)</f>
        <v>-0.09124139662</v>
      </c>
      <c r="AH519" s="219">
        <f>IF(Model!AE$1&lt;='Assumptions (NG)'!$V$12,PPMT('Assumptions (NG)'!$V$9,Model!AE$1,'Assumptions (NG)'!$V$12,'Assumptions (NG)'!$V$7*Model!$Z$438*AVERAGE('Assumptions (NG)'!$V$2:$X$2)+ Model!$Z$439*AVERAGE('Assumptions (NG)'!$V$3:$X3))/10^9,0)</f>
        <v>-0.09808450136</v>
      </c>
      <c r="AI519" s="219">
        <f>IF(Model!AF$1&lt;='Assumptions (NG)'!$V$12,PPMT('Assumptions (NG)'!$V$9,Model!AF$1,'Assumptions (NG)'!$V$12,'Assumptions (NG)'!$V$7*Model!$Z$438*AVERAGE('Assumptions (NG)'!$V$2:$X$2)+ Model!$Z$439*AVERAGE('Assumptions (NG)'!$V$3:$X3))/10^9,0)</f>
        <v>-0.105440839</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-0.02956613242</v>
      </c>
      <c r="AB520" s="219">
        <f>IF(Model!X$1&lt;='Assumptions (NG)'!$V$12,PPMT('Assumptions (NG)'!$V$9,Model!X$1,'Assumptions (NG)'!$V$12,'Assumptions (NG)'!$V$7*Model!$AA$438*AVERAGE('Assumptions (NG)'!$W$2:$Y$2)+ Model!$AA$439*AVERAGE('Assumptions (NG)'!$W$3:$Y3))/10^9,0)</f>
        <v>-0.03178359235</v>
      </c>
      <c r="AC520" s="219">
        <f>IF(Model!Y$1&lt;='Assumptions (NG)'!$V$12,PPMT('Assumptions (NG)'!$V$9,Model!Y$1,'Assumptions (NG)'!$V$12,'Assumptions (NG)'!$V$7*Model!$AA$438*AVERAGE('Assumptions (NG)'!$W$2:$Y$2)+ Model!$AA$439*AVERAGE('Assumptions (NG)'!$W$3:$Y3))/10^9,0)</f>
        <v>-0.03416736177</v>
      </c>
      <c r="AD520" s="219">
        <f>IF(Model!Z$1&lt;='Assumptions (NG)'!$V$12,PPMT('Assumptions (NG)'!$V$9,Model!Z$1,'Assumptions (NG)'!$V$12,'Assumptions (NG)'!$V$7*Model!$AA$438*AVERAGE('Assumptions (NG)'!$W$2:$Y$2)+ Model!$AA$439*AVERAGE('Assumptions (NG)'!$W$3:$Y3))/10^9,0)</f>
        <v>-0.03672991391</v>
      </c>
      <c r="AE520" s="219">
        <f>IF(Model!AA$1&lt;='Assumptions (NG)'!$V$12,PPMT('Assumptions (NG)'!$V$9,Model!AA$1,'Assumptions (NG)'!$V$12,'Assumptions (NG)'!$V$7*Model!$AA$438*AVERAGE('Assumptions (NG)'!$W$2:$Y$2)+ Model!$AA$439*AVERAGE('Assumptions (NG)'!$W$3:$Y3))/10^9,0)</f>
        <v>-0.03948465745</v>
      </c>
      <c r="AF520" s="219">
        <f>IF(Model!AB$1&lt;='Assumptions (NG)'!$V$12,PPMT('Assumptions (NG)'!$V$9,Model!AB$1,'Assumptions (NG)'!$V$12,'Assumptions (NG)'!$V$7*Model!$AA$438*AVERAGE('Assumptions (NG)'!$W$2:$Y$2)+ Model!$AA$439*AVERAGE('Assumptions (NG)'!$W$3:$Y3))/10^9,0)</f>
        <v>-0.04244600676</v>
      </c>
      <c r="AG520" s="219">
        <f>IF(Model!AC$1&lt;='Assumptions (NG)'!$V$12,PPMT('Assumptions (NG)'!$V$9,Model!AC$1,'Assumptions (NG)'!$V$12,'Assumptions (NG)'!$V$7*Model!$AA$438*AVERAGE('Assumptions (NG)'!$W$2:$Y$2)+ Model!$AA$439*AVERAGE('Assumptions (NG)'!$W$3:$Y3))/10^9,0)</f>
        <v>-0.04562945726</v>
      </c>
      <c r="AH520" s="219">
        <f>IF(Model!AD$1&lt;='Assumptions (NG)'!$V$12,PPMT('Assumptions (NG)'!$V$9,Model!AD$1,'Assumptions (NG)'!$V$12,'Assumptions (NG)'!$V$7*Model!$AA$438*AVERAGE('Assumptions (NG)'!$W$2:$Y$2)+ Model!$AA$439*AVERAGE('Assumptions (NG)'!$W$3:$Y3))/10^9,0)</f>
        <v>-0.04905166656</v>
      </c>
      <c r="AI520" s="219">
        <f>IF(Model!AE$1&lt;='Assumptions (NG)'!$V$12,PPMT('Assumptions (NG)'!$V$9,Model!AE$1,'Assumptions (NG)'!$V$12,'Assumptions (NG)'!$V$7*Model!$AA$438*AVERAGE('Assumptions (NG)'!$W$2:$Y$2)+ Model!$AA$439*AVERAGE('Assumptions (NG)'!$W$3:$Y3))/10^9,0)</f>
        <v>-0.05273054155</v>
      </c>
      <c r="AJ520" s="219">
        <f>IF(Model!AF$1&lt;='Assumptions (NG)'!$V$12,PPMT('Assumptions (NG)'!$V$9,Model!AF$1,'Assumptions (NG)'!$V$12,'Assumptions (NG)'!$V$7*Model!$AA$438*AVERAGE('Assumptions (NG)'!$W$2:$Y$2)+ Model!$AA$439*AVERAGE('Assumptions (NG)'!$W$3:$Y3))/10^9,0)</f>
        <v>-0.05668533217</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-0.07944990484</v>
      </c>
      <c r="AC521" s="219">
        <f>IF(Model!X$1&lt;='Assumptions (NG)'!$V$12,PPMT('Assumptions (NG)'!$V$9,Model!X$1,'Assumptions (NG)'!$V$12,'Assumptions (NG)'!$V$7*Model!$AB$438*AVERAGE('Assumptions (NG)'!$X$2:$Z$2)+ Model!$AB$439*AVERAGE('Assumptions (NG)'!$X$3:$Z3))/10^9,0)</f>
        <v>-0.0854086477</v>
      </c>
      <c r="AD521" s="219">
        <f>IF(Model!Y$1&lt;='Assumptions (NG)'!$V$12,PPMT('Assumptions (NG)'!$V$9,Model!Y$1,'Assumptions (NG)'!$V$12,'Assumptions (NG)'!$V$7*Model!$AB$438*AVERAGE('Assumptions (NG)'!$X$2:$Z$2)+ Model!$AB$439*AVERAGE('Assumptions (NG)'!$X$3:$Z3))/10^9,0)</f>
        <v>-0.09181429628</v>
      </c>
      <c r="AE521" s="219">
        <f>IF(Model!Z$1&lt;='Assumptions (NG)'!$V$12,PPMT('Assumptions (NG)'!$V$9,Model!Z$1,'Assumptions (NG)'!$V$12,'Assumptions (NG)'!$V$7*Model!$AB$438*AVERAGE('Assumptions (NG)'!$X$2:$Z$2)+ Model!$AB$439*AVERAGE('Assumptions (NG)'!$X$3:$Z3))/10^9,0)</f>
        <v>-0.0987003685</v>
      </c>
      <c r="AF521" s="219">
        <f>IF(Model!AA$1&lt;='Assumptions (NG)'!$V$12,PPMT('Assumptions (NG)'!$V$9,Model!AA$1,'Assumptions (NG)'!$V$12,'Assumptions (NG)'!$V$7*Model!$AB$438*AVERAGE('Assumptions (NG)'!$X$2:$Z$2)+ Model!$AB$439*AVERAGE('Assumptions (NG)'!$X$3:$Z3))/10^9,0)</f>
        <v>-0.1061028961</v>
      </c>
      <c r="AG521" s="219">
        <f>IF(Model!AB$1&lt;='Assumptions (NG)'!$V$12,PPMT('Assumptions (NG)'!$V$9,Model!AB$1,'Assumptions (NG)'!$V$12,'Assumptions (NG)'!$V$7*Model!$AB$438*AVERAGE('Assumptions (NG)'!$X$2:$Z$2)+ Model!$AB$439*AVERAGE('Assumptions (NG)'!$X$3:$Z3))/10^9,0)</f>
        <v>-0.1140606133</v>
      </c>
      <c r="AH521" s="219">
        <f>IF(Model!AC$1&lt;='Assumptions (NG)'!$V$12,PPMT('Assumptions (NG)'!$V$9,Model!AC$1,'Assumptions (NG)'!$V$12,'Assumptions (NG)'!$V$7*Model!$AB$438*AVERAGE('Assumptions (NG)'!$X$2:$Z$2)+ Model!$AB$439*AVERAGE('Assumptions (NG)'!$X$3:$Z3))/10^9,0)</f>
        <v>-0.1226151593</v>
      </c>
      <c r="AI521" s="219">
        <f>IF(Model!AD$1&lt;='Assumptions (NG)'!$V$12,PPMT('Assumptions (NG)'!$V$9,Model!AD$1,'Assumptions (NG)'!$V$12,'Assumptions (NG)'!$V$7*Model!$AB$438*AVERAGE('Assumptions (NG)'!$X$2:$Z$2)+ Model!$AB$439*AVERAGE('Assumptions (NG)'!$X$3:$Z3))/10^9,0)</f>
        <v>-0.1318112963</v>
      </c>
      <c r="AJ521" s="219">
        <f>IF(Model!AE$1&lt;='Assumptions (NG)'!$V$12,PPMT('Assumptions (NG)'!$V$9,Model!AE$1,'Assumptions (NG)'!$V$12,'Assumptions (NG)'!$V$7*Model!$AB$438*AVERAGE('Assumptions (NG)'!$X$2:$Z$2)+ Model!$AB$439*AVERAGE('Assumptions (NG)'!$X$3:$Z3))/10^9,0)</f>
        <v>-0.1416971435</v>
      </c>
      <c r="AK521" s="219">
        <f>IF(Model!AF$1&lt;='Assumptions (NG)'!$V$12,PPMT('Assumptions (NG)'!$V$9,Model!AF$1,'Assumptions (NG)'!$V$12,'Assumptions (NG)'!$V$7*Model!$AB$438*AVERAGE('Assumptions (NG)'!$X$2:$Z$2)+ Model!$AB$439*AVERAGE('Assumptions (NG)'!$X$3:$Z3))/10^9,0)</f>
        <v>-0.1523244293</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-0.0795827816</v>
      </c>
      <c r="AD522" s="219">
        <f>IF(Model!X$1&lt;='Assumptions (NG)'!$V$12,PPMT('Assumptions (NG)'!$V$9,Model!X$1,'Assumptions (NG)'!$V$12,'Assumptions (NG)'!$V$7*Model!$AC$438*AVERAGE('Assumptions (NG)'!$Y$2:$AA$2)+ Model!$AC$439*AVERAGE('Assumptions (NG)'!$Y$3:$AA3))/10^9,0)</f>
        <v>-0.08555149022</v>
      </c>
      <c r="AE522" s="219">
        <f>IF(Model!Y$1&lt;='Assumptions (NG)'!$V$12,PPMT('Assumptions (NG)'!$V$9,Model!Y$1,'Assumptions (NG)'!$V$12,'Assumptions (NG)'!$V$7*Model!$AC$438*AVERAGE('Assumptions (NG)'!$Y$2:$AA$2)+ Model!$AC$439*AVERAGE('Assumptions (NG)'!$Y$3:$AA3))/10^9,0)</f>
        <v>-0.09196785199</v>
      </c>
      <c r="AF522" s="219">
        <f>IF(Model!Z$1&lt;='Assumptions (NG)'!$V$12,PPMT('Assumptions (NG)'!$V$9,Model!Z$1,'Assumptions (NG)'!$V$12,'Assumptions (NG)'!$V$7*Model!$AC$438*AVERAGE('Assumptions (NG)'!$Y$2:$AA$2)+ Model!$AC$439*AVERAGE('Assumptions (NG)'!$Y$3:$AA3))/10^9,0)</f>
        <v>-0.09886544089</v>
      </c>
      <c r="AG522" s="219">
        <f>IF(Model!AA$1&lt;='Assumptions (NG)'!$V$12,PPMT('Assumptions (NG)'!$V$9,Model!AA$1,'Assumptions (NG)'!$V$12,'Assumptions (NG)'!$V$7*Model!$AC$438*AVERAGE('Assumptions (NG)'!$Y$2:$AA$2)+ Model!$AC$439*AVERAGE('Assumptions (NG)'!$Y$3:$AA3))/10^9,0)</f>
        <v>-0.106280349</v>
      </c>
      <c r="AH522" s="219">
        <f>IF(Model!AB$1&lt;='Assumptions (NG)'!$V$12,PPMT('Assumptions (NG)'!$V$9,Model!AB$1,'Assumptions (NG)'!$V$12,'Assumptions (NG)'!$V$7*Model!$AC$438*AVERAGE('Assumptions (NG)'!$Y$2:$AA$2)+ Model!$AC$439*AVERAGE('Assumptions (NG)'!$Y$3:$AA3))/10^9,0)</f>
        <v>-0.1142513751</v>
      </c>
      <c r="AI522" s="219">
        <f>IF(Model!AC$1&lt;='Assumptions (NG)'!$V$12,PPMT('Assumptions (NG)'!$V$9,Model!AC$1,'Assumptions (NG)'!$V$12,'Assumptions (NG)'!$V$7*Model!$AC$438*AVERAGE('Assumptions (NG)'!$Y$2:$AA$2)+ Model!$AC$439*AVERAGE('Assumptions (NG)'!$Y$3:$AA3))/10^9,0)</f>
        <v>-0.1228202283</v>
      </c>
      <c r="AJ522" s="219">
        <f>IF(Model!AD$1&lt;='Assumptions (NG)'!$V$12,PPMT('Assumptions (NG)'!$V$9,Model!AD$1,'Assumptions (NG)'!$V$12,'Assumptions (NG)'!$V$7*Model!$AC$438*AVERAGE('Assumptions (NG)'!$Y$2:$AA$2)+ Model!$AC$439*AVERAGE('Assumptions (NG)'!$Y$3:$AA3))/10^9,0)</f>
        <v>-0.1320317454</v>
      </c>
      <c r="AK522" s="219">
        <f>IF(Model!AE$1&lt;='Assumptions (NG)'!$V$12,PPMT('Assumptions (NG)'!$V$9,Model!AE$1,'Assumptions (NG)'!$V$12,'Assumptions (NG)'!$V$7*Model!$AC$438*AVERAGE('Assumptions (NG)'!$Y$2:$AA$2)+ Model!$AC$439*AVERAGE('Assumptions (NG)'!$Y$3:$AA3))/10^9,0)</f>
        <v>-0.1419341263</v>
      </c>
      <c r="AL522" s="219">
        <f>IF(Model!AF$1&lt;='Assumptions (NG)'!$V$12,PPMT('Assumptions (NG)'!$V$9,Model!AF$1,'Assumptions (NG)'!$V$12,'Assumptions (NG)'!$V$7*Model!$AC$438*AVERAGE('Assumptions (NG)'!$Y$2:$AA$2)+ Model!$AC$439*AVERAGE('Assumptions (NG)'!$Y$3:$AA3))/10^9,0)</f>
        <v>-0.1525791858</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-0.04656447454</v>
      </c>
      <c r="AE523" s="219">
        <f>IF(Model!X$1&lt;='Assumptions (NG)'!$V$12,PPMT('Assumptions (NG)'!$V$9,Model!X$1,'Assumptions (NG)'!$V$12,'Assumptions (NG)'!$V$7*Model!$AD$438*AVERAGE('Assumptions (NG)'!$Z$2:$AB$2)+ Model!$AD$439*AVERAGE('Assumptions (NG)'!$Z$3:$AB3))/10^9,0)</f>
        <v>-0.05005681013</v>
      </c>
      <c r="AF523" s="219">
        <f>IF(Model!Y$1&lt;='Assumptions (NG)'!$V$12,PPMT('Assumptions (NG)'!$V$9,Model!Y$1,'Assumptions (NG)'!$V$12,'Assumptions (NG)'!$V$7*Model!$AD$438*AVERAGE('Assumptions (NG)'!$Z$2:$AB$2)+ Model!$AD$439*AVERAGE('Assumptions (NG)'!$Z$3:$AB3))/10^9,0)</f>
        <v>-0.05381107089</v>
      </c>
      <c r="AG523" s="219">
        <f>IF(Model!Z$1&lt;='Assumptions (NG)'!$V$12,PPMT('Assumptions (NG)'!$V$9,Model!Z$1,'Assumptions (NG)'!$V$12,'Assumptions (NG)'!$V$7*Model!$AD$438*AVERAGE('Assumptions (NG)'!$Z$2:$AB$2)+ Model!$AD$439*AVERAGE('Assumptions (NG)'!$Z$3:$AB3))/10^9,0)</f>
        <v>-0.0578469012</v>
      </c>
      <c r="AH523" s="219">
        <f>IF(Model!AA$1&lt;='Assumptions (NG)'!$V$12,PPMT('Assumptions (NG)'!$V$9,Model!AA$1,'Assumptions (NG)'!$V$12,'Assumptions (NG)'!$V$7*Model!$AD$438*AVERAGE('Assumptions (NG)'!$Z$2:$AB$2)+ Model!$AD$439*AVERAGE('Assumptions (NG)'!$Z$3:$AB3))/10^9,0)</f>
        <v>-0.06218541879</v>
      </c>
      <c r="AI523" s="219">
        <f>IF(Model!AB$1&lt;='Assumptions (NG)'!$V$12,PPMT('Assumptions (NG)'!$V$9,Model!AB$1,'Assumptions (NG)'!$V$12,'Assumptions (NG)'!$V$7*Model!$AD$438*AVERAGE('Assumptions (NG)'!$Z$2:$AB$2)+ Model!$AD$439*AVERAGE('Assumptions (NG)'!$Z$3:$AB3))/10^9,0)</f>
        <v>-0.0668493252</v>
      </c>
      <c r="AJ523" s="219">
        <f>IF(Model!AC$1&lt;='Assumptions (NG)'!$V$12,PPMT('Assumptions (NG)'!$V$9,Model!AC$1,'Assumptions (NG)'!$V$12,'Assumptions (NG)'!$V$7*Model!$AD$438*AVERAGE('Assumptions (NG)'!$Z$2:$AB$2)+ Model!$AD$439*AVERAGE('Assumptions (NG)'!$Z$3:$AB3))/10^9,0)</f>
        <v>-0.07186302459</v>
      </c>
      <c r="AK523" s="219">
        <f>IF(Model!AD$1&lt;='Assumptions (NG)'!$V$12,PPMT('Assumptions (NG)'!$V$9,Model!AD$1,'Assumptions (NG)'!$V$12,'Assumptions (NG)'!$V$7*Model!$AD$438*AVERAGE('Assumptions (NG)'!$Z$2:$AB$2)+ Model!$AD$439*AVERAGE('Assumptions (NG)'!$Z$3:$AB3))/10^9,0)</f>
        <v>-0.07725275144</v>
      </c>
      <c r="AL523" s="219">
        <f>IF(Model!AE$1&lt;='Assumptions (NG)'!$V$12,PPMT('Assumptions (NG)'!$V$9,Model!AE$1,'Assumptions (NG)'!$V$12,'Assumptions (NG)'!$V$7*Model!$AD$438*AVERAGE('Assumptions (NG)'!$Z$2:$AB$2)+ Model!$AD$439*AVERAGE('Assumptions (NG)'!$Z$3:$AB3))/10^9,0)</f>
        <v>-0.0830467078</v>
      </c>
      <c r="AM523" s="219">
        <f>IF(Model!AF$1&lt;='Assumptions (NG)'!$V$12,PPMT('Assumptions (NG)'!$V$9,Model!AF$1,'Assumptions (NG)'!$V$12,'Assumptions (NG)'!$V$7*Model!$AD$438*AVERAGE('Assumptions (NG)'!$Z$2:$AB$2)+ Model!$AD$439*AVERAGE('Assumptions (NG)'!$Z$3:$AB3))/10^9,0)</f>
        <v>-0.08927521088</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-0.03229882748</v>
      </c>
      <c r="AF524" s="219">
        <f>IF(Model!X$1&lt;='Assumptions (NG)'!$V$12,PPMT('Assumptions (NG)'!$V$9,Model!X$1,'Assumptions (NG)'!$V$12,'Assumptions (NG)'!$V$7*Model!$AE$438*AVERAGE('Assumptions (NG)'!$AA$2:$AC$2)+ Model!$AE$439*AVERAGE('Assumptions (NG)'!$AA$3:$AC3))/10^9,0)</f>
        <v>-0.03472123954</v>
      </c>
      <c r="AG524" s="219">
        <f>IF(Model!Y$1&lt;='Assumptions (NG)'!$V$12,PPMT('Assumptions (NG)'!$V$9,Model!Y$1,'Assumptions (NG)'!$V$12,'Assumptions (NG)'!$V$7*Model!$AE$438*AVERAGE('Assumptions (NG)'!$AA$2:$AC$2)+ Model!$AE$439*AVERAGE('Assumptions (NG)'!$AA$3:$AC3))/10^9,0)</f>
        <v>-0.03732533251</v>
      </c>
      <c r="AH524" s="219">
        <f>IF(Model!Z$1&lt;='Assumptions (NG)'!$V$12,PPMT('Assumptions (NG)'!$V$9,Model!Z$1,'Assumptions (NG)'!$V$12,'Assumptions (NG)'!$V$7*Model!$AE$438*AVERAGE('Assumptions (NG)'!$AA$2:$AC$2)+ Model!$AE$439*AVERAGE('Assumptions (NG)'!$AA$3:$AC3))/10^9,0)</f>
        <v>-0.04012473245</v>
      </c>
      <c r="AI524" s="219">
        <f>IF(Model!AA$1&lt;='Assumptions (NG)'!$V$12,PPMT('Assumptions (NG)'!$V$9,Model!AA$1,'Assumptions (NG)'!$V$12,'Assumptions (NG)'!$V$7*Model!$AE$438*AVERAGE('Assumptions (NG)'!$AA$2:$AC$2)+ Model!$AE$439*AVERAGE('Assumptions (NG)'!$AA$3:$AC3))/10^9,0)</f>
        <v>-0.04313408738</v>
      </c>
      <c r="AJ524" s="219">
        <f>IF(Model!AB$1&lt;='Assumptions (NG)'!$V$12,PPMT('Assumptions (NG)'!$V$9,Model!AB$1,'Assumptions (NG)'!$V$12,'Assumptions (NG)'!$V$7*Model!$AE$438*AVERAGE('Assumptions (NG)'!$AA$2:$AC$2)+ Model!$AE$439*AVERAGE('Assumptions (NG)'!$AA$3:$AC3))/10^9,0)</f>
        <v>-0.04636914393</v>
      </c>
      <c r="AK524" s="219">
        <f>IF(Model!AC$1&lt;='Assumptions (NG)'!$V$12,PPMT('Assumptions (NG)'!$V$9,Model!AC$1,'Assumptions (NG)'!$V$12,'Assumptions (NG)'!$V$7*Model!$AE$438*AVERAGE('Assumptions (NG)'!$AA$2:$AC$2)+ Model!$AE$439*AVERAGE('Assumptions (NG)'!$AA$3:$AC3))/10^9,0)</f>
        <v>-0.04984682973</v>
      </c>
      <c r="AL524" s="219">
        <f>IF(Model!AD$1&lt;='Assumptions (NG)'!$V$12,PPMT('Assumptions (NG)'!$V$9,Model!AD$1,'Assumptions (NG)'!$V$12,'Assumptions (NG)'!$V$7*Model!$AE$438*AVERAGE('Assumptions (NG)'!$AA$2:$AC$2)+ Model!$AE$439*AVERAGE('Assumptions (NG)'!$AA$3:$AC3))/10^9,0)</f>
        <v>-0.05358534196</v>
      </c>
      <c r="AM524" s="219">
        <f>IF(Model!AE$1&lt;='Assumptions (NG)'!$V$12,PPMT('Assumptions (NG)'!$V$9,Model!AE$1,'Assumptions (NG)'!$V$12,'Assumptions (NG)'!$V$7*Model!$AE$438*AVERAGE('Assumptions (NG)'!$AA$2:$AC$2)+ Model!$AE$439*AVERAGE('Assumptions (NG)'!$AA$3:$AC3))/10^9,0)</f>
        <v>-0.05760424261</v>
      </c>
      <c r="AN524" s="219">
        <f>IF(Model!AF$1&lt;='Assumptions (NG)'!$V$12,PPMT('Assumptions (NG)'!$V$9,Model!AF$1,'Assumptions (NG)'!$V$12,'Assumptions (NG)'!$V$7*Model!$AE$438*AVERAGE('Assumptions (NG)'!$AA$2:$AC$2)+ Model!$AE$439*AVERAGE('Assumptions (NG)'!$AA$3:$AC3))/10^9,0)</f>
        <v>-0.0619245608</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-0.06667272055</v>
      </c>
      <c r="AG525" s="219">
        <f>IF(Model!X$1&lt;='Assumptions (NG)'!$V$12,PPMT('Assumptions (NG)'!$V$9,Model!X$1,'Assumptions (NG)'!$V$12,'Assumptions (NG)'!$V$7*Model!$AF$438*AVERAGE('Assumptions (NG)'!$AB$2:$AD$2)+ Model!$AF$439*AVERAGE('Assumptions (NG)'!$AB$3:$AD3))/10^9,0)</f>
        <v>-0.07167317459</v>
      </c>
      <c r="AH525" s="219">
        <f>IF(Model!Y$1&lt;='Assumptions (NG)'!$V$12,PPMT('Assumptions (NG)'!$V$9,Model!Y$1,'Assumptions (NG)'!$V$12,'Assumptions (NG)'!$V$7*Model!$AF$438*AVERAGE('Assumptions (NG)'!$AB$2:$AD$2)+ Model!$AF$439*AVERAGE('Assumptions (NG)'!$AB$3:$AD3))/10^9,0)</f>
        <v>-0.07704866269</v>
      </c>
      <c r="AI525" s="219">
        <f>IF(Model!Z$1&lt;='Assumptions (NG)'!$V$12,PPMT('Assumptions (NG)'!$V$9,Model!Z$1,'Assumptions (NG)'!$V$12,'Assumptions (NG)'!$V$7*Model!$AF$438*AVERAGE('Assumptions (NG)'!$AB$2:$AD$2)+ Model!$AF$439*AVERAGE('Assumptions (NG)'!$AB$3:$AD3))/10^9,0)</f>
        <v>-0.08282731239</v>
      </c>
      <c r="AJ525" s="219">
        <f>IF(Model!AA$1&lt;='Assumptions (NG)'!$V$12,PPMT('Assumptions (NG)'!$V$9,Model!AA$1,'Assumptions (NG)'!$V$12,'Assumptions (NG)'!$V$7*Model!$AF$438*AVERAGE('Assumptions (NG)'!$AB$2:$AD$2)+ Model!$AF$439*AVERAGE('Assumptions (NG)'!$AB$3:$AD3))/10^9,0)</f>
        <v>-0.08903936082</v>
      </c>
      <c r="AK525" s="219">
        <f>IF(Model!AB$1&lt;='Assumptions (NG)'!$V$12,PPMT('Assumptions (NG)'!$V$9,Model!AB$1,'Assumptions (NG)'!$V$12,'Assumptions (NG)'!$V$7*Model!$AF$438*AVERAGE('Assumptions (NG)'!$AB$2:$AD$2)+ Model!$AF$439*AVERAGE('Assumptions (NG)'!$AB$3:$AD3))/10^9,0)</f>
        <v>-0.09571731288</v>
      </c>
      <c r="AL525" s="219">
        <f>IF(Model!AC$1&lt;='Assumptions (NG)'!$V$12,PPMT('Assumptions (NG)'!$V$9,Model!AC$1,'Assumptions (NG)'!$V$12,'Assumptions (NG)'!$V$7*Model!$AF$438*AVERAGE('Assumptions (NG)'!$AB$2:$AD$2)+ Model!$AF$439*AVERAGE('Assumptions (NG)'!$AB$3:$AD3))/10^9,0)</f>
        <v>-0.1028961113</v>
      </c>
      <c r="AM525" s="219">
        <f>IF(Model!AD$1&lt;='Assumptions (NG)'!$V$12,PPMT('Assumptions (NG)'!$V$9,Model!AD$1,'Assumptions (NG)'!$V$12,'Assumptions (NG)'!$V$7*Model!$AF$438*AVERAGE('Assumptions (NG)'!$AB$2:$AD$2)+ Model!$AF$439*AVERAGE('Assumptions (NG)'!$AB$3:$AD3))/10^9,0)</f>
        <v>-0.1106133197</v>
      </c>
      <c r="AN525" s="219">
        <f>IF(Model!AE$1&lt;='Assumptions (NG)'!$V$12,PPMT('Assumptions (NG)'!$V$9,Model!AE$1,'Assumptions (NG)'!$V$12,'Assumptions (NG)'!$V$7*Model!$AF$438*AVERAGE('Assumptions (NG)'!$AB$2:$AD$2)+ Model!$AF$439*AVERAGE('Assumptions (NG)'!$AB$3:$AD3))/10^9,0)</f>
        <v>-0.1189093187</v>
      </c>
      <c r="AO525" s="219">
        <f>IF(Model!AF$1&lt;='Assumptions (NG)'!$V$12,PPMT('Assumptions (NG)'!$V$9,Model!AF$1,'Assumptions (NG)'!$V$12,'Assumptions (NG)'!$V$7*Model!$AF$438*AVERAGE('Assumptions (NG)'!$AB$2:$AD$2)+ Model!$AF$439*AVERAGE('Assumptions (NG)'!$AB$3:$AD3))/10^9,0)</f>
        <v>-0.1278275176</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-0.01013808148</v>
      </c>
      <c r="AH526" s="219">
        <f>IF(Model!X$1&lt;='Assumptions (NG)'!$V$12,PPMT('Assumptions (NG)'!$V$9,Model!X$1,'Assumptions (NG)'!$V$12,'Assumptions (NG)'!$V$7*Model!$AG$438*AVERAGE('Assumptions (NG)'!$AC$2:$AE$2)+ Model!$AG$439*AVERAGE('Assumptions (NG)'!$AC$3:$AE3))/10^9,0)</f>
        <v>-0.01089843759</v>
      </c>
      <c r="AI526" s="219">
        <f>IF(Model!Y$1&lt;='Assumptions (NG)'!$V$12,PPMT('Assumptions (NG)'!$V$9,Model!Y$1,'Assumptions (NG)'!$V$12,'Assumptions (NG)'!$V$7*Model!$AG$438*AVERAGE('Assumptions (NG)'!$AC$2:$AE$2)+ Model!$AG$439*AVERAGE('Assumptions (NG)'!$AC$3:$AE3))/10^9,0)</f>
        <v>-0.01171582041</v>
      </c>
      <c r="AJ526" s="219">
        <f>IF(Model!Z$1&lt;='Assumptions (NG)'!$V$12,PPMT('Assumptions (NG)'!$V$9,Model!Z$1,'Assumptions (NG)'!$V$12,'Assumptions (NG)'!$V$7*Model!$AG$438*AVERAGE('Assumptions (NG)'!$AC$2:$AE$2)+ Model!$AG$439*AVERAGE('Assumptions (NG)'!$AC$3:$AE3))/10^9,0)</f>
        <v>-0.01259450694</v>
      </c>
      <c r="AK526" s="219">
        <f>IF(Model!AA$1&lt;='Assumptions (NG)'!$V$12,PPMT('Assumptions (NG)'!$V$9,Model!AA$1,'Assumptions (NG)'!$V$12,'Assumptions (NG)'!$V$7*Model!$AG$438*AVERAGE('Assumptions (NG)'!$AC$2:$AE$2)+ Model!$AG$439*AVERAGE('Assumptions (NG)'!$AC$3:$AE3))/10^9,0)</f>
        <v>-0.01353909496</v>
      </c>
      <c r="AL526" s="219">
        <f>IF(Model!AB$1&lt;='Assumptions (NG)'!$V$12,PPMT('Assumptions (NG)'!$V$9,Model!AB$1,'Assumptions (NG)'!$V$12,'Assumptions (NG)'!$V$7*Model!$AG$438*AVERAGE('Assumptions (NG)'!$AC$2:$AE$2)+ Model!$AG$439*AVERAGE('Assumptions (NG)'!$AC$3:$AE3))/10^9,0)</f>
        <v>-0.01455452708</v>
      </c>
      <c r="AM526" s="219">
        <f>IF(Model!AC$1&lt;='Assumptions (NG)'!$V$12,PPMT('Assumptions (NG)'!$V$9,Model!AC$1,'Assumptions (NG)'!$V$12,'Assumptions (NG)'!$V$7*Model!$AG$438*AVERAGE('Assumptions (NG)'!$AC$2:$AE$2)+ Model!$AG$439*AVERAGE('Assumptions (NG)'!$AC$3:$AE3))/10^9,0)</f>
        <v>-0.01564611661</v>
      </c>
      <c r="AN526" s="219">
        <f>IF(Model!AD$1&lt;='Assumptions (NG)'!$V$12,PPMT('Assumptions (NG)'!$V$9,Model!AD$1,'Assumptions (NG)'!$V$12,'Assumptions (NG)'!$V$7*Model!$AG$438*AVERAGE('Assumptions (NG)'!$AC$2:$AE$2)+ Model!$AG$439*AVERAGE('Assumptions (NG)'!$AC$3:$AE3))/10^9,0)</f>
        <v>-0.01681957536</v>
      </c>
      <c r="AO526" s="219">
        <f>IF(Model!AE$1&lt;='Assumptions (NG)'!$V$12,PPMT('Assumptions (NG)'!$V$9,Model!AE$1,'Assumptions (NG)'!$V$12,'Assumptions (NG)'!$V$7*Model!$AG$438*AVERAGE('Assumptions (NG)'!$AC$2:$AE$2)+ Model!$AG$439*AVERAGE('Assumptions (NG)'!$AC$3:$AE3))/10^9,0)</f>
        <v>-0.01808104351</v>
      </c>
      <c r="AP526" s="219">
        <f>IF(Model!AF$1&lt;='Assumptions (NG)'!$V$12,PPMT('Assumptions (NG)'!$V$9,Model!AF$1,'Assumptions (NG)'!$V$12,'Assumptions (NG)'!$V$7*Model!$AG$438*AVERAGE('Assumptions (NG)'!$AC$2:$AE$2)+ Model!$AG$439*AVERAGE('Assumptions (NG)'!$AC$3:$AE3))/10^9,0)</f>
        <v>-0.01943712177</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-0.02963640611</v>
      </c>
      <c r="AI527" s="219">
        <f>IF(Model!X$1&lt;='Assumptions (NG)'!$V$12,PPMT('Assumptions (NG)'!$V$9,Model!X$1,'Assumptions (NG)'!$V$12,'Assumptions (NG)'!$V$7*Model!$AH$438*AVERAGE('Assumptions (NG)'!$AD$2:$AF$2)+ Model!$AH$439*AVERAGE('Assumptions (NG)'!$AD$3:$AF3))/10^9,0)</f>
        <v>-0.03185913656</v>
      </c>
      <c r="AJ527" s="219">
        <f>IF(Model!Y$1&lt;='Assumptions (NG)'!$V$12,PPMT('Assumptions (NG)'!$V$9,Model!Y$1,'Assumptions (NG)'!$V$12,'Assumptions (NG)'!$V$7*Model!$AH$438*AVERAGE('Assumptions (NG)'!$AD$2:$AF$2)+ Model!$AH$439*AVERAGE('Assumptions (NG)'!$AD$3:$AF3))/10^9,0)</f>
        <v>-0.03424857181</v>
      </c>
      <c r="AK527" s="219">
        <f>IF(Model!Z$1&lt;='Assumptions (NG)'!$V$12,PPMT('Assumptions (NG)'!$V$9,Model!Z$1,'Assumptions (NG)'!$V$12,'Assumptions (NG)'!$V$7*Model!$AH$438*AVERAGE('Assumptions (NG)'!$AD$2:$AF$2)+ Model!$AH$439*AVERAGE('Assumptions (NG)'!$AD$3:$AF3))/10^9,0)</f>
        <v>-0.03681721469</v>
      </c>
      <c r="AL527" s="219">
        <f>IF(Model!AA$1&lt;='Assumptions (NG)'!$V$12,PPMT('Assumptions (NG)'!$V$9,Model!AA$1,'Assumptions (NG)'!$V$12,'Assumptions (NG)'!$V$7*Model!$AH$438*AVERAGE('Assumptions (NG)'!$AD$2:$AF$2)+ Model!$AH$439*AVERAGE('Assumptions (NG)'!$AD$3:$AF3))/10^9,0)</f>
        <v>-0.03957850579</v>
      </c>
      <c r="AM527" s="219">
        <f>IF(Model!AB$1&lt;='Assumptions (NG)'!$V$12,PPMT('Assumptions (NG)'!$V$9,Model!AB$1,'Assumptions (NG)'!$V$12,'Assumptions (NG)'!$V$7*Model!$AH$438*AVERAGE('Assumptions (NG)'!$AD$2:$AF$2)+ Model!$AH$439*AVERAGE('Assumptions (NG)'!$AD$3:$AF3))/10^9,0)</f>
        <v>-0.04254689373</v>
      </c>
      <c r="AN527" s="219">
        <f>IF(Model!AC$1&lt;='Assumptions (NG)'!$V$12,PPMT('Assumptions (NG)'!$V$9,Model!AC$1,'Assumptions (NG)'!$V$12,'Assumptions (NG)'!$V$7*Model!$AH$438*AVERAGE('Assumptions (NG)'!$AD$2:$AF$2)+ Model!$AH$439*AVERAGE('Assumptions (NG)'!$AD$3:$AF3))/10^9,0)</f>
        <v>-0.04573791076</v>
      </c>
      <c r="AO527" s="219">
        <f>IF(Model!AD$1&lt;='Assumptions (NG)'!$V$12,PPMT('Assumptions (NG)'!$V$9,Model!AD$1,'Assumptions (NG)'!$V$12,'Assumptions (NG)'!$V$7*Model!$AH$438*AVERAGE('Assumptions (NG)'!$AD$2:$AF$2)+ Model!$AH$439*AVERAGE('Assumptions (NG)'!$AD$3:$AF3))/10^9,0)</f>
        <v>-0.04916825407</v>
      </c>
      <c r="AP527" s="219">
        <f>IF(Model!AE$1&lt;='Assumptions (NG)'!$V$12,PPMT('Assumptions (NG)'!$V$9,Model!AE$1,'Assumptions (NG)'!$V$12,'Assumptions (NG)'!$V$7*Model!$AH$438*AVERAGE('Assumptions (NG)'!$AD$2:$AF$2)+ Model!$AH$439*AVERAGE('Assumptions (NG)'!$AD$3:$AF3))/10^9,0)</f>
        <v>-0.05285587312</v>
      </c>
      <c r="AQ527" s="219">
        <f>IF(Model!AF$1&lt;='Assumptions (NG)'!$V$12,PPMT('Assumptions (NG)'!$V$9,Model!AF$1,'Assumptions (NG)'!$V$12,'Assumptions (NG)'!$V$7*Model!$AH$438*AVERAGE('Assumptions (NG)'!$AD$2:$AF$2)+ Model!$AH$439*AVERAGE('Assumptions (NG)'!$AD$3:$AF3))/10^9,0)</f>
        <v>-0.0568200636</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-0.01028952574</v>
      </c>
      <c r="AJ528" s="219">
        <f>IF(Model!X$1&lt;='Assumptions (NG)'!$V$12,PPMT('Assumptions (NG)'!$V$9,Model!X$1,'Assumptions (NG)'!$V$12,'Assumptions (NG)'!$V$7*Model!$AI$438*AVERAGE('Assumptions (NG)'!$AE$2:$AG$2)+ Model!$AI$439*AVERAGE('Assumptions (NG)'!$AE$3:$AG3))/10^9,0)</f>
        <v>-0.01106124017</v>
      </c>
      <c r="AK528" s="219">
        <f>IF(Model!Y$1&lt;='Assumptions (NG)'!$V$12,PPMT('Assumptions (NG)'!$V$9,Model!Y$1,'Assumptions (NG)'!$V$12,'Assumptions (NG)'!$V$7*Model!$AI$438*AVERAGE('Assumptions (NG)'!$AE$2:$AG$2)+ Model!$AI$439*AVERAGE('Assumptions (NG)'!$AE$3:$AG3))/10^9,0)</f>
        <v>-0.01189083319</v>
      </c>
      <c r="AL528" s="219">
        <f>IF(Model!Z$1&lt;='Assumptions (NG)'!$V$12,PPMT('Assumptions (NG)'!$V$9,Model!Z$1,'Assumptions (NG)'!$V$12,'Assumptions (NG)'!$V$7*Model!$AI$438*AVERAGE('Assumptions (NG)'!$AE$2:$AG$2)+ Model!$AI$439*AVERAGE('Assumptions (NG)'!$AE$3:$AG3))/10^9,0)</f>
        <v>-0.01278264567</v>
      </c>
      <c r="AM528" s="219">
        <f>IF(Model!AA$1&lt;='Assumptions (NG)'!$V$12,PPMT('Assumptions (NG)'!$V$9,Model!AA$1,'Assumptions (NG)'!$V$12,'Assumptions (NG)'!$V$7*Model!$AI$438*AVERAGE('Assumptions (NG)'!$AE$2:$AG$2)+ Model!$AI$439*AVERAGE('Assumptions (NG)'!$AE$3:$AG3))/10^9,0)</f>
        <v>-0.0137413441</v>
      </c>
      <c r="AN528" s="219">
        <f>IF(Model!AB$1&lt;='Assumptions (NG)'!$V$12,PPMT('Assumptions (NG)'!$V$9,Model!AB$1,'Assumptions (NG)'!$V$12,'Assumptions (NG)'!$V$7*Model!$AI$438*AVERAGE('Assumptions (NG)'!$AE$2:$AG$2)+ Model!$AI$439*AVERAGE('Assumptions (NG)'!$AE$3:$AG3))/10^9,0)</f>
        <v>-0.01477194491</v>
      </c>
      <c r="AO528" s="219">
        <f>IF(Model!AC$1&lt;='Assumptions (NG)'!$V$12,PPMT('Assumptions (NG)'!$V$9,Model!AC$1,'Assumptions (NG)'!$V$12,'Assumptions (NG)'!$V$7*Model!$AI$438*AVERAGE('Assumptions (NG)'!$AE$2:$AG$2)+ Model!$AI$439*AVERAGE('Assumptions (NG)'!$AE$3:$AG3))/10^9,0)</f>
        <v>-0.01587984078</v>
      </c>
      <c r="AP528" s="219">
        <f>IF(Model!AD$1&lt;='Assumptions (NG)'!$V$12,PPMT('Assumptions (NG)'!$V$9,Model!AD$1,'Assumptions (NG)'!$V$12,'Assumptions (NG)'!$V$7*Model!$AI$438*AVERAGE('Assumptions (NG)'!$AE$2:$AG$2)+ Model!$AI$439*AVERAGE('Assumptions (NG)'!$AE$3:$AG3))/10^9,0)</f>
        <v>-0.01707082883</v>
      </c>
      <c r="AQ528" s="219">
        <f>IF(Model!AE$1&lt;='Assumptions (NG)'!$V$12,PPMT('Assumptions (NG)'!$V$9,Model!AE$1,'Assumptions (NG)'!$V$12,'Assumptions (NG)'!$V$7*Model!$AI$438*AVERAGE('Assumptions (NG)'!$AE$2:$AG$2)+ Model!$AI$439*AVERAGE('Assumptions (NG)'!$AE$3:$AG3))/10^9,0)</f>
        <v>-0.018351141</v>
      </c>
      <c r="AR528" s="219">
        <f>IF(Model!AF$1&lt;='Assumptions (NG)'!$V$12,PPMT('Assumptions (NG)'!$V$9,Model!AF$1,'Assumptions (NG)'!$V$12,'Assumptions (NG)'!$V$7*Model!$AI$438*AVERAGE('Assumptions (NG)'!$AE$2:$AG$2)+ Model!$AI$439*AVERAGE('Assumptions (NG)'!$AE$3:$AG3))/10^9,0)</f>
        <v>-0.01972747657</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-0.0691417435</v>
      </c>
      <c r="AK529" s="219">
        <f>IF(Model!X$1&lt;='Assumptions (NG)'!$V$12,PPMT('Assumptions (NG)'!$V$9,Model!X$1,'Assumptions (NG)'!$V$12,'Assumptions (NG)'!$V$7*Model!$AJ$438*AVERAGE('Assumptions (NG)'!$AF$2:$AH$2)+ Model!$AJ$439*AVERAGE('Assumptions (NG)'!$AF$3:$AH3))/10^9,0)</f>
        <v>-0.07432737426</v>
      </c>
      <c r="AL529" s="219">
        <f>IF(Model!Y$1&lt;='Assumptions (NG)'!$V$12,PPMT('Assumptions (NG)'!$V$9,Model!Y$1,'Assumptions (NG)'!$V$12,'Assumptions (NG)'!$V$7*Model!$AJ$438*AVERAGE('Assumptions (NG)'!$AF$2:$AH$2)+ Model!$AJ$439*AVERAGE('Assumptions (NG)'!$AF$3:$AH3))/10^9,0)</f>
        <v>-0.07990192733</v>
      </c>
      <c r="AM529" s="219">
        <f>IF(Model!Z$1&lt;='Assumptions (NG)'!$V$12,PPMT('Assumptions (NG)'!$V$9,Model!Z$1,'Assumptions (NG)'!$V$12,'Assumptions (NG)'!$V$7*Model!$AJ$438*AVERAGE('Assumptions (NG)'!$AF$2:$AH$2)+ Model!$AJ$439*AVERAGE('Assumptions (NG)'!$AF$3:$AH3))/10^9,0)</f>
        <v>-0.08589457188</v>
      </c>
      <c r="AN529" s="219">
        <f>IF(Model!AA$1&lt;='Assumptions (NG)'!$V$12,PPMT('Assumptions (NG)'!$V$9,Model!AA$1,'Assumptions (NG)'!$V$12,'Assumptions (NG)'!$V$7*Model!$AJ$438*AVERAGE('Assumptions (NG)'!$AF$2:$AH$2)+ Model!$AJ$439*AVERAGE('Assumptions (NG)'!$AF$3:$AH3))/10^9,0)</f>
        <v>-0.09233666478</v>
      </c>
      <c r="AO529" s="219">
        <f>IF(Model!AB$1&lt;='Assumptions (NG)'!$V$12,PPMT('Assumptions (NG)'!$V$9,Model!AB$1,'Assumptions (NG)'!$V$12,'Assumptions (NG)'!$V$7*Model!$AJ$438*AVERAGE('Assumptions (NG)'!$AF$2:$AH$2)+ Model!$AJ$439*AVERAGE('Assumptions (NG)'!$AF$3:$AH3))/10^9,0)</f>
        <v>-0.09926191463</v>
      </c>
      <c r="AP529" s="219">
        <f>IF(Model!AC$1&lt;='Assumptions (NG)'!$V$12,PPMT('Assumptions (NG)'!$V$9,Model!AC$1,'Assumptions (NG)'!$V$12,'Assumptions (NG)'!$V$7*Model!$AJ$438*AVERAGE('Assumptions (NG)'!$AF$2:$AH$2)+ Model!$AJ$439*AVERAGE('Assumptions (NG)'!$AF$3:$AH3))/10^9,0)</f>
        <v>-0.1067065582</v>
      </c>
      <c r="AQ529" s="219">
        <f>IF(Model!AD$1&lt;='Assumptions (NG)'!$V$12,PPMT('Assumptions (NG)'!$V$9,Model!AD$1,'Assumptions (NG)'!$V$12,'Assumptions (NG)'!$V$7*Model!$AJ$438*AVERAGE('Assumptions (NG)'!$AF$2:$AH$2)+ Model!$AJ$439*AVERAGE('Assumptions (NG)'!$AF$3:$AH3))/10^9,0)</f>
        <v>-0.1147095501</v>
      </c>
      <c r="AR529" s="219">
        <f>IF(Model!AE$1&lt;='Assumptions (NG)'!$V$12,PPMT('Assumptions (NG)'!$V$9,Model!AE$1,'Assumptions (NG)'!$V$12,'Assumptions (NG)'!$V$7*Model!$AJ$438*AVERAGE('Assumptions (NG)'!$AF$2:$AH$2)+ Model!$AJ$439*AVERAGE('Assumptions (NG)'!$AF$3:$AH3))/10^9,0)</f>
        <v>-0.1233127664</v>
      </c>
      <c r="AS529" s="219">
        <f>IF(Model!AF$1&lt;='Assumptions (NG)'!$V$12,PPMT('Assumptions (NG)'!$V$9,Model!AF$1,'Assumptions (NG)'!$V$12,'Assumptions (NG)'!$V$7*Model!$AJ$438*AVERAGE('Assumptions (NG)'!$AF$2:$AH$2)+ Model!$AJ$439*AVERAGE('Assumptions (NG)'!$AF$3:$AH3))/10^9,0)</f>
        <v>-0.1325612238</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-0.01418929819</v>
      </c>
      <c r="AL530" s="219">
        <f>IF(Model!X$1&lt;='Assumptions (NG)'!$V$12,PPMT('Assumptions (NG)'!$V$9,Model!X$1,'Assumptions (NG)'!$V$12,'Assumptions (NG)'!$V$7*Model!$AK$438*AVERAGE('Assumptions (NG)'!$AG$2:$AI$2)+ Model!$AK$439*AVERAGE('Assumptions (NG)'!$AG$3:$AI3))/10^9,0)</f>
        <v>-0.01525349555</v>
      </c>
      <c r="AM530" s="219">
        <f>IF(Model!Y$1&lt;='Assumptions (NG)'!$V$12,PPMT('Assumptions (NG)'!$V$9,Model!Y$1,'Assumptions (NG)'!$V$12,'Assumptions (NG)'!$V$7*Model!$AK$438*AVERAGE('Assumptions (NG)'!$AG$2:$AI$2)+ Model!$AK$439*AVERAGE('Assumptions (NG)'!$AG$3:$AI3))/10^9,0)</f>
        <v>-0.01639750772</v>
      </c>
      <c r="AN530" s="219">
        <f>IF(Model!Z$1&lt;='Assumptions (NG)'!$V$12,PPMT('Assumptions (NG)'!$V$9,Model!Z$1,'Assumptions (NG)'!$V$12,'Assumptions (NG)'!$V$7*Model!$AK$438*AVERAGE('Assumptions (NG)'!$AG$2:$AI$2)+ Model!$AK$439*AVERAGE('Assumptions (NG)'!$AG$3:$AI3))/10^9,0)</f>
        <v>-0.0176273208</v>
      </c>
      <c r="AO530" s="219">
        <f>IF(Model!AA$1&lt;='Assumptions (NG)'!$V$12,PPMT('Assumptions (NG)'!$V$9,Model!AA$1,'Assumptions (NG)'!$V$12,'Assumptions (NG)'!$V$7*Model!$AK$438*AVERAGE('Assumptions (NG)'!$AG$2:$AI$2)+ Model!$AK$439*AVERAGE('Assumptions (NG)'!$AG$3:$AI3))/10^9,0)</f>
        <v>-0.01894936986</v>
      </c>
      <c r="AP530" s="219">
        <f>IF(Model!AB$1&lt;='Assumptions (NG)'!$V$12,PPMT('Assumptions (NG)'!$V$9,Model!AB$1,'Assumptions (NG)'!$V$12,'Assumptions (NG)'!$V$7*Model!$AK$438*AVERAGE('Assumptions (NG)'!$AG$2:$AI$2)+ Model!$AK$439*AVERAGE('Assumptions (NG)'!$AG$3:$AI3))/10^9,0)</f>
        <v>-0.0203705726</v>
      </c>
      <c r="AQ530" s="219">
        <f>IF(Model!AC$1&lt;='Assumptions (NG)'!$V$12,PPMT('Assumptions (NG)'!$V$9,Model!AC$1,'Assumptions (NG)'!$V$12,'Assumptions (NG)'!$V$7*Model!$AK$438*AVERAGE('Assumptions (NG)'!$AG$2:$AI$2)+ Model!$AK$439*AVERAGE('Assumptions (NG)'!$AG$3:$AI3))/10^9,0)</f>
        <v>-0.02189836554</v>
      </c>
      <c r="AR530" s="219">
        <f>IF(Model!AD$1&lt;='Assumptions (NG)'!$V$12,PPMT('Assumptions (NG)'!$V$9,Model!AD$1,'Assumptions (NG)'!$V$12,'Assumptions (NG)'!$V$7*Model!$AK$438*AVERAGE('Assumptions (NG)'!$AG$2:$AI$2)+ Model!$AK$439*AVERAGE('Assumptions (NG)'!$AG$3:$AI3))/10^9,0)</f>
        <v>-0.02354074296</v>
      </c>
      <c r="AS530" s="219">
        <f>IF(Model!AE$1&lt;='Assumptions (NG)'!$V$12,PPMT('Assumptions (NG)'!$V$9,Model!AE$1,'Assumptions (NG)'!$V$12,'Assumptions (NG)'!$V$7*Model!$AK$438*AVERAGE('Assumptions (NG)'!$AG$2:$AI$2)+ Model!$AK$439*AVERAGE('Assumptions (NG)'!$AG$3:$AI3))/10^9,0)</f>
        <v>-0.02530629868</v>
      </c>
      <c r="AT530" s="219">
        <f>IF(Model!AF$1&lt;='Assumptions (NG)'!$V$12,PPMT('Assumptions (NG)'!$V$9,Model!AF$1,'Assumptions (NG)'!$V$12,'Assumptions (NG)'!$V$7*Model!$AK$438*AVERAGE('Assumptions (NG)'!$AG$2:$AI$2)+ Model!$AK$439*AVERAGE('Assumptions (NG)'!$AG$3:$AI3))/10^9,0)</f>
        <v>-0.02720427108</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-0.02460660469</v>
      </c>
      <c r="AM531" s="219">
        <f>IF(Model!X$1&lt;='Assumptions (NG)'!$V$12,PPMT('Assumptions (NG)'!$V$9,Model!X$1,'Assumptions (NG)'!$V$12,'Assumptions (NG)'!$V$7*Model!$AL$438*AVERAGE('Assumptions (NG)'!$AH$2:$AJ$2)+ Model!$AL$439*AVERAGE('Assumptions (NG)'!$AH$3:$AJ3))/10^9,0)</f>
        <v>-0.02645210005</v>
      </c>
      <c r="AN531" s="219">
        <f>IF(Model!Y$1&lt;='Assumptions (NG)'!$V$12,PPMT('Assumptions (NG)'!$V$9,Model!Y$1,'Assumptions (NG)'!$V$12,'Assumptions (NG)'!$V$7*Model!$AL$438*AVERAGE('Assumptions (NG)'!$AH$2:$AJ$2)+ Model!$AL$439*AVERAGE('Assumptions (NG)'!$AH$3:$AJ3))/10^9,0)</f>
        <v>-0.02843600755</v>
      </c>
      <c r="AO531" s="219">
        <f>IF(Model!Z$1&lt;='Assumptions (NG)'!$V$12,PPMT('Assumptions (NG)'!$V$9,Model!Z$1,'Assumptions (NG)'!$V$12,'Assumptions (NG)'!$V$7*Model!$AL$438*AVERAGE('Assumptions (NG)'!$AH$2:$AJ$2)+ Model!$AL$439*AVERAGE('Assumptions (NG)'!$AH$3:$AJ3))/10^9,0)</f>
        <v>-0.03056870812</v>
      </c>
      <c r="AP531" s="219">
        <f>IF(Model!AA$1&lt;='Assumptions (NG)'!$V$12,PPMT('Assumptions (NG)'!$V$9,Model!AA$1,'Assumptions (NG)'!$V$12,'Assumptions (NG)'!$V$7*Model!$AL$438*AVERAGE('Assumptions (NG)'!$AH$2:$AJ$2)+ Model!$AL$439*AVERAGE('Assumptions (NG)'!$AH$3:$AJ3))/10^9,0)</f>
        <v>-0.03286136122</v>
      </c>
      <c r="AQ531" s="219">
        <f>IF(Model!AB$1&lt;='Assumptions (NG)'!$V$12,PPMT('Assumptions (NG)'!$V$9,Model!AB$1,'Assumptions (NG)'!$V$12,'Assumptions (NG)'!$V$7*Model!$AL$438*AVERAGE('Assumptions (NG)'!$AH$2:$AJ$2)+ Model!$AL$439*AVERAGE('Assumptions (NG)'!$AH$3:$AJ3))/10^9,0)</f>
        <v>-0.03532596332</v>
      </c>
      <c r="AR531" s="219">
        <f>IF(Model!AC$1&lt;='Assumptions (NG)'!$V$12,PPMT('Assumptions (NG)'!$V$9,Model!AC$1,'Assumptions (NG)'!$V$12,'Assumptions (NG)'!$V$7*Model!$AL$438*AVERAGE('Assumptions (NG)'!$AH$2:$AJ$2)+ Model!$AL$439*AVERAGE('Assumptions (NG)'!$AH$3:$AJ3))/10^9,0)</f>
        <v>-0.03797541057</v>
      </c>
      <c r="AS531" s="219">
        <f>IF(Model!AD$1&lt;='Assumptions (NG)'!$V$12,PPMT('Assumptions (NG)'!$V$9,Model!AD$1,'Assumptions (NG)'!$V$12,'Assumptions (NG)'!$V$7*Model!$AL$438*AVERAGE('Assumptions (NG)'!$AH$2:$AJ$2)+ Model!$AL$439*AVERAGE('Assumptions (NG)'!$AH$3:$AJ3))/10^9,0)</f>
        <v>-0.04082356636</v>
      </c>
      <c r="AT531" s="219">
        <f>IF(Model!AE$1&lt;='Assumptions (NG)'!$V$12,PPMT('Assumptions (NG)'!$V$9,Model!AE$1,'Assumptions (NG)'!$V$12,'Assumptions (NG)'!$V$7*Model!$AL$438*AVERAGE('Assumptions (NG)'!$AH$2:$AJ$2)+ Model!$AL$439*AVERAGE('Assumptions (NG)'!$AH$3:$AJ3))/10^9,0)</f>
        <v>-0.04388533383</v>
      </c>
      <c r="AU531" s="219">
        <f>IF(Model!AF$1&lt;='Assumptions (NG)'!$V$12,PPMT('Assumptions (NG)'!$V$9,Model!AF$1,'Assumptions (NG)'!$V$12,'Assumptions (NG)'!$V$7*Model!$AL$438*AVERAGE('Assumptions (NG)'!$AH$2:$AJ$2)+ Model!$AL$439*AVERAGE('Assumptions (NG)'!$AH$3:$AJ3))/10^9,0)</f>
        <v>-0.04717673387</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-0.02997125076</v>
      </c>
      <c r="AN532" s="219">
        <f>IF(Model!X$1&lt;='Assumptions (NG)'!$V$12,PPMT('Assumptions (NG)'!$V$9,Model!X$1,'Assumptions (NG)'!$V$12,'Assumptions (NG)'!$V$7*Model!$AM$438*AVERAGE('Assumptions (NG)'!$AI$2:$AK$2)+ Model!$AM$439*AVERAGE('Assumptions (NG)'!$AI$3:$AK3))/10^9,0)</f>
        <v>-0.03221909457</v>
      </c>
      <c r="AO532" s="219">
        <f>IF(Model!Y$1&lt;='Assumptions (NG)'!$V$12,PPMT('Assumptions (NG)'!$V$9,Model!Y$1,'Assumptions (NG)'!$V$12,'Assumptions (NG)'!$V$7*Model!$AM$438*AVERAGE('Assumptions (NG)'!$AI$2:$AK$2)+ Model!$AM$439*AVERAGE('Assumptions (NG)'!$AI$3:$AK3))/10^9,0)</f>
        <v>-0.03463552666</v>
      </c>
      <c r="AP532" s="219">
        <f>IF(Model!Z$1&lt;='Assumptions (NG)'!$V$12,PPMT('Assumptions (NG)'!$V$9,Model!Z$1,'Assumptions (NG)'!$V$12,'Assumptions (NG)'!$V$7*Model!$AM$438*AVERAGE('Assumptions (NG)'!$AI$2:$AK$2)+ Model!$AM$439*AVERAGE('Assumptions (NG)'!$AI$3:$AK3))/10^9,0)</f>
        <v>-0.03723319116</v>
      </c>
      <c r="AQ532" s="219">
        <f>IF(Model!AA$1&lt;='Assumptions (NG)'!$V$12,PPMT('Assumptions (NG)'!$V$9,Model!AA$1,'Assumptions (NG)'!$V$12,'Assumptions (NG)'!$V$7*Model!$AM$438*AVERAGE('Assumptions (NG)'!$AI$2:$AK$2)+ Model!$AM$439*AVERAGE('Assumptions (NG)'!$AI$3:$AK3))/10^9,0)</f>
        <v>-0.0400256805</v>
      </c>
      <c r="AR532" s="219">
        <f>IF(Model!AB$1&lt;='Assumptions (NG)'!$V$12,PPMT('Assumptions (NG)'!$V$9,Model!AB$1,'Assumptions (NG)'!$V$12,'Assumptions (NG)'!$V$7*Model!$AM$438*AVERAGE('Assumptions (NG)'!$AI$2:$AK$2)+ Model!$AM$439*AVERAGE('Assumptions (NG)'!$AI$3:$AK3))/10^9,0)</f>
        <v>-0.04302760654</v>
      </c>
      <c r="AS532" s="219">
        <f>IF(Model!AC$1&lt;='Assumptions (NG)'!$V$12,PPMT('Assumptions (NG)'!$V$9,Model!AC$1,'Assumptions (NG)'!$V$12,'Assumptions (NG)'!$V$7*Model!$AM$438*AVERAGE('Assumptions (NG)'!$AI$2:$AK$2)+ Model!$AM$439*AVERAGE('Assumptions (NG)'!$AI$3:$AK3))/10^9,0)</f>
        <v>-0.04625467703</v>
      </c>
      <c r="AT532" s="219">
        <f>IF(Model!AD$1&lt;='Assumptions (NG)'!$V$12,PPMT('Assumptions (NG)'!$V$9,Model!AD$1,'Assumptions (NG)'!$V$12,'Assumptions (NG)'!$V$7*Model!$AM$438*AVERAGE('Assumptions (NG)'!$AI$2:$AK$2)+ Model!$AM$439*AVERAGE('Assumptions (NG)'!$AI$3:$AK3))/10^9,0)</f>
        <v>-0.0497237778</v>
      </c>
      <c r="AU532" s="219">
        <f>IF(Model!AE$1&lt;='Assumptions (NG)'!$V$12,PPMT('Assumptions (NG)'!$V$9,Model!AE$1,'Assumptions (NG)'!$V$12,'Assumptions (NG)'!$V$7*Model!$AM$438*AVERAGE('Assumptions (NG)'!$AI$2:$AK$2)+ Model!$AM$439*AVERAGE('Assumptions (NG)'!$AI$3:$AK3))/10^9,0)</f>
        <v>-0.05345306114</v>
      </c>
      <c r="AV532" s="219">
        <f>IF(Model!AF$1&lt;='Assumptions (NG)'!$V$12,PPMT('Assumptions (NG)'!$V$9,Model!AF$1,'Assumptions (NG)'!$V$12,'Assumptions (NG)'!$V$7*Model!$AM$438*AVERAGE('Assumptions (NG)'!$AI$2:$AK$2)+ Model!$AM$439*AVERAGE('Assumptions (NG)'!$AI$3:$AK3))/10^9,0)</f>
        <v>-0.05746204073</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-0.1476510059</v>
      </c>
      <c r="AO533" s="219">
        <f>IF(Model!X$1&lt;='Assumptions (NG)'!$V$12,PPMT('Assumptions (NG)'!$V$9,Model!X$1,'Assumptions (NG)'!$V$12,'Assumptions (NG)'!$V$7*Model!$AN$438*AVERAGE('Assumptions (NG)'!$AJ$2:$AL$2)+ Model!$AN$439*AVERAGE('Assumptions (NG)'!$AJ$3:$AL3))/10^9,0)</f>
        <v>-0.1587248314</v>
      </c>
      <c r="AP533" s="219">
        <f>IF(Model!Y$1&lt;='Assumptions (NG)'!$V$12,PPMT('Assumptions (NG)'!$V$9,Model!Y$1,'Assumptions (NG)'!$V$12,'Assumptions (NG)'!$V$7*Model!$AN$438*AVERAGE('Assumptions (NG)'!$AJ$2:$AL$2)+ Model!$AN$439*AVERAGE('Assumptions (NG)'!$AJ$3:$AL3))/10^9,0)</f>
        <v>-0.1706291937</v>
      </c>
      <c r="AQ533" s="219">
        <f>IF(Model!Z$1&lt;='Assumptions (NG)'!$V$12,PPMT('Assumptions (NG)'!$V$9,Model!Z$1,'Assumptions (NG)'!$V$12,'Assumptions (NG)'!$V$7*Model!$AN$438*AVERAGE('Assumptions (NG)'!$AJ$2:$AL$2)+ Model!$AN$439*AVERAGE('Assumptions (NG)'!$AJ$3:$AL3))/10^9,0)</f>
        <v>-0.1834263832</v>
      </c>
      <c r="AR533" s="219">
        <f>IF(Model!AA$1&lt;='Assumptions (NG)'!$V$12,PPMT('Assumptions (NG)'!$V$9,Model!AA$1,'Assumptions (NG)'!$V$12,'Assumptions (NG)'!$V$7*Model!$AN$438*AVERAGE('Assumptions (NG)'!$AJ$2:$AL$2)+ Model!$AN$439*AVERAGE('Assumptions (NG)'!$AJ$3:$AL3))/10^9,0)</f>
        <v>-0.197183362</v>
      </c>
      <c r="AS533" s="219">
        <f>IF(Model!AB$1&lt;='Assumptions (NG)'!$V$12,PPMT('Assumptions (NG)'!$V$9,Model!AB$1,'Assumptions (NG)'!$V$12,'Assumptions (NG)'!$V$7*Model!$AN$438*AVERAGE('Assumptions (NG)'!$AJ$2:$AL$2)+ Model!$AN$439*AVERAGE('Assumptions (NG)'!$AJ$3:$AL3))/10^9,0)</f>
        <v>-0.2119721141</v>
      </c>
      <c r="AT533" s="219">
        <f>IF(Model!AC$1&lt;='Assumptions (NG)'!$V$12,PPMT('Assumptions (NG)'!$V$9,Model!AC$1,'Assumptions (NG)'!$V$12,'Assumptions (NG)'!$V$7*Model!$AN$438*AVERAGE('Assumptions (NG)'!$AJ$2:$AL$2)+ Model!$AN$439*AVERAGE('Assumptions (NG)'!$AJ$3:$AL3))/10^9,0)</f>
        <v>-0.2278700227</v>
      </c>
      <c r="AU533" s="219">
        <f>IF(Model!AD$1&lt;='Assumptions (NG)'!$V$12,PPMT('Assumptions (NG)'!$V$9,Model!AD$1,'Assumptions (NG)'!$V$12,'Assumptions (NG)'!$V$7*Model!$AN$438*AVERAGE('Assumptions (NG)'!$AJ$2:$AL$2)+ Model!$AN$439*AVERAGE('Assumptions (NG)'!$AJ$3:$AL3))/10^9,0)</f>
        <v>-0.2449602744</v>
      </c>
      <c r="AV533" s="219">
        <f>IF(Model!AE$1&lt;='Assumptions (NG)'!$V$12,PPMT('Assumptions (NG)'!$V$9,Model!AE$1,'Assumptions (NG)'!$V$12,'Assumptions (NG)'!$V$7*Model!$AN$438*AVERAGE('Assumptions (NG)'!$AJ$2:$AL$2)+ Model!$AN$439*AVERAGE('Assumptions (NG)'!$AJ$3:$AL3))/10^9,0)</f>
        <v>-0.263332295</v>
      </c>
      <c r="AW533" s="219">
        <f>IF(Model!AF$1&lt;='Assumptions (NG)'!$V$12,PPMT('Assumptions (NG)'!$V$9,Model!AF$1,'Assumptions (NG)'!$V$12,'Assumptions (NG)'!$V$7*Model!$AN$438*AVERAGE('Assumptions (NG)'!$AJ$2:$AL$2)+ Model!$AN$439*AVERAGE('Assumptions (NG)'!$AJ$3:$AL3))/10^9,0)</f>
        <v>-0.2830822171</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-0.3362490109</v>
      </c>
      <c r="AP534" s="219">
        <f>IF(Model!X$1&lt;='Assumptions (NG)'!$V$12,PPMT('Assumptions (NG)'!$V$9,Model!X$1,'Assumptions (NG)'!$V$12,'Assumptions (NG)'!$V$7*Model!$AO$438*AVERAGE('Assumptions (NG)'!$AK$2:$AM$2)+ Model!$AO$439*AVERAGE('Assumptions (NG)'!$AK$3:$AM3))/10^9,0)</f>
        <v>-0.3614676867</v>
      </c>
      <c r="AQ534" s="219">
        <f>IF(Model!Y$1&lt;='Assumptions (NG)'!$V$12,PPMT('Assumptions (NG)'!$V$9,Model!Y$1,'Assumptions (NG)'!$V$12,'Assumptions (NG)'!$V$7*Model!$AO$438*AVERAGE('Assumptions (NG)'!$AK$2:$AM$2)+ Model!$AO$439*AVERAGE('Assumptions (NG)'!$AK$3:$AM3))/10^9,0)</f>
        <v>-0.3885777632</v>
      </c>
      <c r="AR534" s="219">
        <f>IF(Model!Z$1&lt;='Assumptions (NG)'!$V$12,PPMT('Assumptions (NG)'!$V$9,Model!Z$1,'Assumptions (NG)'!$V$12,'Assumptions (NG)'!$V$7*Model!$AO$438*AVERAGE('Assumptions (NG)'!$AK$2:$AM$2)+ Model!$AO$439*AVERAGE('Assumptions (NG)'!$AK$3:$AM3))/10^9,0)</f>
        <v>-0.4177210954</v>
      </c>
      <c r="AS534" s="219">
        <f>IF(Model!AA$1&lt;='Assumptions (NG)'!$V$12,PPMT('Assumptions (NG)'!$V$9,Model!AA$1,'Assumptions (NG)'!$V$12,'Assumptions (NG)'!$V$7*Model!$AO$438*AVERAGE('Assumptions (NG)'!$AK$2:$AM$2)+ Model!$AO$439*AVERAGE('Assumptions (NG)'!$AK$3:$AM3))/10^9,0)</f>
        <v>-0.4490501776</v>
      </c>
      <c r="AT534" s="219">
        <f>IF(Model!AB$1&lt;='Assumptions (NG)'!$V$12,PPMT('Assumptions (NG)'!$V$9,Model!AB$1,'Assumptions (NG)'!$V$12,'Assumptions (NG)'!$V$7*Model!$AO$438*AVERAGE('Assumptions (NG)'!$AK$2:$AM$2)+ Model!$AO$439*AVERAGE('Assumptions (NG)'!$AK$3:$AM3))/10^9,0)</f>
        <v>-0.4827289409</v>
      </c>
      <c r="AU534" s="219">
        <f>IF(Model!AC$1&lt;='Assumptions (NG)'!$V$12,PPMT('Assumptions (NG)'!$V$9,Model!AC$1,'Assumptions (NG)'!$V$12,'Assumptions (NG)'!$V$7*Model!$AO$438*AVERAGE('Assumptions (NG)'!$AK$2:$AM$2)+ Model!$AO$439*AVERAGE('Assumptions (NG)'!$AK$3:$AM3))/10^9,0)</f>
        <v>-0.5189336115</v>
      </c>
      <c r="AV534" s="219">
        <f>IF(Model!AD$1&lt;='Assumptions (NG)'!$V$12,PPMT('Assumptions (NG)'!$V$9,Model!AD$1,'Assumptions (NG)'!$V$12,'Assumptions (NG)'!$V$7*Model!$AO$438*AVERAGE('Assumptions (NG)'!$AK$2:$AM$2)+ Model!$AO$439*AVERAGE('Assumptions (NG)'!$AK$3:$AM3))/10^9,0)</f>
        <v>-0.5578536323</v>
      </c>
      <c r="AW534" s="219">
        <f>IF(Model!AE$1&lt;='Assumptions (NG)'!$V$12,PPMT('Assumptions (NG)'!$V$9,Model!AE$1,'Assumptions (NG)'!$V$12,'Assumptions (NG)'!$V$7*Model!$AO$438*AVERAGE('Assumptions (NG)'!$AK$2:$AM$2)+ Model!$AO$439*AVERAGE('Assumptions (NG)'!$AK$3:$AM3))/10^9,0)</f>
        <v>-0.5996926548</v>
      </c>
      <c r="AX534" s="219">
        <f>IF(Model!AF$1&lt;='Assumptions (NG)'!$V$12,PPMT('Assumptions (NG)'!$V$9,Model!AF$1,'Assumptions (NG)'!$V$12,'Assumptions (NG)'!$V$7*Model!$AO$438*AVERAGE('Assumptions (NG)'!$AK$2:$AM$2)+ Model!$AO$439*AVERAGE('Assumptions (NG)'!$AK$3:$AM3))/10^9,0)</f>
        <v>-0.6446696039</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-0.06703974374</v>
      </c>
      <c r="AQ535" s="219">
        <f>IF(Model!X$1&lt;='Assumptions (NG)'!$V$12,PPMT('Assumptions (NG)'!$V$9,Model!X$1,'Assumptions (NG)'!$V$12,'Assumptions (NG)'!$V$7*Model!$AP$438*AVERAGE('Assumptions (NG)'!$AL$2:$AN$2)+ Model!$AP$439*AVERAGE('Assumptions (NG)'!$AL$3:$AN3))/10^9,0)</f>
        <v>-0.07206772452</v>
      </c>
      <c r="AR535" s="219">
        <f>IF(Model!Y$1&lt;='Assumptions (NG)'!$V$12,PPMT('Assumptions (NG)'!$V$9,Model!Y$1,'Assumptions (NG)'!$V$12,'Assumptions (NG)'!$V$7*Model!$AP$438*AVERAGE('Assumptions (NG)'!$AL$2:$AN$2)+ Model!$AP$439*AVERAGE('Assumptions (NG)'!$AL$3:$AN3))/10^9,0)</f>
        <v>-0.07747280386</v>
      </c>
      <c r="AS535" s="219">
        <f>IF(Model!Z$1&lt;='Assumptions (NG)'!$V$12,PPMT('Assumptions (NG)'!$V$9,Model!Z$1,'Assumptions (NG)'!$V$12,'Assumptions (NG)'!$V$7*Model!$AP$438*AVERAGE('Assumptions (NG)'!$AL$2:$AN$2)+ Model!$AP$439*AVERAGE('Assumptions (NG)'!$AL$3:$AN3))/10^9,0)</f>
        <v>-0.08328326415</v>
      </c>
      <c r="AT535" s="219">
        <f>IF(Model!AA$1&lt;='Assumptions (NG)'!$V$12,PPMT('Assumptions (NG)'!$V$9,Model!AA$1,'Assumptions (NG)'!$V$12,'Assumptions (NG)'!$V$7*Model!$AP$438*AVERAGE('Assumptions (NG)'!$AL$2:$AN$2)+ Model!$AP$439*AVERAGE('Assumptions (NG)'!$AL$3:$AN3))/10^9,0)</f>
        <v>-0.08952950896</v>
      </c>
      <c r="AU535" s="219">
        <f>IF(Model!AB$1&lt;='Assumptions (NG)'!$V$12,PPMT('Assumptions (NG)'!$V$9,Model!AB$1,'Assumptions (NG)'!$V$12,'Assumptions (NG)'!$V$7*Model!$AP$438*AVERAGE('Assumptions (NG)'!$AL$2:$AN$2)+ Model!$AP$439*AVERAGE('Assumptions (NG)'!$AL$3:$AN3))/10^9,0)</f>
        <v>-0.09624422214</v>
      </c>
      <c r="AV535" s="219">
        <f>IF(Model!AC$1&lt;='Assumptions (NG)'!$V$12,PPMT('Assumptions (NG)'!$V$9,Model!AC$1,'Assumptions (NG)'!$V$12,'Assumptions (NG)'!$V$7*Model!$AP$438*AVERAGE('Assumptions (NG)'!$AL$2:$AN$2)+ Model!$AP$439*AVERAGE('Assumptions (NG)'!$AL$3:$AN3))/10^9,0)</f>
        <v>-0.1034625388</v>
      </c>
      <c r="AW535" s="219">
        <f>IF(Model!AD$1&lt;='Assumptions (NG)'!$V$12,PPMT('Assumptions (NG)'!$V$9,Model!AD$1,'Assumptions (NG)'!$V$12,'Assumptions (NG)'!$V$7*Model!$AP$438*AVERAGE('Assumptions (NG)'!$AL$2:$AN$2)+ Model!$AP$439*AVERAGE('Assumptions (NG)'!$AL$3:$AN3))/10^9,0)</f>
        <v>-0.1112222292</v>
      </c>
      <c r="AX535" s="219">
        <f>IF(Model!AE$1&lt;='Assumptions (NG)'!$V$12,PPMT('Assumptions (NG)'!$V$9,Model!AE$1,'Assumptions (NG)'!$V$12,'Assumptions (NG)'!$V$7*Model!$AP$438*AVERAGE('Assumptions (NG)'!$AL$2:$AN$2)+ Model!$AP$439*AVERAGE('Assumptions (NG)'!$AL$3:$AN3))/10^9,0)</f>
        <v>-0.1195638964</v>
      </c>
      <c r="AY535" s="219">
        <f>IF(Model!AF$1&lt;='Assumptions (NG)'!$V$12,PPMT('Assumptions (NG)'!$V$9,Model!AF$1,'Assumptions (NG)'!$V$12,'Assumptions (NG)'!$V$7*Model!$AP$438*AVERAGE('Assumptions (NG)'!$AL$2:$AN$2)+ Model!$AP$439*AVERAGE('Assumptions (NG)'!$AL$3:$AN3))/10^9,0)</f>
        <v>-0.1285311886</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-0.2975964415</v>
      </c>
      <c r="AR536" s="219">
        <f>IF(Model!X$1&lt;='Assumptions (NG)'!$V$12,PPMT('Assumptions (NG)'!$V$9,Model!X$1,'Assumptions (NG)'!$V$12,'Assumptions (NG)'!$V$7*Model!$AQ$438*AVERAGE('Assumptions (NG)'!$AM$2:$AO$2)+ Model!$AQ$439*AVERAGE('Assumptions (NG)'!$AM$3:$AO3))/10^9,0)</f>
        <v>-0.3199161746</v>
      </c>
      <c r="AS536" s="219">
        <f>IF(Model!Y$1&lt;='Assumptions (NG)'!$V$12,PPMT('Assumptions (NG)'!$V$9,Model!Y$1,'Assumptions (NG)'!$V$12,'Assumptions (NG)'!$V$7*Model!$AQ$438*AVERAGE('Assumptions (NG)'!$AM$2:$AO$2)+ Model!$AQ$439*AVERAGE('Assumptions (NG)'!$AM$3:$AO3))/10^9,0)</f>
        <v>-0.3439098877</v>
      </c>
      <c r="AT536" s="219">
        <f>IF(Model!Z$1&lt;='Assumptions (NG)'!$V$12,PPMT('Assumptions (NG)'!$V$9,Model!Z$1,'Assumptions (NG)'!$V$12,'Assumptions (NG)'!$V$7*Model!$AQ$438*AVERAGE('Assumptions (NG)'!$AM$2:$AO$2)+ Model!$AQ$439*AVERAGE('Assumptions (NG)'!$AM$3:$AO3))/10^9,0)</f>
        <v>-0.3697031293</v>
      </c>
      <c r="AU536" s="219">
        <f>IF(Model!AA$1&lt;='Assumptions (NG)'!$V$12,PPMT('Assumptions (NG)'!$V$9,Model!AA$1,'Assumptions (NG)'!$V$12,'Assumptions (NG)'!$V$7*Model!$AQ$438*AVERAGE('Assumptions (NG)'!$AM$2:$AO$2)+ Model!$AQ$439*AVERAGE('Assumptions (NG)'!$AM$3:$AO3))/10^9,0)</f>
        <v>-0.397430864</v>
      </c>
      <c r="AV536" s="219">
        <f>IF(Model!AB$1&lt;='Assumptions (NG)'!$V$12,PPMT('Assumptions (NG)'!$V$9,Model!AB$1,'Assumptions (NG)'!$V$12,'Assumptions (NG)'!$V$7*Model!$AQ$438*AVERAGE('Assumptions (NG)'!$AM$2:$AO$2)+ Model!$AQ$439*AVERAGE('Assumptions (NG)'!$AM$3:$AO3))/10^9,0)</f>
        <v>-0.4272381788</v>
      </c>
      <c r="AW536" s="219">
        <f>IF(Model!AC$1&lt;='Assumptions (NG)'!$V$12,PPMT('Assumptions (NG)'!$V$9,Model!AC$1,'Assumptions (NG)'!$V$12,'Assumptions (NG)'!$V$7*Model!$AQ$438*AVERAGE('Assumptions (NG)'!$AM$2:$AO$2)+ Model!$AQ$439*AVERAGE('Assumptions (NG)'!$AM$3:$AO3))/10^9,0)</f>
        <v>-0.4592810422</v>
      </c>
      <c r="AX536" s="219">
        <f>IF(Model!AD$1&lt;='Assumptions (NG)'!$V$12,PPMT('Assumptions (NG)'!$V$9,Model!AD$1,'Assumptions (NG)'!$V$12,'Assumptions (NG)'!$V$7*Model!$AQ$438*AVERAGE('Assumptions (NG)'!$AM$2:$AO$2)+ Model!$AQ$439*AVERAGE('Assumptions (NG)'!$AM$3:$AO3))/10^9,0)</f>
        <v>-0.4937271204</v>
      </c>
      <c r="AY536" s="219">
        <f>IF(Model!AE$1&lt;='Assumptions (NG)'!$V$12,PPMT('Assumptions (NG)'!$V$9,Model!AE$1,'Assumptions (NG)'!$V$12,'Assumptions (NG)'!$V$7*Model!$AQ$438*AVERAGE('Assumptions (NG)'!$AM$2:$AO$2)+ Model!$AQ$439*AVERAGE('Assumptions (NG)'!$AM$3:$AO3))/10^9,0)</f>
        <v>-0.5307566544</v>
      </c>
      <c r="AZ536" s="219">
        <f>IF(Model!AF$1&lt;='Assumptions (NG)'!$V$12,PPMT('Assumptions (NG)'!$V$9,Model!AF$1,'Assumptions (NG)'!$V$12,'Assumptions (NG)'!$V$7*Model!$AQ$438*AVERAGE('Assumptions (NG)'!$AM$2:$AO$2)+ Model!$AQ$439*AVERAGE('Assumptions (NG)'!$AM$3:$AO3))/10^9,0)</f>
        <v>-0.5705634035</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-0.1159344252</v>
      </c>
      <c r="AS537" s="219">
        <f>IF(Model!X$1&lt;='Assumptions (NG)'!$V$12,PPMT('Assumptions (NG)'!$V$9,Model!X$1,'Assumptions (NG)'!$V$12,'Assumptions (NG)'!$V$7*Model!$AR$438*AVERAGE('Assumptions (NG)'!$AN$2:$AP$2)+ Model!$AR$439*AVERAGE('Assumptions (NG)'!$AN$3:$AP3))/10^9,0)</f>
        <v>-0.124629507</v>
      </c>
      <c r="AT537" s="219">
        <f>IF(Model!Y$1&lt;='Assumptions (NG)'!$V$12,PPMT('Assumptions (NG)'!$V$9,Model!Y$1,'Assumptions (NG)'!$V$12,'Assumptions (NG)'!$V$7*Model!$AR$438*AVERAGE('Assumptions (NG)'!$AN$2:$AP$2)+ Model!$AR$439*AVERAGE('Assumptions (NG)'!$AN$3:$AP3))/10^9,0)</f>
        <v>-0.1339767201</v>
      </c>
      <c r="AU537" s="219">
        <f>IF(Model!Z$1&lt;='Assumptions (NG)'!$V$12,PPMT('Assumptions (NG)'!$V$9,Model!Z$1,'Assumptions (NG)'!$V$12,'Assumptions (NG)'!$V$7*Model!$AR$438*AVERAGE('Assumptions (NG)'!$AN$2:$AP$2)+ Model!$AR$439*AVERAGE('Assumptions (NG)'!$AN$3:$AP3))/10^9,0)</f>
        <v>-0.1440249741</v>
      </c>
      <c r="AV537" s="219">
        <f>IF(Model!AA$1&lt;='Assumptions (NG)'!$V$12,PPMT('Assumptions (NG)'!$V$9,Model!AA$1,'Assumptions (NG)'!$V$12,'Assumptions (NG)'!$V$7*Model!$AR$438*AVERAGE('Assumptions (NG)'!$AN$2:$AP$2)+ Model!$AR$439*AVERAGE('Assumptions (NG)'!$AN$3:$AP3))/10^9,0)</f>
        <v>-0.1548268471</v>
      </c>
      <c r="AW537" s="219">
        <f>IF(Model!AB$1&lt;='Assumptions (NG)'!$V$12,PPMT('Assumptions (NG)'!$V$9,Model!AB$1,'Assumptions (NG)'!$V$12,'Assumptions (NG)'!$V$7*Model!$AR$438*AVERAGE('Assumptions (NG)'!$AN$2:$AP$2)+ Model!$AR$439*AVERAGE('Assumptions (NG)'!$AN$3:$AP3))/10^9,0)</f>
        <v>-0.1664388607</v>
      </c>
      <c r="AX537" s="219">
        <f>IF(Model!AC$1&lt;='Assumptions (NG)'!$V$12,PPMT('Assumptions (NG)'!$V$9,Model!AC$1,'Assumptions (NG)'!$V$12,'Assumptions (NG)'!$V$7*Model!$AR$438*AVERAGE('Assumptions (NG)'!$AN$2:$AP$2)+ Model!$AR$439*AVERAGE('Assumptions (NG)'!$AN$3:$AP3))/10^9,0)</f>
        <v>-0.1789217752</v>
      </c>
      <c r="AY537" s="219">
        <f>IF(Model!AD$1&lt;='Assumptions (NG)'!$V$12,PPMT('Assumptions (NG)'!$V$9,Model!AD$1,'Assumptions (NG)'!$V$12,'Assumptions (NG)'!$V$7*Model!$AR$438*AVERAGE('Assumptions (NG)'!$AN$2:$AP$2)+ Model!$AR$439*AVERAGE('Assumptions (NG)'!$AN$3:$AP3))/10^9,0)</f>
        <v>-0.1923409084</v>
      </c>
      <c r="AZ537" s="219">
        <f>IF(Model!AE$1&lt;='Assumptions (NG)'!$V$12,PPMT('Assumptions (NG)'!$V$9,Model!AE$1,'Assumptions (NG)'!$V$12,'Assumptions (NG)'!$V$7*Model!$AR$438*AVERAGE('Assumptions (NG)'!$AN$2:$AP$2)+ Model!$AR$439*AVERAGE('Assumptions (NG)'!$AN$3:$AP3))/10^9,0)</f>
        <v>-0.2067664765</v>
      </c>
      <c r="BA537" s="219">
        <f>IF(Model!AF$1&lt;='Assumptions (NG)'!$V$12,PPMT('Assumptions (NG)'!$V$9,Model!AF$1,'Assumptions (NG)'!$V$12,'Assumptions (NG)'!$V$7*Model!$AR$438*AVERAGE('Assumptions (NG)'!$AN$2:$AP$2)+ Model!$AR$439*AVERAGE('Assumptions (NG)'!$AN$3:$AP3))/10^9,0)</f>
        <v>-0.2222739622</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-0.08591757853</v>
      </c>
      <c r="AT538" s="219">
        <f>IF(Model!X$1&lt;='Assumptions (NG)'!$V$12,PPMT('Assumptions (NG)'!$V$9,Model!X$1,'Assumptions (NG)'!$V$12,'Assumptions (NG)'!$V$7*Model!$AS$438*AVERAGE('Assumptions (NG)'!$AO$2:$AQ$2)+ Model!$AS$439*AVERAGE('Assumptions (NG)'!$AO$3:$AQ3))/10^9,0)</f>
        <v>-0.09236139692</v>
      </c>
      <c r="AU538" s="219">
        <f>IF(Model!Y$1&lt;='Assumptions (NG)'!$V$12,PPMT('Assumptions (NG)'!$V$9,Model!Y$1,'Assumptions (NG)'!$V$12,'Assumptions (NG)'!$V$7*Model!$AS$438*AVERAGE('Assumptions (NG)'!$AO$2:$AQ$2)+ Model!$AS$439*AVERAGE('Assumptions (NG)'!$AO$3:$AQ3))/10^9,0)</f>
        <v>-0.09928850169</v>
      </c>
      <c r="AV538" s="219">
        <f>IF(Model!Z$1&lt;='Assumptions (NG)'!$V$12,PPMT('Assumptions (NG)'!$V$9,Model!Z$1,'Assumptions (NG)'!$V$12,'Assumptions (NG)'!$V$7*Model!$AS$438*AVERAGE('Assumptions (NG)'!$AO$2:$AQ$2)+ Model!$AS$439*AVERAGE('Assumptions (NG)'!$AO$3:$AQ3))/10^9,0)</f>
        <v>-0.1067351393</v>
      </c>
      <c r="AW538" s="219">
        <f>IF(Model!AA$1&lt;='Assumptions (NG)'!$V$12,PPMT('Assumptions (NG)'!$V$9,Model!AA$1,'Assumptions (NG)'!$V$12,'Assumptions (NG)'!$V$7*Model!$AS$438*AVERAGE('Assumptions (NG)'!$AO$2:$AQ$2)+ Model!$AS$439*AVERAGE('Assumptions (NG)'!$AO$3:$AQ3))/10^9,0)</f>
        <v>-0.1147402748</v>
      </c>
      <c r="AX538" s="219">
        <f>IF(Model!AB$1&lt;='Assumptions (NG)'!$V$12,PPMT('Assumptions (NG)'!$V$9,Model!AB$1,'Assumptions (NG)'!$V$12,'Assumptions (NG)'!$V$7*Model!$AS$438*AVERAGE('Assumptions (NG)'!$AO$2:$AQ$2)+ Model!$AS$439*AVERAGE('Assumptions (NG)'!$AO$3:$AQ3))/10^9,0)</f>
        <v>-0.1233457954</v>
      </c>
      <c r="AY538" s="219">
        <f>IF(Model!AC$1&lt;='Assumptions (NG)'!$V$12,PPMT('Assumptions (NG)'!$V$9,Model!AC$1,'Assumptions (NG)'!$V$12,'Assumptions (NG)'!$V$7*Model!$AS$438*AVERAGE('Assumptions (NG)'!$AO$2:$AQ$2)+ Model!$AS$439*AVERAGE('Assumptions (NG)'!$AO$3:$AQ3))/10^9,0)</f>
        <v>-0.13259673</v>
      </c>
      <c r="AZ538" s="219">
        <f>IF(Model!AD$1&lt;='Assumptions (NG)'!$V$12,PPMT('Assumptions (NG)'!$V$9,Model!AD$1,'Assumptions (NG)'!$V$12,'Assumptions (NG)'!$V$7*Model!$AS$438*AVERAGE('Assumptions (NG)'!$AO$2:$AQ$2)+ Model!$AS$439*AVERAGE('Assumptions (NG)'!$AO$3:$AQ3))/10^9,0)</f>
        <v>-0.1425414848</v>
      </c>
      <c r="BA538" s="219">
        <f>IF(Model!AE$1&lt;='Assumptions (NG)'!$V$12,PPMT('Assumptions (NG)'!$V$9,Model!AE$1,'Assumptions (NG)'!$V$12,'Assumptions (NG)'!$V$7*Model!$AS$438*AVERAGE('Assumptions (NG)'!$AO$2:$AQ$2)+ Model!$AS$439*AVERAGE('Assumptions (NG)'!$AO$3:$AQ3))/10^9,0)</f>
        <v>-0.1532320961</v>
      </c>
      <c r="BB538" s="219">
        <f>IF(Model!AF$1&lt;='Assumptions (NG)'!$V$12,PPMT('Assumptions (NG)'!$V$9,Model!AF$1,'Assumptions (NG)'!$V$12,'Assumptions (NG)'!$V$7*Model!$AS$438*AVERAGE('Assumptions (NG)'!$AO$2:$AQ$2)+ Model!$AS$439*AVERAGE('Assumptions (NG)'!$AO$3:$AQ3))/10^9,0)</f>
        <v>-0.1647245033</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-0.05483908067</v>
      </c>
      <c r="AU539" s="219">
        <f>IF(Model!X$1&lt;='Assumptions (NG)'!$V$12,PPMT('Assumptions (NG)'!$V$9,Model!X$1,'Assumptions (NG)'!$V$12,'Assumptions (NG)'!$V$7*Model!$AT$438*AVERAGE('Assumptions (NG)'!$AP$2:$AR$2)+ Model!$AT$439*AVERAGE('Assumptions (NG)'!$AP$3:$AR3))/10^9,0)</f>
        <v>-0.05895201172</v>
      </c>
      <c r="AV539" s="219">
        <f>IF(Model!Y$1&lt;='Assumptions (NG)'!$V$12,PPMT('Assumptions (NG)'!$V$9,Model!Y$1,'Assumptions (NG)'!$V$12,'Assumptions (NG)'!$V$7*Model!$AT$438*AVERAGE('Assumptions (NG)'!$AP$2:$AR$2)+ Model!$AT$439*AVERAGE('Assumptions (NG)'!$AP$3:$AR3))/10^9,0)</f>
        <v>-0.0633734126</v>
      </c>
      <c r="AW539" s="219">
        <f>IF(Model!Z$1&lt;='Assumptions (NG)'!$V$12,PPMT('Assumptions (NG)'!$V$9,Model!Z$1,'Assumptions (NG)'!$V$12,'Assumptions (NG)'!$V$7*Model!$AT$438*AVERAGE('Assumptions (NG)'!$AP$2:$AR$2)+ Model!$AT$439*AVERAGE('Assumptions (NG)'!$AP$3:$AR3))/10^9,0)</f>
        <v>-0.06812641854</v>
      </c>
      <c r="AX539" s="219">
        <f>IF(Model!AA$1&lt;='Assumptions (NG)'!$V$12,PPMT('Assumptions (NG)'!$V$9,Model!AA$1,'Assumptions (NG)'!$V$12,'Assumptions (NG)'!$V$7*Model!$AT$438*AVERAGE('Assumptions (NG)'!$AP$2:$AR$2)+ Model!$AT$439*AVERAGE('Assumptions (NG)'!$AP$3:$AR3))/10^9,0)</f>
        <v>-0.07323589993</v>
      </c>
      <c r="AY539" s="219">
        <f>IF(Model!AB$1&lt;='Assumptions (NG)'!$V$12,PPMT('Assumptions (NG)'!$V$9,Model!AB$1,'Assumptions (NG)'!$V$12,'Assumptions (NG)'!$V$7*Model!$AT$438*AVERAGE('Assumptions (NG)'!$AP$2:$AR$2)+ Model!$AT$439*AVERAGE('Assumptions (NG)'!$AP$3:$AR3))/10^9,0)</f>
        <v>-0.07872859243</v>
      </c>
      <c r="AZ539" s="219">
        <f>IF(Model!AC$1&lt;='Assumptions (NG)'!$V$12,PPMT('Assumptions (NG)'!$V$9,Model!AC$1,'Assumptions (NG)'!$V$12,'Assumptions (NG)'!$V$7*Model!$AT$438*AVERAGE('Assumptions (NG)'!$AP$2:$AR$2)+ Model!$AT$439*AVERAGE('Assumptions (NG)'!$AP$3:$AR3))/10^9,0)</f>
        <v>-0.08463323686</v>
      </c>
      <c r="BA539" s="219">
        <f>IF(Model!AD$1&lt;='Assumptions (NG)'!$V$12,PPMT('Assumptions (NG)'!$V$9,Model!AD$1,'Assumptions (NG)'!$V$12,'Assumptions (NG)'!$V$7*Model!$AT$438*AVERAGE('Assumptions (NG)'!$AP$2:$AR$2)+ Model!$AT$439*AVERAGE('Assumptions (NG)'!$AP$3:$AR3))/10^9,0)</f>
        <v>-0.09098072962</v>
      </c>
      <c r="BB539" s="219">
        <f>IF(Model!AE$1&lt;='Assumptions (NG)'!$V$12,PPMT('Assumptions (NG)'!$V$9,Model!AE$1,'Assumptions (NG)'!$V$12,'Assumptions (NG)'!$V$7*Model!$AT$438*AVERAGE('Assumptions (NG)'!$AP$2:$AR$2)+ Model!$AT$439*AVERAGE('Assumptions (NG)'!$AP$3:$AR3))/10^9,0)</f>
        <v>-0.09780428434</v>
      </c>
      <c r="BC539" s="219">
        <f>IF(Model!AF$1&lt;='Assumptions (NG)'!$V$12,PPMT('Assumptions (NG)'!$V$9,Model!AF$1,'Assumptions (NG)'!$V$12,'Assumptions (NG)'!$V$7*Model!$AT$438*AVERAGE('Assumptions (NG)'!$AP$2:$AR$2)+ Model!$AT$439*AVERAGE('Assumptions (NG)'!$AP$3:$AR3))/10^9,0)</f>
        <v>-0.1051396057</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-0.1484314389</v>
      </c>
      <c r="AV540" s="219">
        <f>IF(Model!X$1&lt;='Assumptions (NG)'!$V$12,PPMT('Assumptions (NG)'!$V$9,Model!X$1,'Assumptions (NG)'!$V$12,'Assumptions (NG)'!$V$7*Model!$AU$438*AVERAGE('Assumptions (NG)'!$AQ$2:$AS$2)+ Model!$AU$439*AVERAGE('Assumptions (NG)'!$AQ$3:$AS3))/10^9,0)</f>
        <v>-0.1595637968</v>
      </c>
      <c r="AW540" s="219">
        <f>IF(Model!Y$1&lt;='Assumptions (NG)'!$V$12,PPMT('Assumptions (NG)'!$V$9,Model!Y$1,'Assumptions (NG)'!$V$12,'Assumptions (NG)'!$V$7*Model!$AU$438*AVERAGE('Assumptions (NG)'!$AQ$2:$AS$2)+ Model!$AU$439*AVERAGE('Assumptions (NG)'!$AQ$3:$AS3))/10^9,0)</f>
        <v>-0.1715310816</v>
      </c>
      <c r="AX540" s="219">
        <f>IF(Model!Z$1&lt;='Assumptions (NG)'!$V$12,PPMT('Assumptions (NG)'!$V$9,Model!Z$1,'Assumptions (NG)'!$V$12,'Assumptions (NG)'!$V$7*Model!$AU$438*AVERAGE('Assumptions (NG)'!$AQ$2:$AS$2)+ Model!$AU$439*AVERAGE('Assumptions (NG)'!$AQ$3:$AS3))/10^9,0)</f>
        <v>-0.1843959127</v>
      </c>
      <c r="AY540" s="219">
        <f>IF(Model!AA$1&lt;='Assumptions (NG)'!$V$12,PPMT('Assumptions (NG)'!$V$9,Model!AA$1,'Assumptions (NG)'!$V$12,'Assumptions (NG)'!$V$7*Model!$AU$438*AVERAGE('Assumptions (NG)'!$AQ$2:$AS$2)+ Model!$AU$439*AVERAGE('Assumptions (NG)'!$AQ$3:$AS3))/10^9,0)</f>
        <v>-0.1982256061</v>
      </c>
      <c r="AZ540" s="219">
        <f>IF(Model!AB$1&lt;='Assumptions (NG)'!$V$12,PPMT('Assumptions (NG)'!$V$9,Model!AB$1,'Assumptions (NG)'!$V$12,'Assumptions (NG)'!$V$7*Model!$AU$438*AVERAGE('Assumptions (NG)'!$AQ$2:$AS$2)+ Model!$AU$439*AVERAGE('Assumptions (NG)'!$AQ$3:$AS3))/10^9,0)</f>
        <v>-0.2130925266</v>
      </c>
      <c r="BA540" s="219">
        <f>IF(Model!AC$1&lt;='Assumptions (NG)'!$V$12,PPMT('Assumptions (NG)'!$V$9,Model!AC$1,'Assumptions (NG)'!$V$12,'Assumptions (NG)'!$V$7*Model!$AU$438*AVERAGE('Assumptions (NG)'!$AQ$2:$AS$2)+ Model!$AU$439*AVERAGE('Assumptions (NG)'!$AQ$3:$AS3))/10^9,0)</f>
        <v>-0.2290744661</v>
      </c>
      <c r="BB540" s="219">
        <f>IF(Model!AD$1&lt;='Assumptions (NG)'!$V$12,PPMT('Assumptions (NG)'!$V$9,Model!AD$1,'Assumptions (NG)'!$V$12,'Assumptions (NG)'!$V$7*Model!$AU$438*AVERAGE('Assumptions (NG)'!$AQ$2:$AS$2)+ Model!$AU$439*AVERAGE('Assumptions (NG)'!$AQ$3:$AS3))/10^9,0)</f>
        <v>-0.246255051</v>
      </c>
      <c r="BC540" s="219">
        <f>IF(Model!AE$1&lt;='Assumptions (NG)'!$V$12,PPMT('Assumptions (NG)'!$V$9,Model!AE$1,'Assumptions (NG)'!$V$12,'Assumptions (NG)'!$V$7*Model!$AU$438*AVERAGE('Assumptions (NG)'!$AQ$2:$AS$2)+ Model!$AU$439*AVERAGE('Assumptions (NG)'!$AQ$3:$AS3))/10^9,0)</f>
        <v>-0.2647241799</v>
      </c>
      <c r="BD540" s="219">
        <f>IF(Model!AF$1&lt;='Assumptions (NG)'!$V$12,PPMT('Assumptions (NG)'!$V$9,Model!AF$1,'Assumptions (NG)'!$V$12,'Assumptions (NG)'!$V$7*Model!$AU$438*AVERAGE('Assumptions (NG)'!$AQ$2:$AS$2)+ Model!$AU$439*AVERAGE('Assumptions (NG)'!$AQ$3:$AS3))/10^9,0)</f>
        <v>-0.2845784933</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-0.103861368</v>
      </c>
      <c r="AW541" s="219">
        <f>IF(Model!X$1&lt;='Assumptions (NG)'!$V$12,PPMT('Assumptions (NG)'!$V$9,Model!X$1,'Assumptions (NG)'!$V$12,'Assumptions (NG)'!$V$7*Model!$AV$438*AVERAGE('Assumptions (NG)'!$AR$2:$AT$2)+ Model!$AV$439*AVERAGE('Assumptions (NG)'!$AR$3:$AT3))/10^9,0)</f>
        <v>-0.1116509706</v>
      </c>
      <c r="AX541" s="219">
        <f>IF(Model!Y$1&lt;='Assumptions (NG)'!$V$12,PPMT('Assumptions (NG)'!$V$9,Model!Y$1,'Assumptions (NG)'!$V$12,'Assumptions (NG)'!$V$7*Model!$AV$438*AVERAGE('Assumptions (NG)'!$AR$2:$AT$2)+ Model!$AV$439*AVERAGE('Assumptions (NG)'!$AR$3:$AT3))/10^9,0)</f>
        <v>-0.1200247934</v>
      </c>
      <c r="AY541" s="219">
        <f>IF(Model!Z$1&lt;='Assumptions (NG)'!$V$12,PPMT('Assumptions (NG)'!$V$9,Model!Z$1,'Assumptions (NG)'!$V$12,'Assumptions (NG)'!$V$7*Model!$AV$438*AVERAGE('Assumptions (NG)'!$AR$2:$AT$2)+ Model!$AV$439*AVERAGE('Assumptions (NG)'!$AR$3:$AT3))/10^9,0)</f>
        <v>-0.1290266529</v>
      </c>
      <c r="AZ541" s="219">
        <f>IF(Model!AA$1&lt;='Assumptions (NG)'!$V$12,PPMT('Assumptions (NG)'!$V$9,Model!AA$1,'Assumptions (NG)'!$V$12,'Assumptions (NG)'!$V$7*Model!$AV$438*AVERAGE('Assumptions (NG)'!$AR$2:$AT$2)+ Model!$AV$439*AVERAGE('Assumptions (NG)'!$AR$3:$AT3))/10^9,0)</f>
        <v>-0.1387036518</v>
      </c>
      <c r="BA541" s="219">
        <f>IF(Model!AB$1&lt;='Assumptions (NG)'!$V$12,PPMT('Assumptions (NG)'!$V$9,Model!AB$1,'Assumptions (NG)'!$V$12,'Assumptions (NG)'!$V$7*Model!$AV$438*AVERAGE('Assumptions (NG)'!$AR$2:$AT$2)+ Model!$AV$439*AVERAGE('Assumptions (NG)'!$AR$3:$AT3))/10^9,0)</f>
        <v>-0.1491064257</v>
      </c>
      <c r="BB541" s="219">
        <f>IF(Model!AC$1&lt;='Assumptions (NG)'!$V$12,PPMT('Assumptions (NG)'!$V$9,Model!AC$1,'Assumptions (NG)'!$V$12,'Assumptions (NG)'!$V$7*Model!$AV$438*AVERAGE('Assumptions (NG)'!$AR$2:$AT$2)+ Model!$AV$439*AVERAGE('Assumptions (NG)'!$AR$3:$AT3))/10^9,0)</f>
        <v>-0.1602894077</v>
      </c>
      <c r="BC541" s="219">
        <f>IF(Model!AD$1&lt;='Assumptions (NG)'!$V$12,PPMT('Assumptions (NG)'!$V$9,Model!AD$1,'Assumptions (NG)'!$V$12,'Assumptions (NG)'!$V$7*Model!$AV$438*AVERAGE('Assumptions (NG)'!$AR$2:$AT$2)+ Model!$AV$439*AVERAGE('Assumptions (NG)'!$AR$3:$AT3))/10^9,0)</f>
        <v>-0.1723111132</v>
      </c>
      <c r="BD541" s="219">
        <f>IF(Model!AE$1&lt;='Assumptions (NG)'!$V$12,PPMT('Assumptions (NG)'!$V$9,Model!AE$1,'Assumptions (NG)'!$V$12,'Assumptions (NG)'!$V$7*Model!$AV$438*AVERAGE('Assumptions (NG)'!$AR$2:$AT$2)+ Model!$AV$439*AVERAGE('Assumptions (NG)'!$AR$3:$AT3))/10^9,0)</f>
        <v>-0.1852344467</v>
      </c>
      <c r="BE541" s="219">
        <f>IF(Model!AF$1&lt;='Assumptions (NG)'!$V$12,PPMT('Assumptions (NG)'!$V$9,Model!AF$1,'Assumptions (NG)'!$V$12,'Assumptions (NG)'!$V$7*Model!$AV$438*AVERAGE('Assumptions (NG)'!$AR$2:$AT$2)+ Model!$AV$439*AVERAGE('Assumptions (NG)'!$AR$3:$AT3))/10^9,0)</f>
        <v>-0.1991270302</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-0.02608297035</v>
      </c>
      <c r="AX542" s="219">
        <f>IF(Model!X$1&lt;='Assumptions (NG)'!$V$12,PPMT('Assumptions (NG)'!$V$9,Model!X$1,'Assumptions (NG)'!$V$12,'Assumptions (NG)'!$V$7*Model!$AW$438*AVERAGE('Assumptions (NG)'!$AS$2:$AU$2)+ Model!$AW$439*AVERAGE('Assumptions (NG)'!$AS$3:$AU3))/10^9,0)</f>
        <v>-0.02803919313</v>
      </c>
      <c r="AY542" s="219">
        <f>IF(Model!Y$1&lt;='Assumptions (NG)'!$V$12,PPMT('Assumptions (NG)'!$V$9,Model!Y$1,'Assumptions (NG)'!$V$12,'Assumptions (NG)'!$V$7*Model!$AW$438*AVERAGE('Assumptions (NG)'!$AS$2:$AU$2)+ Model!$AW$439*AVERAGE('Assumptions (NG)'!$AS$3:$AU3))/10^9,0)</f>
        <v>-0.03014213262</v>
      </c>
      <c r="AZ542" s="219">
        <f>IF(Model!Z$1&lt;='Assumptions (NG)'!$V$12,PPMT('Assumptions (NG)'!$V$9,Model!Z$1,'Assumptions (NG)'!$V$12,'Assumptions (NG)'!$V$7*Model!$AW$438*AVERAGE('Assumptions (NG)'!$AS$2:$AU$2)+ Model!$AW$439*AVERAGE('Assumptions (NG)'!$AS$3:$AU3))/10^9,0)</f>
        <v>-0.03240279256</v>
      </c>
      <c r="BA542" s="219">
        <f>IF(Model!AA$1&lt;='Assumptions (NG)'!$V$12,PPMT('Assumptions (NG)'!$V$9,Model!AA$1,'Assumptions (NG)'!$V$12,'Assumptions (NG)'!$V$7*Model!$AW$438*AVERAGE('Assumptions (NG)'!$AS$2:$AU$2)+ Model!$AW$439*AVERAGE('Assumptions (NG)'!$AS$3:$AU3))/10^9,0)</f>
        <v>-0.034833002</v>
      </c>
      <c r="BB542" s="219">
        <f>IF(Model!AB$1&lt;='Assumptions (NG)'!$V$12,PPMT('Assumptions (NG)'!$V$9,Model!AB$1,'Assumptions (NG)'!$V$12,'Assumptions (NG)'!$V$7*Model!$AW$438*AVERAGE('Assumptions (NG)'!$AS$2:$AU$2)+ Model!$AW$439*AVERAGE('Assumptions (NG)'!$AS$3:$AU3))/10^9,0)</f>
        <v>-0.03744547715</v>
      </c>
      <c r="BC542" s="219">
        <f>IF(Model!AC$1&lt;='Assumptions (NG)'!$V$12,PPMT('Assumptions (NG)'!$V$9,Model!AC$1,'Assumptions (NG)'!$V$12,'Assumptions (NG)'!$V$7*Model!$AW$438*AVERAGE('Assumptions (NG)'!$AS$2:$AU$2)+ Model!$AW$439*AVERAGE('Assumptions (NG)'!$AS$3:$AU3))/10^9,0)</f>
        <v>-0.04025388794</v>
      </c>
      <c r="BD542" s="219">
        <f>IF(Model!AD$1&lt;='Assumptions (NG)'!$V$12,PPMT('Assumptions (NG)'!$V$9,Model!AD$1,'Assumptions (NG)'!$V$12,'Assumptions (NG)'!$V$7*Model!$AW$438*AVERAGE('Assumptions (NG)'!$AS$2:$AU$2)+ Model!$AW$439*AVERAGE('Assumptions (NG)'!$AS$3:$AU3))/10^9,0)</f>
        <v>-0.04327292954</v>
      </c>
      <c r="BE542" s="219">
        <f>IF(Model!AE$1&lt;='Assumptions (NG)'!$V$12,PPMT('Assumptions (NG)'!$V$9,Model!AE$1,'Assumptions (NG)'!$V$12,'Assumptions (NG)'!$V$7*Model!$AW$438*AVERAGE('Assumptions (NG)'!$AS$2:$AU$2)+ Model!$AW$439*AVERAGE('Assumptions (NG)'!$AS$3:$AU3))/10^9,0)</f>
        <v>-0.04651839925</v>
      </c>
      <c r="BF542" s="219">
        <f>IF(Model!AF$1&lt;='Assumptions (NG)'!$V$12,PPMT('Assumptions (NG)'!$V$9,Model!AF$1,'Assumptions (NG)'!$V$12,'Assumptions (NG)'!$V$7*Model!$AW$438*AVERAGE('Assumptions (NG)'!$AS$2:$AU$2)+ Model!$AW$439*AVERAGE('Assumptions (NG)'!$AS$3:$AU3))/10^9,0)</f>
        <v>-0.0500072792</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-0.03413002409</v>
      </c>
      <c r="AY543" s="219">
        <f>IF(Model!X$1&lt;='Assumptions (NG)'!$V$12,PPMT('Assumptions (NG)'!$V$9,Model!X$1,'Assumptions (NG)'!$V$12,'Assumptions (NG)'!$V$7*Model!$AX$438*AVERAGE('Assumptions (NG)'!$AT$2:$AV$2)+ Model!$AX$439*AVERAGE('Assumptions (NG)'!$AT$3:$AV3))/10^9,0)</f>
        <v>-0.0366897759</v>
      </c>
      <c r="AZ543" s="219">
        <f>IF(Model!Y$1&lt;='Assumptions (NG)'!$V$12,PPMT('Assumptions (NG)'!$V$9,Model!Y$1,'Assumptions (NG)'!$V$12,'Assumptions (NG)'!$V$7*Model!$AX$438*AVERAGE('Assumptions (NG)'!$AT$2:$AV$2)+ Model!$AX$439*AVERAGE('Assumptions (NG)'!$AT$3:$AV3))/10^9,0)</f>
        <v>-0.03944150909</v>
      </c>
      <c r="BA543" s="219">
        <f>IF(Model!Z$1&lt;='Assumptions (NG)'!$V$12,PPMT('Assumptions (NG)'!$V$9,Model!Z$1,'Assumptions (NG)'!$V$12,'Assumptions (NG)'!$V$7*Model!$AX$438*AVERAGE('Assumptions (NG)'!$AT$2:$AV$2)+ Model!$AX$439*AVERAGE('Assumptions (NG)'!$AT$3:$AV3))/10^9,0)</f>
        <v>-0.04239962227</v>
      </c>
      <c r="BB543" s="219">
        <f>IF(Model!AA$1&lt;='Assumptions (NG)'!$V$12,PPMT('Assumptions (NG)'!$V$9,Model!AA$1,'Assumptions (NG)'!$V$12,'Assumptions (NG)'!$V$7*Model!$AX$438*AVERAGE('Assumptions (NG)'!$AT$2:$AV$2)+ Model!$AX$439*AVERAGE('Assumptions (NG)'!$AT$3:$AV3))/10^9,0)</f>
        <v>-0.04557959394</v>
      </c>
      <c r="BC543" s="219">
        <f>IF(Model!AB$1&lt;='Assumptions (NG)'!$V$12,PPMT('Assumptions (NG)'!$V$9,Model!AB$1,'Assumptions (NG)'!$V$12,'Assumptions (NG)'!$V$7*Model!$AX$438*AVERAGE('Assumptions (NG)'!$AT$2:$AV$2)+ Model!$AX$439*AVERAGE('Assumptions (NG)'!$AT$3:$AV3))/10^9,0)</f>
        <v>-0.04899806349</v>
      </c>
      <c r="BD543" s="219">
        <f>IF(Model!AC$1&lt;='Assumptions (NG)'!$V$12,PPMT('Assumptions (NG)'!$V$9,Model!AC$1,'Assumptions (NG)'!$V$12,'Assumptions (NG)'!$V$7*Model!$AX$438*AVERAGE('Assumptions (NG)'!$AT$2:$AV$2)+ Model!$AX$439*AVERAGE('Assumptions (NG)'!$AT$3:$AV3))/10^9,0)</f>
        <v>-0.05267291825</v>
      </c>
      <c r="BE543" s="219">
        <f>IF(Model!AD$1&lt;='Assumptions (NG)'!$V$12,PPMT('Assumptions (NG)'!$V$9,Model!AD$1,'Assumptions (NG)'!$V$12,'Assumptions (NG)'!$V$7*Model!$AX$438*AVERAGE('Assumptions (NG)'!$AT$2:$AV$2)+ Model!$AX$439*AVERAGE('Assumptions (NG)'!$AT$3:$AV3))/10^9,0)</f>
        <v>-0.05662338712</v>
      </c>
      <c r="BF543" s="219">
        <f>IF(Model!AE$1&lt;='Assumptions (NG)'!$V$12,PPMT('Assumptions (NG)'!$V$9,Model!AE$1,'Assumptions (NG)'!$V$12,'Assumptions (NG)'!$V$7*Model!$AX$438*AVERAGE('Assumptions (NG)'!$AT$2:$AV$2)+ Model!$AX$439*AVERAGE('Assumptions (NG)'!$AT$3:$AV3))/10^9,0)</f>
        <v>-0.06087014116</v>
      </c>
      <c r="BG543" s="219">
        <f>IF(Model!AF$1&lt;='Assumptions (NG)'!$V$12,PPMT('Assumptions (NG)'!$V$9,Model!AF$1,'Assumptions (NG)'!$V$12,'Assumptions (NG)'!$V$7*Model!$AX$438*AVERAGE('Assumptions (NG)'!$AT$2:$AV$2)+ Model!$AX$439*AVERAGE('Assumptions (NG)'!$AT$3:$AV3))/10^9,0)</f>
        <v>-0.06543540174</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-0.006817100401</v>
      </c>
      <c r="AZ544" s="219">
        <f>IF(Model!X$1&lt;='Assumptions (NG)'!$V$12,PPMT('Assumptions (NG)'!$V$9,Model!X$1,'Assumptions (NG)'!$V$12,'Assumptions (NG)'!$V$7*Model!$AY$438*AVERAGE('Assumptions (NG)'!$AU$2:$AW$2)+ Model!$AY$439*AVERAGE('Assumptions (NG)'!$AU$3:$AW3))/10^9,0)</f>
        <v>-0.007328382931</v>
      </c>
      <c r="BA544" s="219">
        <f>IF(Model!Y$1&lt;='Assumptions (NG)'!$V$12,PPMT('Assumptions (NG)'!$V$9,Model!Y$1,'Assumptions (NG)'!$V$12,'Assumptions (NG)'!$V$7*Model!$AY$438*AVERAGE('Assumptions (NG)'!$AU$2:$AW$2)+ Model!$AY$439*AVERAGE('Assumptions (NG)'!$AU$3:$AW3))/10^9,0)</f>
        <v>-0.007878011651</v>
      </c>
      <c r="BB544" s="219">
        <f>IF(Model!Z$1&lt;='Assumptions (NG)'!$V$12,PPMT('Assumptions (NG)'!$V$9,Model!Z$1,'Assumptions (NG)'!$V$12,'Assumptions (NG)'!$V$7*Model!$AY$438*AVERAGE('Assumptions (NG)'!$AU$2:$AW$2)+ Model!$AY$439*AVERAGE('Assumptions (NG)'!$AU$3:$AW3))/10^9,0)</f>
        <v>-0.008468862525</v>
      </c>
      <c r="BC544" s="219">
        <f>IF(Model!AA$1&lt;='Assumptions (NG)'!$V$12,PPMT('Assumptions (NG)'!$V$9,Model!AA$1,'Assumptions (NG)'!$V$12,'Assumptions (NG)'!$V$7*Model!$AY$438*AVERAGE('Assumptions (NG)'!$AU$2:$AW$2)+ Model!$AY$439*AVERAGE('Assumptions (NG)'!$AU$3:$AW3))/10^9,0)</f>
        <v>-0.009104027215</v>
      </c>
      <c r="BD544" s="219">
        <f>IF(Model!AB$1&lt;='Assumptions (NG)'!$V$12,PPMT('Assumptions (NG)'!$V$9,Model!AB$1,'Assumptions (NG)'!$V$12,'Assumptions (NG)'!$V$7*Model!$AY$438*AVERAGE('Assumptions (NG)'!$AU$2:$AW$2)+ Model!$AY$439*AVERAGE('Assumptions (NG)'!$AU$3:$AW3))/10^9,0)</f>
        <v>-0.009786829256</v>
      </c>
      <c r="BE544" s="219">
        <f>IF(Model!AC$1&lt;='Assumptions (NG)'!$V$12,PPMT('Assumptions (NG)'!$V$9,Model!AC$1,'Assumptions (NG)'!$V$12,'Assumptions (NG)'!$V$7*Model!$AY$438*AVERAGE('Assumptions (NG)'!$AU$2:$AW$2)+ Model!$AY$439*AVERAGE('Assumptions (NG)'!$AU$3:$AW3))/10^9,0)</f>
        <v>-0.01052084145</v>
      </c>
      <c r="BF544" s="219">
        <f>IF(Model!AD$1&lt;='Assumptions (NG)'!$V$12,PPMT('Assumptions (NG)'!$V$9,Model!AD$1,'Assumptions (NG)'!$V$12,'Assumptions (NG)'!$V$7*Model!$AY$438*AVERAGE('Assumptions (NG)'!$AU$2:$AW$2)+ Model!$AY$439*AVERAGE('Assumptions (NG)'!$AU$3:$AW3))/10^9,0)</f>
        <v>-0.01130990456</v>
      </c>
      <c r="BG544" s="219">
        <f>IF(Model!AE$1&lt;='Assumptions (NG)'!$V$12,PPMT('Assumptions (NG)'!$V$9,Model!AE$1,'Assumptions (NG)'!$V$12,'Assumptions (NG)'!$V$7*Model!$AY$438*AVERAGE('Assumptions (NG)'!$AU$2:$AW$2)+ Model!$AY$439*AVERAGE('Assumptions (NG)'!$AU$3:$AW3))/10^9,0)</f>
        <v>-0.0121581474</v>
      </c>
      <c r="BH544" s="219">
        <f>IF(Model!AF$1&lt;='Assumptions (NG)'!$V$12,PPMT('Assumptions (NG)'!$V$9,Model!AF$1,'Assumptions (NG)'!$V$12,'Assumptions (NG)'!$V$7*Model!$AY$438*AVERAGE('Assumptions (NG)'!$AU$2:$AW$2)+ Model!$AY$439*AVERAGE('Assumptions (NG)'!$AU$3:$AW3))/10^9,0)</f>
        <v>-0.01307000846</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-0.2594154872</v>
      </c>
      <c r="BA545" s="219">
        <f>IF(Model!X$1&lt;='Assumptions (NG)'!$V$12,PPMT('Assumptions (NG)'!$V$9,Model!X$1,'Assumptions (NG)'!$V$12,'Assumptions (NG)'!$V$7*Model!$AZ$438*AVERAGE('Assumptions (NG)'!$AV$2:$AX$2)+ Model!$AZ$439*AVERAGE('Assumptions (NG)'!$AV$3:$AX3))/10^9,0)</f>
        <v>-0.2788716488</v>
      </c>
      <c r="BB545" s="219">
        <f>IF(Model!Y$1&lt;='Assumptions (NG)'!$V$12,PPMT('Assumptions (NG)'!$V$9,Model!Y$1,'Assumptions (NG)'!$V$12,'Assumptions (NG)'!$V$7*Model!$AZ$438*AVERAGE('Assumptions (NG)'!$AV$2:$AX$2)+ Model!$AZ$439*AVERAGE('Assumptions (NG)'!$AV$3:$AX3))/10^9,0)</f>
        <v>-0.2997870224</v>
      </c>
      <c r="BC545" s="219">
        <f>IF(Model!Z$1&lt;='Assumptions (NG)'!$V$12,PPMT('Assumptions (NG)'!$V$9,Model!Z$1,'Assumptions (NG)'!$V$12,'Assumptions (NG)'!$V$7*Model!$AZ$438*AVERAGE('Assumptions (NG)'!$AV$2:$AX$2)+ Model!$AZ$439*AVERAGE('Assumptions (NG)'!$AV$3:$AX3))/10^9,0)</f>
        <v>-0.3222710491</v>
      </c>
      <c r="BD545" s="219">
        <f>IF(Model!AA$1&lt;='Assumptions (NG)'!$V$12,PPMT('Assumptions (NG)'!$V$9,Model!AA$1,'Assumptions (NG)'!$V$12,'Assumptions (NG)'!$V$7*Model!$AZ$438*AVERAGE('Assumptions (NG)'!$AV$2:$AX$2)+ Model!$AZ$439*AVERAGE('Assumptions (NG)'!$AV$3:$AX3))/10^9,0)</f>
        <v>-0.3464413778</v>
      </c>
      <c r="BE545" s="219">
        <f>IF(Model!AB$1&lt;='Assumptions (NG)'!$V$12,PPMT('Assumptions (NG)'!$V$9,Model!AB$1,'Assumptions (NG)'!$V$12,'Assumptions (NG)'!$V$7*Model!$AZ$438*AVERAGE('Assumptions (NG)'!$AV$2:$AX$2)+ Model!$AZ$439*AVERAGE('Assumptions (NG)'!$AV$3:$AX3))/10^9,0)</f>
        <v>-0.3724244811</v>
      </c>
      <c r="BF545" s="219">
        <f>IF(Model!AC$1&lt;='Assumptions (NG)'!$V$12,PPMT('Assumptions (NG)'!$V$9,Model!AC$1,'Assumptions (NG)'!$V$12,'Assumptions (NG)'!$V$7*Model!$AZ$438*AVERAGE('Assumptions (NG)'!$AV$2:$AX$2)+ Model!$AZ$439*AVERAGE('Assumptions (NG)'!$AV$3:$AX3))/10^9,0)</f>
        <v>-0.4003563172</v>
      </c>
      <c r="BG545" s="219">
        <f>IF(Model!AD$1&lt;='Assumptions (NG)'!$V$12,PPMT('Assumptions (NG)'!$V$9,Model!AD$1,'Assumptions (NG)'!$V$12,'Assumptions (NG)'!$V$7*Model!$AZ$438*AVERAGE('Assumptions (NG)'!$AV$2:$AX$2)+ Model!$AZ$439*AVERAGE('Assumptions (NG)'!$AV$3:$AX3))/10^9,0)</f>
        <v>-0.430383041</v>
      </c>
      <c r="BH545" s="219">
        <f>IF(Model!AE$1&lt;='Assumptions (NG)'!$V$12,PPMT('Assumptions (NG)'!$V$9,Model!AE$1,'Assumptions (NG)'!$V$12,'Assumptions (NG)'!$V$7*Model!$AZ$438*AVERAGE('Assumptions (NG)'!$AV$2:$AX$2)+ Model!$AZ$439*AVERAGE('Assumptions (NG)'!$AV$3:$AX3))/10^9,0)</f>
        <v>-0.4626617691</v>
      </c>
      <c r="BI545" s="219">
        <f>IF(Model!AF$1&lt;='Assumptions (NG)'!$V$12,PPMT('Assumptions (NG)'!$V$9,Model!AF$1,'Assumptions (NG)'!$V$12,'Assumptions (NG)'!$V$7*Model!$AZ$438*AVERAGE('Assumptions (NG)'!$AV$2:$AX$2)+ Model!$AZ$439*AVERAGE('Assumptions (NG)'!$AV$3:$AX3))/10^9,0)</f>
        <v>-0.4973614017</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-0.4182222031</v>
      </c>
      <c r="BB546" s="219">
        <f>IF(Model!X$1&lt;='Assumptions (NG)'!$V$12,PPMT('Assumptions (NG)'!$V$9,Model!X$1,'Assumptions (NG)'!$V$12,'Assumptions (NG)'!$V$7*Model!$BA$438*AVERAGE('Assumptions (NG)'!$AW$2:$AY$2)+ Model!$BA$439*AVERAGE('Assumptions (NG)'!$AW$3:$AY3))/10^9,0)</f>
        <v>-0.4495888684</v>
      </c>
      <c r="BC546" s="219">
        <f>IF(Model!Y$1&lt;='Assumptions (NG)'!$V$12,PPMT('Assumptions (NG)'!$V$9,Model!Y$1,'Assumptions (NG)'!$V$12,'Assumptions (NG)'!$V$7*Model!$BA$438*AVERAGE('Assumptions (NG)'!$AW$2:$AY$2)+ Model!$BA$439*AVERAGE('Assumptions (NG)'!$AW$3:$AY3))/10^9,0)</f>
        <v>-0.4833080335</v>
      </c>
      <c r="BD546" s="219">
        <f>IF(Model!Z$1&lt;='Assumptions (NG)'!$V$12,PPMT('Assumptions (NG)'!$V$9,Model!Z$1,'Assumptions (NG)'!$V$12,'Assumptions (NG)'!$V$7*Model!$BA$438*AVERAGE('Assumptions (NG)'!$AW$2:$AY$2)+ Model!$BA$439*AVERAGE('Assumptions (NG)'!$AW$3:$AY3))/10^9,0)</f>
        <v>-0.519556136</v>
      </c>
      <c r="BE546" s="219">
        <f>IF(Model!AA$1&lt;='Assumptions (NG)'!$V$12,PPMT('Assumptions (NG)'!$V$9,Model!AA$1,'Assumptions (NG)'!$V$12,'Assumptions (NG)'!$V$7*Model!$BA$438*AVERAGE('Assumptions (NG)'!$AW$2:$AY$2)+ Model!$BA$439*AVERAGE('Assumptions (NG)'!$AW$3:$AY3))/10^9,0)</f>
        <v>-0.5585228462</v>
      </c>
      <c r="BF546" s="219">
        <f>IF(Model!AB$1&lt;='Assumptions (NG)'!$V$12,PPMT('Assumptions (NG)'!$V$9,Model!AB$1,'Assumptions (NG)'!$V$12,'Assumptions (NG)'!$V$7*Model!$BA$438*AVERAGE('Assumptions (NG)'!$AW$2:$AY$2)+ Model!$BA$439*AVERAGE('Assumptions (NG)'!$AW$3:$AY3))/10^9,0)</f>
        <v>-0.6004120597</v>
      </c>
      <c r="BG546" s="219">
        <f>IF(Model!AC$1&lt;='Assumptions (NG)'!$V$12,PPMT('Assumptions (NG)'!$V$9,Model!AC$1,'Assumptions (NG)'!$V$12,'Assumptions (NG)'!$V$7*Model!$BA$438*AVERAGE('Assumptions (NG)'!$AW$2:$AY$2)+ Model!$BA$439*AVERAGE('Assumptions (NG)'!$AW$3:$AY3))/10^9,0)</f>
        <v>-0.6454429642</v>
      </c>
      <c r="BH546" s="219">
        <f>IF(Model!AD$1&lt;='Assumptions (NG)'!$V$12,PPMT('Assumptions (NG)'!$V$9,Model!AD$1,'Assumptions (NG)'!$V$12,'Assumptions (NG)'!$V$7*Model!$BA$438*AVERAGE('Assumptions (NG)'!$AW$2:$AY$2)+ Model!$BA$439*AVERAGE('Assumptions (NG)'!$AW$3:$AY3))/10^9,0)</f>
        <v>-0.6938511865</v>
      </c>
      <c r="BI546" s="219">
        <f>IF(Model!AE$1&lt;='Assumptions (NG)'!$V$12,PPMT('Assumptions (NG)'!$V$9,Model!AE$1,'Assumptions (NG)'!$V$12,'Assumptions (NG)'!$V$7*Model!$BA$438*AVERAGE('Assumptions (NG)'!$AW$2:$AY$2)+ Model!$BA$439*AVERAGE('Assumptions (NG)'!$AW$3:$AY3))/10^9,0)</f>
        <v>-0.7458900255</v>
      </c>
      <c r="BJ546" s="219">
        <f>IF(Model!AF$1&lt;='Assumptions (NG)'!$V$12,PPMT('Assumptions (NG)'!$V$9,Model!AF$1,'Assumptions (NG)'!$V$12,'Assumptions (NG)'!$V$7*Model!$BA$438*AVERAGE('Assumptions (NG)'!$AW$2:$AY$2)+ Model!$BA$439*AVERAGE('Assumptions (NG)'!$AW$3:$AY3))/10^9,0)</f>
        <v>-0.8018317774</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-0.1240103612</v>
      </c>
      <c r="D547" s="177">
        <f t="array" ref="D547">SUM(IF(ISERROR(D548:D598),"",D548:D598))</f>
        <v>-0.3735651255</v>
      </c>
      <c r="E547" s="177">
        <f t="array" ref="E547">SUM(IF(ISERROR(E548:E598),"",E548:E598))</f>
        <v>-0.6738508943</v>
      </c>
      <c r="F547" s="177">
        <f t="array" ref="F547">SUM(IF(ISERROR(F548:F598),"",F548:F598))</f>
        <v>-0.6815031905</v>
      </c>
      <c r="G547" s="177">
        <f t="array" ref="G547">SUM(IF(ISERROR(G548:G598),"",G548:G598))</f>
        <v>-0.7781813409</v>
      </c>
      <c r="H547" s="177">
        <f t="array" ref="H547">SUM(IF(ISERROR(H548:H598),"",H548:H598))</f>
        <v>-0.8010722979</v>
      </c>
      <c r="I547" s="177">
        <f t="array" ref="I547">SUM(IF(ISERROR(I548:I598),"",I548:I598))</f>
        <v>-0.7404694348</v>
      </c>
      <c r="J547" s="177">
        <f t="array" ref="J547">SUM(IF(ISERROR(J548:J598),"",J548:J598))</f>
        <v>-0.6523812063</v>
      </c>
      <c r="K547" s="177">
        <f t="array" ref="K547">SUM(IF(ISERROR(K548:K598),"",K548:K598))</f>
        <v>-0.6040809068</v>
      </c>
      <c r="L547" s="177">
        <f t="array" ref="L547">SUM(IF(ISERROR(L548:L598),"",L548:L598))</f>
        <v>-0.5096836925</v>
      </c>
      <c r="M547" s="177">
        <f t="array" ref="M547">SUM(IF(ISERROR(M548:M598),"",M548:M598))</f>
        <v>-0.3802642492</v>
      </c>
      <c r="N547" s="177">
        <f t="array" ref="N547">SUM(IF(ISERROR(N548:N598),"",N548:N598))</f>
        <v>-0.2406053681</v>
      </c>
      <c r="O547" s="177">
        <f t="array" ref="O547">SUM(IF(ISERROR(O548:O598),"",O548:O598))</f>
        <v>-0.1684002427</v>
      </c>
      <c r="P547" s="177">
        <f t="array" ref="P547">SUM(IF(ISERROR(P548:P598),"",P548:P598))</f>
        <v>-0.1218314221</v>
      </c>
      <c r="Q547" s="177">
        <f t="array" ref="Q547">SUM(IF(ISERROR(Q548:Q598),"",Q548:Q598))</f>
        <v>-0.07545957927</v>
      </c>
      <c r="R547" s="177">
        <f t="array" ref="R547">SUM(IF(ISERROR(R548:R598),"",R548:R598))</f>
        <v>-0.07869035333</v>
      </c>
      <c r="S547" s="177">
        <f t="array" ref="S547">SUM(IF(ISERROR(S548:S598),"",S548:S598))</f>
        <v>-0.07765174776</v>
      </c>
      <c r="T547" s="177">
        <f t="array" ref="T547">SUM(IF(ISERROR(T548:T598),"",T548:T598))</f>
        <v>-0.1113832914</v>
      </c>
      <c r="U547" s="177">
        <f t="array" ref="U547">SUM(IF(ISERROR(U548:U598),"",U548:U598))</f>
        <v>-0.1720170323</v>
      </c>
      <c r="V547" s="177">
        <f t="array" ref="V547">SUM(IF(ISERROR(V548:V598),"",V548:V598))</f>
        <v>-0.154579104</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-0.09283951096</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-0.08203958308</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-0.07042966062</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-0.05794899397</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-0.04507654082</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-0.03123865369</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-0.01997707469</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-0.007870877262</v>
      </c>
      <c r="AE547" s="176" t="b">
        <f>IF($V$438&gt;0,IPMT('Assumptions (NG)'!$V$9,AF$1,10,'Assumptions (NG)'!$V$7*Model!$V$438*('Assumptions (NG)'!$U$17*AVERAGE('Assumptions (NG)'!$R$2:$T$2)+'Assumptions (NG)'!$U$18*AVERAGE('Assumptions (NG)'!$R$3:$T$3))/10^9,0))</f>
        <v>0</v>
      </c>
      <c r="AF547" s="177">
        <f t="array" ref="AF547">SUM(IF(ISERROR(AF548:AF598),"",AF548:AF598))</f>
        <v>-0.2801271177</v>
      </c>
      <c r="AG547" s="177">
        <f t="array" ref="AG547">SUM(IF(ISERROR(AG548:AG598),"",AG548:AG598))</f>
        <v>-0.2336297997</v>
      </c>
      <c r="AH547" s="177">
        <f t="array" ref="AH547">SUM(IF(ISERROR(AH548:AH598),"",AH548:AH598))</f>
        <v>-0.1974489815</v>
      </c>
      <c r="AI547" s="177">
        <f t="array" ref="AI547">SUM(IF(ISERROR(AI548:AI598),"",AI548:AI598))</f>
        <v>-0.1699243143</v>
      </c>
      <c r="AJ547" s="177">
        <f t="array" ref="AJ547">SUM(IF(ISERROR(AJ548:AJ598),"",AJ548:AJ598))</f>
        <v>-0.2044404515</v>
      </c>
      <c r="AK547" s="177">
        <f t="array" ref="AK547">SUM(IF(ISERROR(AK548:AK598),"",AK548:AK598))</f>
        <v>-0.1811685653</v>
      </c>
      <c r="AL547" s="177">
        <f t="array" ref="AL547">SUM(IF(ISERROR(AL548:AL598),"",AL548:AL598))</f>
        <v>-0.1675428956</v>
      </c>
      <c r="AM547" s="177">
        <f t="array" ref="AM547">SUM(IF(ISERROR(AM548:AM598),"",AM548:AM598))</f>
        <v>-0.1621540994</v>
      </c>
      <c r="AN547" s="177">
        <f t="array" ref="AN547">SUM(IF(ISERROR(AN548:AN598),"",AN548:AN598))</f>
        <v>-0.291860804</v>
      </c>
      <c r="AO547" s="177">
        <f t="array" ref="AO547">SUM(IF(ISERROR(AO548:AO598),"",AO548:AO598))</f>
        <v>-0.6132206972</v>
      </c>
      <c r="AP547" s="177">
        <f t="array" ref="AP547">SUM(IF(ISERROR(AP548:AP598),"",AP548:AP598))</f>
        <v>-0.6199678442</v>
      </c>
      <c r="AQ547" s="177">
        <f t="array" ref="AQ547">SUM(IF(ISERROR(AQ548:AQ598),"",AQ548:AQ598))</f>
        <v>-0.868630296</v>
      </c>
      <c r="AR547" s="177">
        <f t="array" ref="AR547">SUM(IF(ISERROR(AR548:AR598),"",AR548:AR598))</f>
        <v>-0.8992332351</v>
      </c>
      <c r="AS547" s="177">
        <f t="array" ref="AS547">SUM(IF(ISERROR(AS548:AS598),"",AS548:AS598))</f>
        <v>-0.8793585565</v>
      </c>
      <c r="AT547" s="177">
        <f t="array" ref="AT547">SUM(IF(ISERROR(AT548:AT598),"",AT548:AT598))</f>
        <v>-0.8090302273</v>
      </c>
      <c r="AU547" s="177">
        <f t="array" ref="AU547">SUM(IF(ISERROR(AU548:AU598),"",AU548:AU598))</f>
        <v>-0.8349902394</v>
      </c>
      <c r="AV547" s="177">
        <f t="array" ref="AV547">SUM(IF(ISERROR(AV548:AV598),"",AV548:AV598))</f>
        <v>-0.7899796875</v>
      </c>
      <c r="AW547" s="177">
        <f t="array" ref="AW547">SUM(IF(ISERROR(AW548:AW598),"",AW548:AW598))</f>
        <v>-0.6665898682</v>
      </c>
      <c r="AX547" s="177">
        <f t="array" ref="AX547">SUM(IF(ISERROR(AX548:AX598),"",AX548:AX598))</f>
        <v>-0.5407660305</v>
      </c>
      <c r="AY547" s="177">
        <f t="array" ref="AY547">SUM(IF(ISERROR(AY548:AY598),"",AY548:AY598))</f>
        <v>-0.405688225</v>
      </c>
      <c r="AZ547" s="177">
        <f t="array" ref="AZ547">SUM(IF(ISERROR(AZ548:AZ598),"",AZ548:AZ598))</f>
        <v>-0.4887013992</v>
      </c>
      <c r="BA547" s="177">
        <f t="array" ref="BA547">SUM(IF(ISERROR(BA548:BA598),"",BA548:BA598))</f>
        <v>-0.6675075405</v>
      </c>
      <c r="BB547" s="177">
        <f t="array" ref="BB547">SUM(IF(ISERROR(BB548:BB598),"",BB548:BB598))</f>
        <v>-0.5736192662</v>
      </c>
      <c r="BC547" s="177">
        <f t="array" ref="BC547">SUM(IF(ISERROR(BC548:BC598),"",BC548:BC598))</f>
        <v>-0.4900867175</v>
      </c>
      <c r="BD547" s="177">
        <f t="array" ref="BD547">SUM(IF(ISERROR(BD548:BD598),"",BD548:BD598))</f>
        <v>-0.4120188391</v>
      </c>
      <c r="BE547" s="177">
        <f t="array" ref="BE547">SUM(IF(ISERROR(BE548:BE598),"",BE548:BE598))</f>
        <v>-0.3342361579</v>
      </c>
      <c r="BF547" s="177">
        <f t="array" ref="BF547">SUM(IF(ISERROR(BF548:BF598),"",BF548:BF598))</f>
        <v>-0.2709622034</v>
      </c>
      <c r="BG547" s="177">
        <f t="array" ref="BG547">SUM(IF(ISERROR(BG548:BG598),"",BG548:BG598))</f>
        <v>-0.2153303876</v>
      </c>
      <c r="BH547" s="177">
        <f t="array" ref="BH547">SUM(IF(ISERROR(BH548:BH598),"",BH548:BH598))</f>
        <v>-0.1582763806</v>
      </c>
      <c r="BI547" s="177">
        <f t="array" ref="BI547">SUM(IF(ISERROR(BI548:BI598),"",BI548:BI598))</f>
        <v>-0.1005046243</v>
      </c>
      <c r="BJ547" s="177">
        <f t="array" ref="BJ547">SUM(IF(ISERROR(BJ548:BJ598),"",BJ548:BJ598))</f>
        <v>-0.03921964136</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-0.1240103612</v>
      </c>
      <c r="D548" s="177">
        <f>IF(and($C$438&gt;0,Model!X$1&lt;='Assumptions (NG)'!$V$12),IPMT('Assumptions (NG)'!$V$9,Model!X$1,'Assumptions (NG)'!$V$12,'Assumptions (NG)'!$V$7*(Model!$C$438*'Assumptions (NG)'!$B$2)/10^9),0)+IF(and($C$439&gt;0,Model!X$1&lt;='Assumptions (NG)'!$V$12),IPMT('Assumptions (NG)'!$V$9,Model!X$1,'Assumptions (NG)'!$V$12,'Assumptions (NG)'!$V$7*(Model!$C$439*'Assumptions (NG)'!$B$3)/10^9),0)</f>
        <v>-0.1152445738</v>
      </c>
      <c r="E548" s="177">
        <f>IF(and($C$438&gt;0,Model!Y$1&lt;='Assumptions (NG)'!$V$12),IPMT('Assumptions (NG)'!$V$9,Model!Y$1,'Assumptions (NG)'!$V$12,'Assumptions (NG)'!$V$7*(Model!$C$438*'Assumptions (NG)'!$B$2)/10^9),0)+IF(and($C$439&gt;0,Model!Y$1&lt;='Assumptions (NG)'!$V$12),IPMT('Assumptions (NG)'!$V$9,Model!Y$1,'Assumptions (NG)'!$V$12,'Assumptions (NG)'!$V$7*(Model!$C$439*'Assumptions (NG)'!$B$3)/10^9),0)</f>
        <v>-0.1058213524</v>
      </c>
      <c r="F548" s="177">
        <f>IF(and($C$438&gt;0,Model!Z$1&lt;='Assumptions (NG)'!$V$12),IPMT('Assumptions (NG)'!$V$9,Model!Z$1,'Assumptions (NG)'!$V$12,'Assumptions (NG)'!$V$7*(Model!$C$438*'Assumptions (NG)'!$B$2)/10^9),0)+IF(and($C$439&gt;0,Model!Z$1&lt;='Assumptions (NG)'!$V$12),IPMT('Assumptions (NG)'!$V$9,Model!Z$1,'Assumptions (NG)'!$V$12,'Assumptions (NG)'!$V$7*(Model!$C$439*'Assumptions (NG)'!$B$3)/10^9),0)</f>
        <v>-0.09569138932</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-0.08480167903</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-0.07309524048</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-0.06051081903</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-0.04698256597</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-0.03243969394</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-0.0168061065</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-0.2583205517</v>
      </c>
      <c r="E549" s="177">
        <f>IF(and($D$438&gt;0,Model!X$1&lt;='Assumptions (NG)'!$V$12),IPMT('Assumptions (NG)'!$V$9,Model!X$1,'Assumptions (NG)'!$V$12,'Assumptions (NG)'!$V$7*(Model!$D$438*'Assumptions (NG)'!$B$2)/10^9),0)+IF(and($D$439&gt;0,Model!X$1&lt;='Assumptions (NG)'!$V$12),IPMT('Assumptions (NG)'!$V$9,Model!X$1,'Assumptions (NG)'!$V$12,'Assumptions (NG)'!$V$7*(Model!$D$439*'Assumptions (NG)'!$B$3)/10^9),0)</f>
        <v>-0.2400609239</v>
      </c>
      <c r="F549" s="177">
        <f>IF(and($D$438&gt;0,Model!Y$1&lt;='Assumptions (NG)'!$V$12),IPMT('Assumptions (NG)'!$V$9,Model!Y$1,'Assumptions (NG)'!$V$12,'Assumptions (NG)'!$V$7*(Model!$D$438*'Assumptions (NG)'!$B$2)/10^9),0)+IF(and($D$439&gt;0,Model!Y$1&lt;='Assumptions (NG)'!$V$12),IPMT('Assumptions (NG)'!$V$9,Model!Y$1,'Assumptions (NG)'!$V$12,'Assumptions (NG)'!$V$7*(Model!$D$439*'Assumptions (NG)'!$B$3)/10^9),0)</f>
        <v>-0.2204318241</v>
      </c>
      <c r="G549" s="177">
        <f>IF(and($D$438&gt;0,Model!Z$1&lt;='Assumptions (NG)'!$V$12),IPMT('Assumptions (NG)'!$V$9,Model!Z$1,'Assumptions (NG)'!$V$12,'Assumptions (NG)'!$V$7*(Model!$D$438*'Assumptions (NG)'!$B$2)/10^9),0)+IF(and($D$439&gt;0,Model!Z$1&lt;='Assumptions (NG)'!$V$12),IPMT('Assumptions (NG)'!$V$9,Model!Z$1,'Assumptions (NG)'!$V$12,'Assumptions (NG)'!$V$7*(Model!$D$439*'Assumptions (NG)'!$B$3)/10^9),0)</f>
        <v>-0.1993305417</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-0.1766466632</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-0.1522614938</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-0.1260474367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-0.09786732531</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-0.06757370555</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-0.03500806432</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-0.327968618</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-0.3047858521</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-0.2798643787</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-0.2530737948</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-0.2242739171</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-0.1933140487</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-0.16003219</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-0.124254192</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-0.08579284411</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-0.02412299759</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-0.06059412508</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-0.05631097316</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-0.05170658483</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-0.04675686739</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-0.04143592113</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-0.03571590391</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-0.02956688539</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-0.02295669048</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-0.01585073096</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-0.008211824474</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-0.1578737683</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-0.1467143145</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-0.1347179018</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-0.1218217581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-0.1079584036</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-0.0930552975</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-0.07703445846</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-0.0598120565</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-0.0412979744</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-0.02139533613</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-0.09983570001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-0.09277872097</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-0.08519246849</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-0.07703724708</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-0.06827038407</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-0.05884600633</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-0.04871480025</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-0.03782375373</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-0.02611587871</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-0.01352991307</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-0.02916971469</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-0.02710782636</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-0.0248912964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-0.02250852669</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-0.01994704925</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-0.01719346101</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-0.01423335365</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-0.01105123823</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-0.007630464161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-0.003953132035</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-0.01047918095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-0.009738450326</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-0.008942164905</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-0.008086158077</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-0.007165950738</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-0.006176727848</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-0.005113313241</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-0.003970142539</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-0.002741234034</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-0.001420157391</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-0.05840039625</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-0.05631097316</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-0.05170658483</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-0.04675686739</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-0.04143592113</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-0.03571590391</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-0.02956688539</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-0.02295669048</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-0.01585073096</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-0.008211824474</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-0.02239545674</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-0.02081241311</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-0.01911064121</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-0.01728123641</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-0.01531462626</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-0.01320052034</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-0.01092785648</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-0.008484742835</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-0.005858395662</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-0.003035072451</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-0.00007398023903</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-0.00006875087723</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-0.00006312931328</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-0.00005708613204</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-0.00005058971221</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-0.00004360606089</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-0.00003609863573</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-0.00002802815367</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-0.00001935238546</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-0.00001002593464</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-0.001809111561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-0.001681232833</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-0.0015437632</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-0.001395983344</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-0.001237119999</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-0.001066341903</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-0.0008827554505</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-0.0006854000137</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-0.0004732429191</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-0.0002451740424</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-0.0001950888744</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-0.0001812988363</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-0.0001664745455</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-0.0001505384328</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-0.0001334071117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-0.0001149909415</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-0.00009519355847</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-0.00007391137176</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-0.00005103302105</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-0.00002643879404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-0.005342977448</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-0.004965304131</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-0.004559305317</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-0.004122856591</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-0.00365367421</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-0.003149303151</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-0.002607104263</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-0.002024240458</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-0.001397661868</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-0.0007240898834</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-0.000983302037</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-0.0009137964206</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-0.000839077883</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-0.000758755455</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-0.0006724088449</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-0.000579586239</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-0.0004798019378</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-0.0003725338139</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-0.0002572205807</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-0.0001332588551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-0.03120707407</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-0.02900117309</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-0.02662982955</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-0.02408063524</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-0.02134025135</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-0.01839433867</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-0.01522748255</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-0.01182311221</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-0.0081634141</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-0.00422923863</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-0.01669716136</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-0.01551690702</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-0.01424813361</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-0.01288420219</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-0.01141797592</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-0.009841782676</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-0.008147374939</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-0.006325886622</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-0.004367786681</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-0.002262829244</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-0.04972813045</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-0.04621305143</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-0.04243434148</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-0.03837222829</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-0.03400545661</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-0.02931117705</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-0.02426482653</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-0.01883999971</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-0.01300831089</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-0.006739245399</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-0.07981848161</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-0.07417643821</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-0.06811124156</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-0.06159115515</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-0.05458206227</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-0.04704728742</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-0.03894740446</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-0.03024003028</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-0.02087960303</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-0.01081714374</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-0.2151579122</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-0.1999492756</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-0.1835999913</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-0.1660245107</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-0.147130869</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-0.1268202042</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-0.1049862395</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-0.08151472751</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-0.05628285209</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-0.02915858602</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-0.01967868582</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-0.01828767967</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-0.01679234805</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-0.01518486655</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-0.01345682395</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-0.01159917815</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-0.009602208919</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-0.007455466994</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-0.005147719424</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-0.002666890786</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-0.04167035739</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-0.03872484953</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-0.03555842858</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-0.03215452606</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-0.02849533086</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-0.02456169601</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-0.02033303855</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-0.01578723178</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-0.0109004895</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-0.005647241546</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-0.02096718149</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-0.01948509682</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-0.0178918558</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-0.0161791217</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-0.01433793255</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-0.01235865421</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-0.01023093</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-0.007943626467</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-0.005484775171</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-0.002841510029</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-0.0658647197</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-0.06120901091</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-0.05620412395</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-0.05082387047</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-0.04504009798</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-0.03882254256</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-0.03213867047</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-0.02495350798</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-0.01722945831</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-0.008926104907</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-0.08308702543</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-0.07721394198</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-0.07090037727</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-0.06411329521</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-0.05681718199</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-0.04897386028</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-0.04054228945</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-0.0314783508</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-0.02173461676</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-0.01126010266</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-0.03272552031</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-0.03041228655</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-0.02792556027</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-0.02525232951</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-0.02237860645</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-0.01928935416</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-0.01596840794</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-0.01239839076</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-0.008560622292</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-0.004435021187</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-0.04661815235</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-0.04332290502</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-0.03978051413</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-0.03597244393</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-0.03187876847</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-0.02747806734</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-0.02274731363</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-0.0176617534</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-0.01219477614</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-0.006317775591</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-0.00909037337</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-0.008447811898</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-0.007757058315</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-0.007014498214</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-0.006216246105</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-0.005358125087</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-0.004435644994</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-0.003443978893</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-0.002377937835</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-0.001231943698</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-0.0242185115</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-0.02250660356</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-0.02066630251</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-0.01868797889</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-0.016561281</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-0.01427508077</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-0.01181741552</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-0.00917542537</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-0.006335285963</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-0.003282136101</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-0.00777104021</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-0.007221737026</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-0.006631236102</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-0.00599644761</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-0.005314049981</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-0.004580472529</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-0.003791876769</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-0.002944136327</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-0.002032815351</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-0.001053145302</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-0.07014141821</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-0.06518340701</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-0.05985354497</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-0.05412394328</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-0.04796462147</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-0.04134335052</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-0.03422548424</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-0.026573778</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-0.01834819378</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-0.009505690756</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-0.01391251739</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-0.0129290982</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-0.01187192256</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-0.01073545875</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-0.009513760162</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-0.008200434176</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-0.00678860874</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-0.005270896397</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-0.003639355628</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-0.001885449301</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-0.02427636011</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-0.02256036308</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-0.02071566627</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-0.01873261721</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-0.01660083946</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-0.01430917838</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-0.01184564273</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-0.009197341893</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-0.006350418498</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-0.003289975848</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-0.02747632017</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-0.02553413099</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-0.02344627763</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-0.02120183527</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-0.01878905973</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-0.01619532602</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-0.01340706229</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-0.01040967877</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-0.007187491497</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-0.003723640173</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-0.1548742834</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-0.1439268511</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-0.1321583613</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-0.1195072348</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-0.1059072738</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-0.09128731568</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-0.07557086074</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-0.05867567168</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-0.04051334343</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-0.02098884057</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-0.3545948251</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-0.329529961</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-0.3025852321</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-0.2736196486</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-0.2424816463</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-0.2090082938</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-0.1730244399</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-0.1343417969</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-0.09275795573</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-0.04805532646</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-0.06753956281</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-0.06276546618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-0.05763331229</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-0.05211624687</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-0.04618540154</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-0.03980974281</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-0.03295590967</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-0.02558803905</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-0.01766757813</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-0.009153082648</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-0.3119967867</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-0.2899430045</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-0.2662351886</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-0.2407492865</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-0.2133519418</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-0.1838997962</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-0.1522387397</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-0.1182031039</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-0.08161479548</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-0.04228236393</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-0.1194167918</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-0.1109757051</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-0.1019015369</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-0.09214680613</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-0.08166047053</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-0.07038765976</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-0.05826938818</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-0.04524224623</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-0.03123806864</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-0.01618357773</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-0.08051300348</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-0.07482186716</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-0.06870389561</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-0.0621270762</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-0.05505699533</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-0.0474566584</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-0.0392862962</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-0.03050315684</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-0.02106128202</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-0.01091126659</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-0.04214743415</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-0.03916820368</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-0.03596553092</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-0.03252265771</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-0.028821569</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-0.02484289865</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-0.02056582801</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-0.01596797708</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-0.01102528733</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-0.005711895844</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-0.1396320705</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-0.1297620481</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-0.119151774</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-0.1077457294</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-0.09548423141</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-0.08230312107</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-0.06813342746</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-0.05290100682</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-0.03652615464</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-0.01892318855</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-0.08503007539</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-0.07901964565</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-0.07255843368</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-0.06561263082</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-0.05814589274</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-0.0501191493</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-0.04149040011</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-0.03221449472</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-0.02224289643</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-0.01152342827</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-0.01887756072</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-0.01754318283</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-0.01610872661</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-0.01456668616</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-0.01290899268</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-0.01112697219</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-0.009211300163</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-0.007151952734</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-0.004938154248</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-0.002558320876</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-0.02444506051</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-0.02271713874</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-0.02085962283</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-0.01886279323</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-0.01671620141</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-0.01440861521</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-0.01192796004</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-0.009261255728</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-0.006394548596</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-0.003312838429</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-0.005626178251</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-0.005228486624</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-0.004800968124</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-0.004341385737</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-0.003847334671</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-0.003316229775</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-0.002745292012</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-0.002131533916</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-0.001471743963</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-0.0007624697641</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-0.1830081724</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-0.17007207</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-0.1561657599</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-0.1412164766</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-0.125145997</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-0.1078702315</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-0.08929878351</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-0.06933447696</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-0.04787284741</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-0.02480159565</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-0.2893973029</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-0.2689409861</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-0.2469504456</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-0.2233106146</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-0.1978977962</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-0.1705790165</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-0.1412113282</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-0.1096410634</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-0.07570302867</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-0.03921964136</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0.006897074818</v>
      </c>
      <c r="D599" s="160">
        <f t="shared" si="29"/>
        <v>0.0723047724</v>
      </c>
      <c r="E599" s="160">
        <f t="shared" si="29"/>
        <v>0.2649675556</v>
      </c>
      <c r="F599" s="160">
        <f t="shared" si="29"/>
        <v>0.4031637947</v>
      </c>
      <c r="G599" s="160">
        <f t="shared" si="29"/>
        <v>0.5098325378</v>
      </c>
      <c r="H599" s="160">
        <f t="shared" si="29"/>
        <v>0.6261412792</v>
      </c>
      <c r="I599" s="160">
        <f t="shared" si="29"/>
        <v>0.6312538586</v>
      </c>
      <c r="J599" s="160">
        <f t="shared" si="29"/>
        <v>0.5994341017</v>
      </c>
      <c r="K599" s="160">
        <f t="shared" si="29"/>
        <v>0.3273374342</v>
      </c>
      <c r="L599" s="160">
        <f t="shared" si="29"/>
        <v>0.6232865293</v>
      </c>
      <c r="M599" s="160">
        <f t="shared" si="29"/>
        <v>0.6101570516</v>
      </c>
      <c r="N599" s="160">
        <f t="shared" si="29"/>
        <v>0.5933817046</v>
      </c>
      <c r="O599" s="160">
        <f t="shared" si="29"/>
        <v>0.582758168</v>
      </c>
      <c r="P599" s="160">
        <f t="shared" si="29"/>
        <v>0.5779440674</v>
      </c>
      <c r="Q599" s="160">
        <f t="shared" si="29"/>
        <v>0.5769206214</v>
      </c>
      <c r="R599" s="160">
        <f t="shared" si="29"/>
        <v>0.5962768974</v>
      </c>
      <c r="S599" s="160">
        <f t="shared" si="29"/>
        <v>0.5799219093</v>
      </c>
      <c r="T599" s="160">
        <f t="shared" si="29"/>
        <v>0.4922861426</v>
      </c>
      <c r="U599" s="160">
        <f t="shared" si="29"/>
        <v>0.482617278</v>
      </c>
      <c r="V599" s="160">
        <f t="shared" si="29"/>
        <v>0.4382406665</v>
      </c>
      <c r="W599" s="160">
        <f t="shared" si="29"/>
        <v>0.3185843839</v>
      </c>
      <c r="X599" s="160">
        <f t="shared" si="29"/>
        <v>0.2891570119</v>
      </c>
      <c r="Y599" s="160">
        <f t="shared" si="29"/>
        <v>0.28591819</v>
      </c>
      <c r="Z599" s="160">
        <f t="shared" si="29"/>
        <v>0.2537405051</v>
      </c>
      <c r="AA599" s="160">
        <f t="shared" si="29"/>
        <v>0.220890849</v>
      </c>
      <c r="AB599" s="160">
        <f t="shared" si="29"/>
        <v>0.2338990595</v>
      </c>
      <c r="AC599" s="160">
        <f t="shared" si="29"/>
        <v>0.3193228657</v>
      </c>
      <c r="AD599" s="160">
        <f t="shared" si="29"/>
        <v>0.3727532698</v>
      </c>
      <c r="AE599" s="160">
        <f t="shared" si="29"/>
        <v>0.3544990086</v>
      </c>
      <c r="AF599" s="160">
        <f t="shared" si="29"/>
        <v>0.3386593641</v>
      </c>
      <c r="AG599" s="160">
        <f t="shared" si="29"/>
        <v>0.3151274431</v>
      </c>
      <c r="AH599" s="160">
        <f t="shared" si="29"/>
        <v>0.3014852544</v>
      </c>
      <c r="AI599" s="160">
        <f t="shared" si="29"/>
        <v>0.283569205</v>
      </c>
      <c r="AJ599" s="160">
        <f t="shared" si="29"/>
        <v>0.2778254125</v>
      </c>
      <c r="AK599" s="160">
        <f t="shared" si="29"/>
        <v>0.296589742</v>
      </c>
      <c r="AL599" s="160">
        <f t="shared" si="29"/>
        <v>0.3097616354</v>
      </c>
      <c r="AM599" s="160">
        <f t="shared" si="29"/>
        <v>0.3117879647</v>
      </c>
      <c r="AN599" s="160">
        <f t="shared" si="29"/>
        <v>0.4166647431</v>
      </c>
      <c r="AO599" s="160">
        <f t="shared" si="29"/>
        <v>0.7866618172</v>
      </c>
      <c r="AP599" s="160">
        <f t="shared" si="29"/>
        <v>1.049019576</v>
      </c>
      <c r="AQ599" s="160">
        <f t="shared" si="29"/>
        <v>1.239752497</v>
      </c>
      <c r="AR599" s="160">
        <f t="shared" si="29"/>
        <v>1.413209236</v>
      </c>
      <c r="AS599" s="160">
        <f t="shared" si="29"/>
        <v>1.385109777</v>
      </c>
      <c r="AT599" s="160">
        <f t="shared" si="29"/>
        <v>1.323112985</v>
      </c>
      <c r="AU599" s="160">
        <f t="shared" si="29"/>
        <v>1.326344193</v>
      </c>
      <c r="AV599" s="160">
        <f t="shared" si="29"/>
        <v>1.366995915</v>
      </c>
      <c r="AW599" s="160">
        <f t="shared" si="29"/>
        <v>1.334474405</v>
      </c>
      <c r="AX599" s="160">
        <f t="shared" si="29"/>
        <v>1.297927258</v>
      </c>
      <c r="AY599" s="160">
        <f t="shared" si="29"/>
        <v>1.247661967</v>
      </c>
      <c r="AZ599" s="160">
        <f t="shared" si="29"/>
        <v>1.203701746</v>
      </c>
      <c r="BA599" s="160">
        <f t="shared" si="29"/>
        <v>1.188149348</v>
      </c>
      <c r="BB599" s="160">
        <f t="shared" si="29"/>
        <v>1.165521168</v>
      </c>
      <c r="BC599" s="160">
        <f t="shared" si="29"/>
        <v>1.082336684</v>
      </c>
      <c r="BD599" s="160">
        <f t="shared" si="29"/>
        <v>0.8412085238</v>
      </c>
      <c r="BE599" s="160">
        <f t="shared" si="29"/>
        <v>0.6451834913</v>
      </c>
      <c r="BF599" s="160">
        <f t="shared" si="29"/>
        <v>0.4717214317</v>
      </c>
      <c r="BG599" s="160">
        <f t="shared" si="29"/>
        <v>0.2754276489</v>
      </c>
      <c r="BH599" s="160">
        <f t="shared" si="29"/>
        <v>0.1941205824</v>
      </c>
      <c r="BI599" s="160">
        <f t="shared" si="29"/>
        <v>0.1601135576</v>
      </c>
      <c r="BJ599" s="160">
        <f t="shared" si="29"/>
        <v>0.1049632264</v>
      </c>
      <c r="BK599" s="160">
        <f t="shared" si="29"/>
        <v>0.03792235116</v>
      </c>
      <c r="BL599" s="160">
        <f t="shared" si="29"/>
        <v>0.01910016462</v>
      </c>
      <c r="BM599" s="160">
        <f t="shared" si="29"/>
        <v>0.01673284043</v>
      </c>
      <c r="BN599" s="160">
        <f t="shared" si="29"/>
        <v>0.01435122257</v>
      </c>
      <c r="BO599" s="160">
        <f t="shared" si="29"/>
        <v>0.007812333516</v>
      </c>
      <c r="BP599" s="160">
        <f t="shared" si="29"/>
        <v>0.001244116292</v>
      </c>
      <c r="BQ599" s="160"/>
      <c r="BR599" s="160"/>
    </row>
    <row r="600" ht="15.75" hidden="1" customHeight="1" outlineLevel="1">
      <c r="A600" s="209"/>
      <c r="B600" s="38"/>
      <c r="C600" s="177">
        <f>IF($C$438&gt;0,'Assumptions (NG)'!V$13*Model!$C$438*('Assumptions (NG)'!$B$2*'Assumptions (NG)'!$B$17+'Assumptions (NG)'!$B$3*'Assumptions (NG)'!$B$18)/10^9,0)</f>
        <v>0.006897074818</v>
      </c>
      <c r="D600" s="177">
        <f>IF($C$438&gt;0,'Assumptions (NG)'!W$13*Model!$C$438*('Assumptions (NG)'!$B$2*'Assumptions (NG)'!$B$17+'Assumptions (NG)'!$B$3*'Assumptions (NG)'!$B$18)/10^9,0)</f>
        <v>0.01310444215</v>
      </c>
      <c r="E600" s="177">
        <f>IF($C$438&gt;0,'Assumptions (NG)'!X$13*Model!$C$438*('Assumptions (NG)'!$B$2*'Assumptions (NG)'!$B$17+'Assumptions (NG)'!$B$3*'Assumptions (NG)'!$B$18)/10^9,0)</f>
        <v>0.01179399794</v>
      </c>
      <c r="F600" s="177">
        <f>IF($C$438&gt;0,'Assumptions (NG)'!Y$13*Model!$C$438*('Assumptions (NG)'!$B$2*'Assumptions (NG)'!$B$17+'Assumptions (NG)'!$B$3*'Assumptions (NG)'!$B$18)/10^9,0)</f>
        <v>0.01062149522</v>
      </c>
      <c r="G600" s="177">
        <f>IF($C$438&gt;0,'Assumptions (NG)'!Z$13*Model!$C$438*('Assumptions (NG)'!$B$2*'Assumptions (NG)'!$B$17+'Assumptions (NG)'!$B$3*'Assumptions (NG)'!$B$18)/10^9,0)</f>
        <v>0.009559345698</v>
      </c>
      <c r="H600" s="177">
        <f>IF($C$438&gt;0,'Assumptions (NG)'!AA$13*Model!$C$438*('Assumptions (NG)'!$B$2*'Assumptions (NG)'!$B$17+'Assumptions (NG)'!$B$3*'Assumptions (NG)'!$B$18)/10^9,0)</f>
        <v>0.008593755223</v>
      </c>
      <c r="I600" s="177">
        <f>IF($C$438&gt;0,'Assumptions (NG)'!AB$13*Model!$C$438*('Assumptions (NG)'!$B$2*'Assumptions (NG)'!$B$17+'Assumptions (NG)'!$B$3*'Assumptions (NG)'!$B$18)/10^9,0)</f>
        <v>0.008138548285</v>
      </c>
      <c r="J600" s="177">
        <f>IF($C$438&gt;0,'Assumptions (NG)'!AC$13*Model!$C$438*('Assumptions (NG)'!$B$2*'Assumptions (NG)'!$B$17+'Assumptions (NG)'!$B$3*'Assumptions (NG)'!$B$18)/10^9,0)</f>
        <v>0.008138548285</v>
      </c>
      <c r="K600" s="226" t="s">
        <v>395</v>
      </c>
      <c r="L600" s="177">
        <f>IF($C$438&gt;0,'Assumptions (NG)'!AE$13*Model!$C$438*('Assumptions (NG)'!$B$2*'Assumptions (NG)'!$B$17+'Assumptions (NG)'!$B$3*'Assumptions (NG)'!$B$18)/10^9,0)</f>
        <v>0.008138548285</v>
      </c>
      <c r="M600" s="177">
        <f>IF($C$438&gt;0,'Assumptions (NG)'!AF$13*Model!$C$438*('Assumptions (NG)'!$B$2*'Assumptions (NG)'!$B$17+'Assumptions (NG)'!$B$3*'Assumptions (NG)'!$B$18)/10^9,0)</f>
        <v>0.008152342435</v>
      </c>
      <c r="N600" s="177">
        <f>IF($C$438&gt;0,'Assumptions (NG)'!AG$13*Model!$C$438*('Assumptions (NG)'!$B$2*'Assumptions (NG)'!$B$17+'Assumptions (NG)'!$B$3*'Assumptions (NG)'!$B$18)/10^9,0)</f>
        <v>0.008138548285</v>
      </c>
      <c r="O600" s="177">
        <f>IF($C$438&gt;0,'Assumptions (NG)'!AH$13*Model!$C$438*('Assumptions (NG)'!$B$2*'Assumptions (NG)'!$B$17+'Assumptions (NG)'!$B$3*'Assumptions (NG)'!$B$18)/10^9,0)</f>
        <v>0.008152342435</v>
      </c>
      <c r="P600" s="177">
        <f>IF($C$438&gt;0,'Assumptions (NG)'!AI$13*Model!$C$438*('Assumptions (NG)'!$B$2*'Assumptions (NG)'!$B$17+'Assumptions (NG)'!$B$3*'Assumptions (NG)'!$B$18)/10^9,0)</f>
        <v>0.008138548285</v>
      </c>
      <c r="Q600" s="177">
        <f>IF($C$438&gt;0,'Assumptions (NG)'!AJ$13*Model!$C$438*('Assumptions (NG)'!$B$2*'Assumptions (NG)'!$B$17+'Assumptions (NG)'!$B$3*'Assumptions (NG)'!$B$18)/10^9,0)</f>
        <v>0.008152342435</v>
      </c>
      <c r="R600" s="177">
        <f>IF($C$438&gt;0,'Assumptions (NG)'!AK$13*Model!$C$438*('Assumptions (NG)'!$B$2*'Assumptions (NG)'!$B$17+'Assumptions (NG)'!$B$3*'Assumptions (NG)'!$B$18)/10^9,0)</f>
        <v>0.004069274143</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0.05920033024</v>
      </c>
      <c r="E601" s="177">
        <f>IF($D$438&gt;0,'Assumptions (NG)'!W$13*Model!$D$438*('Assumptions (NG)'!$B$2*'Assumptions (NG)'!$C$17+'Assumptions (NG)'!$B$3*'Assumptions (NG)'!$C$18)/10^9,0)</f>
        <v>0.1124806275</v>
      </c>
      <c r="F601" s="177">
        <f>IF($D$438&gt;0,'Assumptions (NG)'!X$13*Model!$D$438*('Assumptions (NG)'!$B$2*'Assumptions (NG)'!$C$17+'Assumptions (NG)'!$B$3*'Assumptions (NG)'!$C$18)/10^9,0)</f>
        <v>0.1012325647</v>
      </c>
      <c r="G601" s="177">
        <f>IF($D$438&gt;0,'Assumptions (NG)'!Y$13*Model!$D$438*('Assumptions (NG)'!$B$2*'Assumptions (NG)'!$C$17+'Assumptions (NG)'!$B$3*'Assumptions (NG)'!$C$18)/10^9,0)</f>
        <v>0.09116850857</v>
      </c>
      <c r="H601" s="177">
        <f>IF($D$438&gt;0,'Assumptions (NG)'!Z$13*Model!$D$438*('Assumptions (NG)'!$B$2*'Assumptions (NG)'!$C$17+'Assumptions (NG)'!$B$3*'Assumptions (NG)'!$C$18)/10^9,0)</f>
        <v>0.08205165772</v>
      </c>
      <c r="I601" s="177">
        <f>IF($D$438&gt;0,'Assumptions (NG)'!AA$13*Model!$D$438*('Assumptions (NG)'!$B$2*'Assumptions (NG)'!$C$17+'Assumptions (NG)'!$B$3*'Assumptions (NG)'!$C$18)/10^9,0)</f>
        <v>0.07376361148</v>
      </c>
      <c r="J601" s="177">
        <f>IF($D$438&gt;0,'Assumptions (NG)'!AB$13*Model!$D$438*('Assumptions (NG)'!$B$2*'Assumptions (NG)'!$C$17+'Assumptions (NG)'!$B$3*'Assumptions (NG)'!$C$18)/10^9,0)</f>
        <v>0.06985638969</v>
      </c>
      <c r="K601" s="226" t="s">
        <v>396</v>
      </c>
      <c r="L601" s="177">
        <f>IF($D$438&gt;0,'Assumptions (NG)'!AD$13*Model!$D$438*('Assumptions (NG)'!$B$2*'Assumptions (NG)'!$C$17+'Assumptions (NG)'!$B$3*'Assumptions (NG)'!$C$18)/10^9,0)</f>
        <v>0.06997479035</v>
      </c>
      <c r="M601" s="177">
        <f>IF($D$438&gt;0,'Assumptions (NG)'!AE$13*Model!$D$438*('Assumptions (NG)'!$B$2*'Assumptions (NG)'!$C$17+'Assumptions (NG)'!$B$3*'Assumptions (NG)'!$C$18)/10^9,0)</f>
        <v>0.06985638969</v>
      </c>
      <c r="N601" s="177">
        <f>IF($D$438&gt;0,'Assumptions (NG)'!AF$13*Model!$D$438*('Assumptions (NG)'!$B$2*'Assumptions (NG)'!$C$17+'Assumptions (NG)'!$B$3*'Assumptions (NG)'!$C$18)/10^9,0)</f>
        <v>0.06997479035</v>
      </c>
      <c r="O601" s="177">
        <f>IF($D$438&gt;0,'Assumptions (NG)'!AG$13*Model!$D$438*('Assumptions (NG)'!$B$2*'Assumptions (NG)'!$C$17+'Assumptions (NG)'!$B$3*'Assumptions (NG)'!$C$18)/10^9,0)</f>
        <v>0.06985638969</v>
      </c>
      <c r="P601" s="177">
        <f>IF($D$438&gt;0,'Assumptions (NG)'!AH$13*Model!$D$438*('Assumptions (NG)'!$B$2*'Assumptions (NG)'!$C$17+'Assumptions (NG)'!$B$3*'Assumptions (NG)'!$C$18)/10^9,0)</f>
        <v>0.06997479035</v>
      </c>
      <c r="Q601" s="177">
        <f>IF($D$438&gt;0,'Assumptions (NG)'!AI$13*Model!$D$438*('Assumptions (NG)'!$B$2*'Assumptions (NG)'!$C$17+'Assumptions (NG)'!$B$3*'Assumptions (NG)'!$C$18)/10^9,0)</f>
        <v>0.06985638969</v>
      </c>
      <c r="R601" s="177">
        <f>IF($D$438&gt;0,'Assumptions (NG)'!AJ$13*Model!$D$438*('Assumptions (NG)'!$B$2*'Assumptions (NG)'!$C$17+'Assumptions (NG)'!$B$3*'Assumptions (NG)'!$C$18)/10^9,0)</f>
        <v>0.06997479035</v>
      </c>
      <c r="S601" s="177">
        <f>IF($D$438&gt;0,'Assumptions (NG)'!AK$13*Model!$D$438*('Assumptions (NG)'!$B$2*'Assumptions (NG)'!$C$17+'Assumptions (NG)'!$B$3*'Assumptions (NG)'!$C$18)/10^9,0)</f>
        <v>0.03492819484</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0.1406929302</v>
      </c>
      <c r="F602" s="160">
        <f>IF($E$438&gt;0,'Assumptions (NG)'!W$13*Model!$E$438*(AVERAGE('Assumptions (NG)'!$B$2:$C$2)*'Assumptions (NG)'!$D$17+AVERAGE('Assumptions (NG)'!$B$3:$C$3)*'Assumptions (NG)'!$D$18)/10^9,0)</f>
        <v>0.2673165673</v>
      </c>
      <c r="G602" s="160">
        <f>IF($E$438&gt;0,'Assumptions (NG)'!X$13*Model!$E$438*(AVERAGE('Assumptions (NG)'!$B$2:$C$2)*'Assumptions (NG)'!$D$17+AVERAGE('Assumptions (NG)'!$B$3:$C$3)*'Assumptions (NG)'!$D$18)/10^9,0)</f>
        <v>0.2405849106</v>
      </c>
      <c r="H602" s="160">
        <f>IF($E$438&gt;0,'Assumptions (NG)'!Y$13*Model!$E$438*(AVERAGE('Assumptions (NG)'!$B$2:$C$2)*'Assumptions (NG)'!$D$17+AVERAGE('Assumptions (NG)'!$B$3:$C$3)*'Assumptions (NG)'!$D$18)/10^9,0)</f>
        <v>0.2166671125</v>
      </c>
      <c r="I602" s="160">
        <f>IF($E$438&gt;0,'Assumptions (NG)'!Z$13*Model!$E$438*(AVERAGE('Assumptions (NG)'!$B$2:$C$2)*'Assumptions (NG)'!$D$17+AVERAGE('Assumptions (NG)'!$B$3:$C$3)*'Assumptions (NG)'!$D$18)/10^9,0)</f>
        <v>0.1950004012</v>
      </c>
      <c r="J602" s="160">
        <f>IF($E$438&gt;0,'Assumptions (NG)'!AA$13*Model!$E$438*(AVERAGE('Assumptions (NG)'!$B$2:$C$2)*'Assumptions (NG)'!$D$17+AVERAGE('Assumptions (NG)'!$B$3:$C$3)*'Assumptions (NG)'!$D$18)/10^9,0)</f>
        <v>0.175303391</v>
      </c>
      <c r="K602" s="226" t="s">
        <v>397</v>
      </c>
      <c r="L602" s="160">
        <f>IF($E$438&gt;0,'Assumptions (NG)'!AC$13*Model!$E$438*(AVERAGE('Assumptions (NG)'!$B$2:$C$2)*'Assumptions (NG)'!$D$17+AVERAGE('Assumptions (NG)'!$B$3:$C$3)*'Assumptions (NG)'!$D$18)/10^9,0)</f>
        <v>0.1660176576</v>
      </c>
      <c r="M602" s="160">
        <f>IF($E$438&gt;0,'Assumptions (NG)'!AD$13*Model!$E$438*(AVERAGE('Assumptions (NG)'!$B$2:$C$2)*'Assumptions (NG)'!$D$17+AVERAGE('Assumptions (NG)'!$B$3:$C$3)*'Assumptions (NG)'!$D$18)/10^9,0)</f>
        <v>0.1662990435</v>
      </c>
      <c r="N602" s="160">
        <f>IF($E$438&gt;0,'Assumptions (NG)'!AE$13*Model!$E$438*(AVERAGE('Assumptions (NG)'!$B$2:$C$2)*'Assumptions (NG)'!$D$17+AVERAGE('Assumptions (NG)'!$B$3:$C$3)*'Assumptions (NG)'!$D$18)/10^9,0)</f>
        <v>0.1660176576</v>
      </c>
      <c r="O602" s="160">
        <f>IF($E$438&gt;0,'Assumptions (NG)'!AF$13*Model!$E$438*(AVERAGE('Assumptions (NG)'!$B$2:$C$2)*'Assumptions (NG)'!$D$17+AVERAGE('Assumptions (NG)'!$B$3:$C$3)*'Assumptions (NG)'!$D$18)/10^9,0)</f>
        <v>0.1662990435</v>
      </c>
      <c r="P602" s="160">
        <f>IF($E$438&gt;0,'Assumptions (NG)'!AG$13*Model!$E$438*(AVERAGE('Assumptions (NG)'!$B$2:$C$2)*'Assumptions (NG)'!$D$17+AVERAGE('Assumptions (NG)'!$B$3:$C$3)*'Assumptions (NG)'!$D$18)/10^9,0)</f>
        <v>0.1660176576</v>
      </c>
      <c r="Q602" s="160">
        <f>IF($E$438&gt;0,'Assumptions (NG)'!AH$13*Model!$E$438*(AVERAGE('Assumptions (NG)'!$B$2:$C$2)*'Assumptions (NG)'!$D$17+AVERAGE('Assumptions (NG)'!$B$3:$C$3)*'Assumptions (NG)'!$D$18)/10^9,0)</f>
        <v>0.1662990435</v>
      </c>
      <c r="R602" s="160">
        <f>IF($E$438&gt;0,'Assumptions (NG)'!AI$13*Model!$E$438*(AVERAGE('Assumptions (NG)'!$B$2:$C$2)*'Assumptions (NG)'!$D$17+AVERAGE('Assumptions (NG)'!$B$3:$C$3)*'Assumptions (NG)'!$D$18)/10^9,0)</f>
        <v>0.1660176576</v>
      </c>
      <c r="S602" s="160">
        <f>IF($E$438&gt;0,'Assumptions (NG)'!AJ$13*Model!$E$438*(AVERAGE('Assumptions (NG)'!$B$2:$C$2)*'Assumptions (NG)'!$D$17+AVERAGE('Assumptions (NG)'!$B$3:$C$3)*'Assumptions (NG)'!$D$18)/10^9,0)</f>
        <v>0.1662990435</v>
      </c>
      <c r="T602" s="160">
        <f>IF($E$438&gt;0,'Assumptions (NG)'!AK$13*Model!$E$438*(AVERAGE('Assumptions (NG)'!$B$2:$C$2)*'Assumptions (NG)'!$D$17+AVERAGE('Assumptions (NG)'!$B$3:$C$3)*'Assumptions (NG)'!$D$18)/10^9,0)</f>
        <v>0.0830088288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0.02399316748</v>
      </c>
      <c r="G603" s="160">
        <f>IF($F$438&gt;0,'Assumptions (NG)'!W$13*Model!$F$438*('Assumptions (NG)'!$E$17*AVERAGE('Assumptions (NG)'!$B$2:$D$2)+'Assumptions (NG)'!$E$18*AVERAGE('Assumptions (NG)'!$B$3:$D$3))/10^9,0)</f>
        <v>0.04558701822</v>
      </c>
      <c r="H603" s="160">
        <f>IF($F$438&gt;0,'Assumptions (NG)'!X$13*Model!$F$438*('Assumptions (NG)'!$E$17*AVERAGE('Assumptions (NG)'!$B$2:$D$2)+'Assumptions (NG)'!$E$18*AVERAGE('Assumptions (NG)'!$B$3:$D$3))/10^9,0)</f>
        <v>0.04102831639</v>
      </c>
      <c r="I603" s="160">
        <f>IF($F$438&gt;0,'Assumptions (NG)'!Y$13*Model!$F$438*('Assumptions (NG)'!$E$17*AVERAGE('Assumptions (NG)'!$B$2:$D$2)+'Assumptions (NG)'!$E$18*AVERAGE('Assumptions (NG)'!$B$3:$D$3))/10^9,0)</f>
        <v>0.03694947792</v>
      </c>
      <c r="J603" s="160">
        <f>IF($F$438&gt;0,'Assumptions (NG)'!Z$13*Model!$F$438*('Assumptions (NG)'!$E$17*AVERAGE('Assumptions (NG)'!$B$2:$D$2)+'Assumptions (NG)'!$E$18*AVERAGE('Assumptions (NG)'!$B$3:$D$3))/10^9,0)</f>
        <v>0.03325453013</v>
      </c>
      <c r="K603" s="226" t="s">
        <v>398</v>
      </c>
      <c r="L603" s="160">
        <f>IF($F$438&gt;0,'Assumptions (NG)'!AB$13*Model!$F$438*('Assumptions (NG)'!$E$17*AVERAGE('Assumptions (NG)'!$B$2:$D$2)+'Assumptions (NG)'!$E$18*AVERAGE('Assumptions (NG)'!$B$3:$D$3))/10^9,0)</f>
        <v>0.02831193763</v>
      </c>
      <c r="M603" s="160">
        <f>IF($F$438&gt;0,'Assumptions (NG)'!AC$13*Model!$F$438*('Assumptions (NG)'!$E$17*AVERAGE('Assumptions (NG)'!$B$2:$D$2)+'Assumptions (NG)'!$E$18*AVERAGE('Assumptions (NG)'!$B$3:$D$3))/10^9,0)</f>
        <v>0.02831193763</v>
      </c>
      <c r="N603" s="160">
        <f>IF($F$438&gt;0,'Assumptions (NG)'!AD$13*Model!$F$438*('Assumptions (NG)'!$E$17*AVERAGE('Assumptions (NG)'!$B$2:$D$2)+'Assumptions (NG)'!$E$18*AVERAGE('Assumptions (NG)'!$B$3:$D$3))/10^9,0)</f>
        <v>0.02835992396</v>
      </c>
      <c r="O603" s="160">
        <f>IF($F$438&gt;0,'Assumptions (NG)'!AE$13*Model!$F$438*('Assumptions (NG)'!$E$17*AVERAGE('Assumptions (NG)'!$B$2:$D$2)+'Assumptions (NG)'!$E$18*AVERAGE('Assumptions (NG)'!$B$3:$D$3))/10^9,0)</f>
        <v>0.02831193763</v>
      </c>
      <c r="P603" s="160">
        <f>IF($F$438&gt;0,'Assumptions (NG)'!AF$13*Model!$F$438*('Assumptions (NG)'!$E$17*AVERAGE('Assumptions (NG)'!$B$2:$D$2)+'Assumptions (NG)'!$E$18*AVERAGE('Assumptions (NG)'!$B$3:$D$3))/10^9,0)</f>
        <v>0.02835992396</v>
      </c>
      <c r="Q603" s="160">
        <f>IF($F$438&gt;0,'Assumptions (NG)'!AG$13*Model!$F$438*('Assumptions (NG)'!$E$17*AVERAGE('Assumptions (NG)'!$B$2:$D$2)+'Assumptions (NG)'!$E$18*AVERAGE('Assumptions (NG)'!$B$3:$D$3))/10^9,0)</f>
        <v>0.02831193763</v>
      </c>
      <c r="R603" s="160">
        <f>IF($F$438&gt;0,'Assumptions (NG)'!AH$13*Model!$F$438*('Assumptions (NG)'!$E$17*AVERAGE('Assumptions (NG)'!$B$2:$D$2)+'Assumptions (NG)'!$E$18*AVERAGE('Assumptions (NG)'!$B$3:$D$3))/10^9,0)</f>
        <v>0.02835992396</v>
      </c>
      <c r="S603" s="160">
        <f>IF($F$438&gt;0,'Assumptions (NG)'!AI$13*Model!$F$438*('Assumptions (NG)'!$E$17*AVERAGE('Assumptions (NG)'!$B$2:$D$2)+'Assumptions (NG)'!$E$18*AVERAGE('Assumptions (NG)'!$B$3:$D$3))/10^9,0)</f>
        <v>0.02831193763</v>
      </c>
      <c r="T603" s="160">
        <f>IF($F$438&gt;0,'Assumptions (NG)'!AJ$13*Model!$F$438*('Assumptions (NG)'!$E$17*AVERAGE('Assumptions (NG)'!$B$2:$D$2)+'Assumptions (NG)'!$E$18*AVERAGE('Assumptions (NG)'!$B$3:$D$3))/10^9,0)</f>
        <v>0.02835992396</v>
      </c>
      <c r="U603" s="160">
        <f>IF($F$438&gt;0,'Assumptions (NG)'!AK$13*Model!$F$438*('Assumptions (NG)'!$E$17*AVERAGE('Assumptions (NG)'!$B$2:$D$2)+'Assumptions (NG)'!$E$18*AVERAGE('Assumptions (NG)'!$B$3:$D$3))/10^9,0)</f>
        <v>0.01415596881</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0.1229327547</v>
      </c>
      <c r="H604" s="160">
        <f>IF($G$438&gt;0,'Assumptions (NG)'!W$13*Model!$G$438*('Assumptions (NG)'!$F$17*AVERAGE('Assumptions (NG)'!$C$2:$E$2)+'Assumptions (NG)'!$F$18*AVERAGE('Assumptions (NG)'!$C$3:$E$3))/10^9,0)</f>
        <v>0.233572234</v>
      </c>
      <c r="I604" s="160">
        <f>IF($G$438&gt;0,'Assumptions (NG)'!X$13*Model!$G$438*('Assumptions (NG)'!$F$17*AVERAGE('Assumptions (NG)'!$C$2:$E$2)+'Assumptions (NG)'!$F$18*AVERAGE('Assumptions (NG)'!$C$3:$E$3))/10^9,0)</f>
        <v>0.2102150106</v>
      </c>
      <c r="J604" s="160">
        <f>IF($G$438&gt;0,'Assumptions (NG)'!Y$13*Model!$G$438*('Assumptions (NG)'!$F$17*AVERAGE('Assumptions (NG)'!$C$2:$E$2)+'Assumptions (NG)'!$F$18*AVERAGE('Assumptions (NG)'!$C$3:$E$3))/10^9,0)</f>
        <v>0.1893164423</v>
      </c>
      <c r="K604" s="160">
        <f>IF($G$438&gt;0,'Assumptions (NG)'!Z$13*Model!$G$438*('Assumptions (NG)'!$F$17*AVERAGE('Assumptions (NG)'!$C$2:$E$2)+'Assumptions (NG)'!$F$18*AVERAGE('Assumptions (NG)'!$C$3:$E$3))/10^9,0)</f>
        <v>0.170384798</v>
      </c>
      <c r="L604" s="160">
        <f>IF($G$438&gt;0,'Assumptions (NG)'!AA$13*Model!$G$438*('Assumptions (NG)'!$F$17*AVERAGE('Assumptions (NG)'!$C$2:$E$2)+'Assumptions (NG)'!$F$18*AVERAGE('Assumptions (NG)'!$C$3:$E$3))/10^9,0)</f>
        <v>0.1531742124</v>
      </c>
      <c r="M604" s="160">
        <f>IF($G$438&gt;0,'Assumptions (NG)'!AB$13*Model!$G$438*('Assumptions (NG)'!$F$17*AVERAGE('Assumptions (NG)'!$C$2:$E$2)+'Assumptions (NG)'!$F$18*AVERAGE('Assumptions (NG)'!$C$3:$E$3))/10^9,0)</f>
        <v>0.1450606506</v>
      </c>
      <c r="N604" s="160">
        <f>IF($G$438&gt;0,'Assumptions (NG)'!AC$13*Model!$G$438*('Assumptions (NG)'!$F$17*AVERAGE('Assumptions (NG)'!$C$2:$E$2)+'Assumptions (NG)'!$F$18*AVERAGE('Assumptions (NG)'!$C$3:$E$3))/10^9,0)</f>
        <v>0.1450606506</v>
      </c>
      <c r="O604" s="160">
        <f>IF($G$438&gt;0,'Assumptions (NG)'!AD$13*Model!$G$438*('Assumptions (NG)'!$F$17*AVERAGE('Assumptions (NG)'!$C$2:$E$2)+'Assumptions (NG)'!$F$18*AVERAGE('Assumptions (NG)'!$C$3:$E$3))/10^9,0)</f>
        <v>0.1453065161</v>
      </c>
      <c r="P604" s="160">
        <f>IF($G$438&gt;0,'Assumptions (NG)'!AE$13*Model!$G$438*('Assumptions (NG)'!$F$17*AVERAGE('Assumptions (NG)'!$C$2:$E$2)+'Assumptions (NG)'!$F$18*AVERAGE('Assumptions (NG)'!$C$3:$E$3))/10^9,0)</f>
        <v>0.1450606506</v>
      </c>
      <c r="Q604" s="160">
        <f>IF($G$438&gt;0,'Assumptions (NG)'!AF$13*Model!$G$438*('Assumptions (NG)'!$F$17*AVERAGE('Assumptions (NG)'!$C$2:$E$2)+'Assumptions (NG)'!$F$18*AVERAGE('Assumptions (NG)'!$C$3:$E$3))/10^9,0)</f>
        <v>0.1453065161</v>
      </c>
      <c r="R604" s="160">
        <f>IF($G$438&gt;0,'Assumptions (NG)'!AG$13*Model!$G$438*('Assumptions (NG)'!$F$17*AVERAGE('Assumptions (NG)'!$C$2:$E$2)+'Assumptions (NG)'!$F$18*AVERAGE('Assumptions (NG)'!$C$3:$E$3))/10^9,0)</f>
        <v>0.1450606506</v>
      </c>
      <c r="S604" s="160">
        <f>IF($G$438&gt;0,'Assumptions (NG)'!AH$13*Model!$G$438*('Assumptions (NG)'!$F$17*AVERAGE('Assumptions (NG)'!$C$2:$E$2)+'Assumptions (NG)'!$F$18*AVERAGE('Assumptions (NG)'!$C$3:$E$3))/10^9,0)</f>
        <v>0.1453065161</v>
      </c>
      <c r="T604" s="160">
        <f>IF($G$438&gt;0,'Assumptions (NG)'!AI$13*Model!$G$438*('Assumptions (NG)'!$F$17*AVERAGE('Assumptions (NG)'!$C$2:$E$2)+'Assumptions (NG)'!$F$18*AVERAGE('Assumptions (NG)'!$C$3:$E$3))/10^9,0)</f>
        <v>0.1450606506</v>
      </c>
      <c r="U604" s="160">
        <f>IF($G$438&gt;0,'Assumptions (NG)'!AJ$13*Model!$G$438*('Assumptions (NG)'!$F$17*AVERAGE('Assumptions (NG)'!$C$2:$E$2)+'Assumptions (NG)'!$F$18*AVERAGE('Assumptions (NG)'!$C$3:$E$3))/10^9,0)</f>
        <v>0.1453065161</v>
      </c>
      <c r="V604" s="160">
        <f>IF($G$438&gt;0,'Assumptions (NG)'!AK$13*Model!$G$438*('Assumptions (NG)'!$F$17*AVERAGE('Assumptions (NG)'!$C$2:$E$2)+'Assumptions (NG)'!$F$18*AVERAGE('Assumptions (NG)'!$C$3:$E$3))/10^9,0)</f>
        <v>0.07253032528</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0.04422820345</v>
      </c>
      <c r="I605" s="160">
        <f>IF($H$438&gt;0,'Assumptions (NG)'!W$13*Model!$H$438*('Assumptions (NG)'!$G$17*AVERAGE('Assumptions (NG)'!$D$2:$F$2)+'Assumptions (NG)'!$G$18*AVERAGE('Assumptions (NG)'!$D$3:$F$3))/10^9,0)</f>
        <v>0.08403358655</v>
      </c>
      <c r="J605" s="160">
        <f>IF($H$438&gt;0,'Assumptions (NG)'!X$13*Model!$H$438*('Assumptions (NG)'!$G$17*AVERAGE('Assumptions (NG)'!$D$2:$F$2)+'Assumptions (NG)'!$G$18*AVERAGE('Assumptions (NG)'!$D$3:$F$3))/10^9,0)</f>
        <v>0.0756302279</v>
      </c>
      <c r="K605" s="160">
        <f>IF($H$438&gt;0,'Assumptions (NG)'!Y$13*Model!$H$438*('Assumptions (NG)'!$G$17*AVERAGE('Assumptions (NG)'!$D$2:$F$2)+'Assumptions (NG)'!$G$18*AVERAGE('Assumptions (NG)'!$D$3:$F$3))/10^9,0)</f>
        <v>0.06811143331</v>
      </c>
      <c r="L605" s="160">
        <f>IF($H$438&gt;0,'Assumptions (NG)'!Z$13*Model!$H$438*('Assumptions (NG)'!$G$17*AVERAGE('Assumptions (NG)'!$D$2:$F$2)+'Assumptions (NG)'!$G$18*AVERAGE('Assumptions (NG)'!$D$3:$F$3))/10^9,0)</f>
        <v>0.06130028998</v>
      </c>
      <c r="M605" s="160">
        <f>IF($H$438&gt;0,'Assumptions (NG)'!AA$13*Model!$H$438*('Assumptions (NG)'!$G$17*AVERAGE('Assumptions (NG)'!$D$2:$F$2)+'Assumptions (NG)'!$G$18*AVERAGE('Assumptions (NG)'!$D$3:$F$3))/10^9,0)</f>
        <v>0.0551083415</v>
      </c>
      <c r="N605" s="160">
        <f>IF($H$438&gt;0,'Assumptions (NG)'!AB$13*Model!$H$438*('Assumptions (NG)'!$G$17*AVERAGE('Assumptions (NG)'!$D$2:$F$2)+'Assumptions (NG)'!$G$18*AVERAGE('Assumptions (NG)'!$D$3:$F$3))/10^9,0)</f>
        <v>0.05218928007</v>
      </c>
      <c r="O605" s="160">
        <f>IF($H$438&gt;0,'Assumptions (NG)'!AC$13*Model!$H$438*('Assumptions (NG)'!$G$17*AVERAGE('Assumptions (NG)'!$D$2:$F$2)+'Assumptions (NG)'!$G$18*AVERAGE('Assumptions (NG)'!$D$3:$F$3))/10^9,0)</f>
        <v>0.05218928007</v>
      </c>
      <c r="P605" s="160">
        <f>IF($H$438&gt;0,'Assumptions (NG)'!AD$13*Model!$H$438*('Assumptions (NG)'!$G$17*AVERAGE('Assumptions (NG)'!$D$2:$F$2)+'Assumptions (NG)'!$G$18*AVERAGE('Assumptions (NG)'!$D$3:$F$3))/10^9,0)</f>
        <v>0.05227773648</v>
      </c>
      <c r="Q605" s="160">
        <f>IF($H$438&gt;0,'Assumptions (NG)'!AE$13*Model!$H$438*('Assumptions (NG)'!$G$17*AVERAGE('Assumptions (NG)'!$D$2:$F$2)+'Assumptions (NG)'!$G$18*AVERAGE('Assumptions (NG)'!$D$3:$F$3))/10^9,0)</f>
        <v>0.05218928007</v>
      </c>
      <c r="R605" s="160">
        <f>IF($H$438&gt;0,'Assumptions (NG)'!AF$13*Model!$H$438*('Assumptions (NG)'!$G$17*AVERAGE('Assumptions (NG)'!$D$2:$F$2)+'Assumptions (NG)'!$G$18*AVERAGE('Assumptions (NG)'!$D$3:$F$3))/10^9,0)</f>
        <v>0.05227773648</v>
      </c>
      <c r="S605" s="160">
        <f>IF($H$438&gt;0,'Assumptions (NG)'!AG$13*Model!$H$438*('Assumptions (NG)'!$G$17*AVERAGE('Assumptions (NG)'!$D$2:$F$2)+'Assumptions (NG)'!$G$18*AVERAGE('Assumptions (NG)'!$D$3:$F$3))/10^9,0)</f>
        <v>0.05218928007</v>
      </c>
      <c r="T605" s="160">
        <f>IF($H$438&gt;0,'Assumptions (NG)'!AH$13*Model!$H$438*('Assumptions (NG)'!$G$17*AVERAGE('Assumptions (NG)'!$D$2:$F$2)+'Assumptions (NG)'!$G$18*AVERAGE('Assumptions (NG)'!$D$3:$F$3))/10^9,0)</f>
        <v>0.05227773648</v>
      </c>
      <c r="U605" s="160">
        <f>IF($H$438&gt;0,'Assumptions (NG)'!AI$13*Model!$H$438*('Assumptions (NG)'!$G$17*AVERAGE('Assumptions (NG)'!$D$2:$F$2)+'Assumptions (NG)'!$G$18*AVERAGE('Assumptions (NG)'!$D$3:$F$3))/10^9,0)</f>
        <v>0.05218928007</v>
      </c>
      <c r="V605" s="160">
        <f>IF($H$438&gt;0,'Assumptions (NG)'!AJ$13*Model!$H$438*('Assumptions (NG)'!$G$17*AVERAGE('Assumptions (NG)'!$D$2:$F$2)+'Assumptions (NG)'!$G$18*AVERAGE('Assumptions (NG)'!$D$3:$F$3))/10^9,0)</f>
        <v>0.05227773648</v>
      </c>
      <c r="W605" s="160">
        <f>IF($H$438&gt;0,'Assumptions (NG)'!AK$13*Model!$H$438*('Assumptions (NG)'!$G$17*AVERAGE('Assumptions (NG)'!$D$2:$F$2)+'Assumptions (NG)'!$G$18*AVERAGE('Assumptions (NG)'!$D$3:$F$3))/10^9,0)</f>
        <v>0.02609464003</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0.02315322262</v>
      </c>
      <c r="J606" s="160">
        <f>IF($I$438&gt;0,'Assumptions (NG)'!W$13*Model!$I$438*('Assumptions (NG)'!$H$17*AVERAGE('Assumptions (NG)'!$E$2:$G$2)+'Assumptions (NG)'!$H$18*AVERAGE('Assumptions (NG)'!$E$3:$G$3))/10^9,0)</f>
        <v>0.04399112298</v>
      </c>
      <c r="K606" s="160">
        <f>IF($I$438&gt;0,'Assumptions (NG)'!X$13*Model!$I$438*('Assumptions (NG)'!$H$17*AVERAGE('Assumptions (NG)'!$E$2:$G$2)+'Assumptions (NG)'!$H$18*AVERAGE('Assumptions (NG)'!$E$3:$G$3))/10^9,0)</f>
        <v>0.03959201068</v>
      </c>
      <c r="L606" s="160">
        <f>IF($I$438&gt;0,'Assumptions (NG)'!Y$13*Model!$I$438*('Assumptions (NG)'!$H$17*AVERAGE('Assumptions (NG)'!$E$2:$G$2)+'Assumptions (NG)'!$H$18*AVERAGE('Assumptions (NG)'!$E$3:$G$3))/10^9,0)</f>
        <v>0.03565596283</v>
      </c>
      <c r="M606" s="160">
        <f>IF($I$438&gt;0,'Assumptions (NG)'!Z$13*Model!$I$438*('Assumptions (NG)'!$H$17*AVERAGE('Assumptions (NG)'!$E$2:$G$2)+'Assumptions (NG)'!$H$18*AVERAGE('Assumptions (NG)'!$E$3:$G$3))/10^9,0)</f>
        <v>0.03209036655</v>
      </c>
      <c r="N606" s="160">
        <f>IF($I$438&gt;0,'Assumptions (NG)'!AA$13*Model!$I$438*('Assumptions (NG)'!$H$17*AVERAGE('Assumptions (NG)'!$E$2:$G$2)+'Assumptions (NG)'!$H$18*AVERAGE('Assumptions (NG)'!$E$3:$G$3))/10^9,0)</f>
        <v>0.02884891538</v>
      </c>
      <c r="O606" s="160">
        <f>IF($I$438&gt;0,'Assumptions (NG)'!AB$13*Model!$I$438*('Assumptions (NG)'!$H$17*AVERAGE('Assumptions (NG)'!$E$2:$G$2)+'Assumptions (NG)'!$H$18*AVERAGE('Assumptions (NG)'!$E$3:$G$3))/10^9,0)</f>
        <v>0.02732080269</v>
      </c>
      <c r="P606" s="160">
        <f>IF($I$438&gt;0,'Assumptions (NG)'!AC$13*Model!$I$438*('Assumptions (NG)'!$H$17*AVERAGE('Assumptions (NG)'!$E$2:$G$2)+'Assumptions (NG)'!$H$18*AVERAGE('Assumptions (NG)'!$E$3:$G$3))/10^9,0)</f>
        <v>0.02732080269</v>
      </c>
      <c r="Q606" s="160">
        <f>IF($I$438&gt;0,'Assumptions (NG)'!AD$13*Model!$I$438*('Assumptions (NG)'!$H$17*AVERAGE('Assumptions (NG)'!$E$2:$G$2)+'Assumptions (NG)'!$H$18*AVERAGE('Assumptions (NG)'!$E$3:$G$3))/10^9,0)</f>
        <v>0.02736710914</v>
      </c>
      <c r="R606" s="160">
        <f>IF($I$438&gt;0,'Assumptions (NG)'!AE$13*Model!$I$438*('Assumptions (NG)'!$H$17*AVERAGE('Assumptions (NG)'!$E$2:$G$2)+'Assumptions (NG)'!$H$18*AVERAGE('Assumptions (NG)'!$E$3:$G$3))/10^9,0)</f>
        <v>0.02732080269</v>
      </c>
      <c r="S606" s="160">
        <f>IF($I$438&gt;0,'Assumptions (NG)'!AF$13*Model!$I$438*('Assumptions (NG)'!$H$17*AVERAGE('Assumptions (NG)'!$E$2:$G$2)+'Assumptions (NG)'!$H$18*AVERAGE('Assumptions (NG)'!$E$3:$G$3))/10^9,0)</f>
        <v>0.02736710914</v>
      </c>
      <c r="T606" s="160">
        <f>IF($I$438&gt;0,'Assumptions (NG)'!AG$13*Model!$I$438*('Assumptions (NG)'!$H$17*AVERAGE('Assumptions (NG)'!$E$2:$G$2)+'Assumptions (NG)'!$H$18*AVERAGE('Assumptions (NG)'!$E$3:$G$3))/10^9,0)</f>
        <v>0.02732080269</v>
      </c>
      <c r="U606" s="160">
        <f>IF($I$438&gt;0,'Assumptions (NG)'!AH$13*Model!$I$438*('Assumptions (NG)'!$H$17*AVERAGE('Assumptions (NG)'!$E$2:$G$2)+'Assumptions (NG)'!$H$18*AVERAGE('Assumptions (NG)'!$E$3:$G$3))/10^9,0)</f>
        <v>0.02736710914</v>
      </c>
      <c r="V606" s="160">
        <f>IF($I$438&gt;0,'Assumptions (NG)'!AI$13*Model!$I$438*('Assumptions (NG)'!$H$17*AVERAGE('Assumptions (NG)'!$E$2:$G$2)+'Assumptions (NG)'!$H$18*AVERAGE('Assumptions (NG)'!$E$3:$G$3))/10^9,0)</f>
        <v>0.02732080269</v>
      </c>
      <c r="W606" s="160">
        <f>IF($I$438&gt;0,'Assumptions (NG)'!AJ$13*Model!$I$438*('Assumptions (NG)'!$H$17*AVERAGE('Assumptions (NG)'!$E$2:$G$2)+'Assumptions (NG)'!$H$18*AVERAGE('Assumptions (NG)'!$E$3:$G$3))/10^9,0)</f>
        <v>0.02736710914</v>
      </c>
      <c r="X606" s="160">
        <f>IF($I$438&gt;0,'Assumptions (NG)'!AK$13*Model!$I$438*('Assumptions (NG)'!$H$17*AVERAGE('Assumptions (NG)'!$E$2:$G$2)+'Assumptions (NG)'!$H$18*AVERAGE('Assumptions (NG)'!$E$3:$G$3))/10^9,0)</f>
        <v>0.01366040134</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0.003943449495</v>
      </c>
      <c r="K607" s="160">
        <f>IF($J$438&gt;0,'Assumptions (NG)'!W$13*Model!$J$438*('Assumptions (NG)'!$I$17*AVERAGE('Assumptions (NG)'!$F$2:$H$2)+'Assumptions (NG)'!$I$18*AVERAGE('Assumptions (NG)'!$F$3:$H$3))/10^9,0)</f>
        <v>0.007492554041</v>
      </c>
      <c r="L607" s="160">
        <f>IF($J$438&gt;0,'Assumptions (NG)'!X$13*Model!$J$438*('Assumptions (NG)'!$I$17*AVERAGE('Assumptions (NG)'!$F$2:$H$2)+'Assumptions (NG)'!$I$18*AVERAGE('Assumptions (NG)'!$F$3:$H$3))/10^9,0)</f>
        <v>0.006743298636</v>
      </c>
      <c r="M607" s="160">
        <f>IF($J$438&gt;0,'Assumptions (NG)'!Y$13*Model!$J$438*('Assumptions (NG)'!$I$17*AVERAGE('Assumptions (NG)'!$F$2:$H$2)+'Assumptions (NG)'!$I$18*AVERAGE('Assumptions (NG)'!$F$3:$H$3))/10^9,0)</f>
        <v>0.006072912222</v>
      </c>
      <c r="N607" s="160">
        <f>IF($J$438&gt;0,'Assumptions (NG)'!Z$13*Model!$J$438*('Assumptions (NG)'!$I$17*AVERAGE('Assumptions (NG)'!$F$2:$H$2)+'Assumptions (NG)'!$I$18*AVERAGE('Assumptions (NG)'!$F$3:$H$3))/10^9,0)</f>
        <v>0.005465621</v>
      </c>
      <c r="O607" s="160">
        <f>IF($J$438&gt;0,'Assumptions (NG)'!AA$13*Model!$J$438*('Assumptions (NG)'!$I$17*AVERAGE('Assumptions (NG)'!$F$2:$H$2)+'Assumptions (NG)'!$I$18*AVERAGE('Assumptions (NG)'!$F$3:$H$3))/10^9,0)</f>
        <v>0.004913538071</v>
      </c>
      <c r="P607" s="160">
        <f>IF($J$438&gt;0,'Assumptions (NG)'!AB$13*Model!$J$438*('Assumptions (NG)'!$I$17*AVERAGE('Assumptions (NG)'!$F$2:$H$2)+'Assumptions (NG)'!$I$18*AVERAGE('Assumptions (NG)'!$F$3:$H$3))/10^9,0)</f>
        <v>0.004653270404</v>
      </c>
      <c r="Q607" s="160">
        <f>IF($J$438&gt;0,'Assumptions (NG)'!AC$13*Model!$J$438*('Assumptions (NG)'!$I$17*AVERAGE('Assumptions (NG)'!$F$2:$H$2)+'Assumptions (NG)'!$I$18*AVERAGE('Assumptions (NG)'!$F$3:$H$3))/10^9,0)</f>
        <v>0.004653270404</v>
      </c>
      <c r="R607" s="160">
        <f>IF($J$438&gt;0,'Assumptions (NG)'!AD$13*Model!$J$438*('Assumptions (NG)'!$I$17*AVERAGE('Assumptions (NG)'!$F$2:$H$2)+'Assumptions (NG)'!$I$18*AVERAGE('Assumptions (NG)'!$F$3:$H$3))/10^9,0)</f>
        <v>0.004661157303</v>
      </c>
      <c r="S607" s="160">
        <f>IF($J$438&gt;0,'Assumptions (NG)'!AE$13*Model!$J$438*('Assumptions (NG)'!$I$17*AVERAGE('Assumptions (NG)'!$F$2:$H$2)+'Assumptions (NG)'!$I$18*AVERAGE('Assumptions (NG)'!$F$3:$H$3))/10^9,0)</f>
        <v>0.004653270404</v>
      </c>
      <c r="T607" s="160">
        <f>IF($J$438&gt;0,'Assumptions (NG)'!AF$13*Model!$J$438*('Assumptions (NG)'!$I$17*AVERAGE('Assumptions (NG)'!$F$2:$H$2)+'Assumptions (NG)'!$I$18*AVERAGE('Assumptions (NG)'!$F$3:$H$3))/10^9,0)</f>
        <v>0.004661157303</v>
      </c>
      <c r="U607" s="160">
        <f>IF($J$438&gt;0,'Assumptions (NG)'!AG$13*Model!$J$438*('Assumptions (NG)'!$I$17*AVERAGE('Assumptions (NG)'!$F$2:$H$2)+'Assumptions (NG)'!$I$18*AVERAGE('Assumptions (NG)'!$F$3:$H$3))/10^9,0)</f>
        <v>0.004653270404</v>
      </c>
      <c r="V607" s="160">
        <f>IF($J$438&gt;0,'Assumptions (NG)'!AH$13*Model!$J$438*('Assumptions (NG)'!$I$17*AVERAGE('Assumptions (NG)'!$F$2:$H$2)+'Assumptions (NG)'!$I$18*AVERAGE('Assumptions (NG)'!$F$3:$H$3))/10^9,0)</f>
        <v>0.004661157303</v>
      </c>
      <c r="W607" s="160">
        <f>IF($J$438&gt;0,'Assumptions (NG)'!AI$13*Model!$J$438*('Assumptions (NG)'!$I$17*AVERAGE('Assumptions (NG)'!$F$2:$H$2)+'Assumptions (NG)'!$I$18*AVERAGE('Assumptions (NG)'!$F$3:$H$3))/10^9,0)</f>
        <v>0.004653270404</v>
      </c>
      <c r="X607" s="160">
        <f>IF($J$438&gt;0,'Assumptions (NG)'!AJ$13*Model!$J$438*('Assumptions (NG)'!$I$17*AVERAGE('Assumptions (NG)'!$F$2:$H$2)+'Assumptions (NG)'!$I$18*AVERAGE('Assumptions (NG)'!$F$3:$H$3))/10^9,0)</f>
        <v>0.004661157303</v>
      </c>
      <c r="Y607" s="160">
        <f>IF($J$438&gt;0,'Assumptions (NG)'!AK$13*Model!$J$438*('Assumptions (NG)'!$I$17*AVERAGE('Assumptions (NG)'!$F$2:$H$2)+'Assumptions (NG)'!$I$18*AVERAGE('Assumptions (NG)'!$F$3:$H$3))/10^9,0)</f>
        <v>0.002326635202</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0.04175663817</v>
      </c>
      <c r="L608" s="160">
        <f>IF($K$438&gt;0,'Assumptions (NG)'!W$13*Model!$K$438*('Assumptions (NG)'!$J$17*AVERAGE('Assumptions (NG)'!$G$2:$I$2)+'Assumptions (NG)'!$J$18*AVERAGE('Assumptions (NG)'!$G$3:$I$3))/10^9,0)</f>
        <v>0.07933761252</v>
      </c>
      <c r="M608" s="160">
        <f>IF($K$438&gt;0,'Assumptions (NG)'!X$13*Model!$K$438*('Assumptions (NG)'!$J$17*AVERAGE('Assumptions (NG)'!$G$2:$I$2)+'Assumptions (NG)'!$J$18*AVERAGE('Assumptions (NG)'!$G$3:$I$3))/10^9,0)</f>
        <v>0.07140385127</v>
      </c>
      <c r="N608" s="160">
        <f>IF($K$438&gt;0,'Assumptions (NG)'!Y$13*Model!$K$438*('Assumptions (NG)'!$J$17*AVERAGE('Assumptions (NG)'!$G$2:$I$2)+'Assumptions (NG)'!$J$18*AVERAGE('Assumptions (NG)'!$G$3:$I$3))/10^9,0)</f>
        <v>0.06430522278</v>
      </c>
      <c r="O608" s="160">
        <f>IF($K$438&gt;0,'Assumptions (NG)'!Z$13*Model!$K$438*('Assumptions (NG)'!$J$17*AVERAGE('Assumptions (NG)'!$G$2:$I$2)+'Assumptions (NG)'!$J$18*AVERAGE('Assumptions (NG)'!$G$3:$I$3))/10^9,0)</f>
        <v>0.0578747005</v>
      </c>
      <c r="P608" s="160">
        <f>IF($K$438&gt;0,'Assumptions (NG)'!AA$13*Model!$K$438*('Assumptions (NG)'!$J$17*AVERAGE('Assumptions (NG)'!$G$2:$I$2)+'Assumptions (NG)'!$J$18*AVERAGE('Assumptions (NG)'!$G$3:$I$3))/10^9,0)</f>
        <v>0.05202877116</v>
      </c>
      <c r="Q608" s="160">
        <f>IF($K$438&gt;0,'Assumptions (NG)'!AB$13*Model!$K$438*('Assumptions (NG)'!$J$17*AVERAGE('Assumptions (NG)'!$G$2:$I$2)+'Assumptions (NG)'!$J$18*AVERAGE('Assumptions (NG)'!$G$3:$I$3))/10^9,0)</f>
        <v>0.04927283304</v>
      </c>
      <c r="R608" s="160">
        <f>IF($K$438&gt;0,'Assumptions (NG)'!AC$13*Model!$K$438*('Assumptions (NG)'!$J$17*AVERAGE('Assumptions (NG)'!$G$2:$I$2)+'Assumptions (NG)'!$J$18*AVERAGE('Assumptions (NG)'!$G$3:$I$3))/10^9,0)</f>
        <v>0.04927283304</v>
      </c>
      <c r="S608" s="160">
        <f>IF($K$438&gt;0,'Assumptions (NG)'!AD$13*Model!$K$438*('Assumptions (NG)'!$J$17*AVERAGE('Assumptions (NG)'!$G$2:$I$2)+'Assumptions (NG)'!$J$18*AVERAGE('Assumptions (NG)'!$G$3:$I$3))/10^9,0)</f>
        <v>0.04935634631</v>
      </c>
      <c r="T608" s="160">
        <f>IF($K$438&gt;0,'Assumptions (NG)'!AE$13*Model!$K$438*('Assumptions (NG)'!$J$17*AVERAGE('Assumptions (NG)'!$G$2:$I$2)+'Assumptions (NG)'!$J$18*AVERAGE('Assumptions (NG)'!$G$3:$I$3))/10^9,0)</f>
        <v>0.04927283304</v>
      </c>
      <c r="U608" s="160">
        <f>IF($K$438&gt;0,'Assumptions (NG)'!AF$13*Model!$K$438*('Assumptions (NG)'!$J$17*AVERAGE('Assumptions (NG)'!$G$2:$I$2)+'Assumptions (NG)'!$J$18*AVERAGE('Assumptions (NG)'!$G$3:$I$3))/10^9,0)</f>
        <v>0.04935634631</v>
      </c>
      <c r="V608" s="160">
        <f>IF($K$438&gt;0,'Assumptions (NG)'!AG$13*Model!$K$438*('Assumptions (NG)'!$J$17*AVERAGE('Assumptions (NG)'!$G$2:$I$2)+'Assumptions (NG)'!$J$18*AVERAGE('Assumptions (NG)'!$G$3:$I$3))/10^9,0)</f>
        <v>0.04927283304</v>
      </c>
      <c r="W608" s="160">
        <f>IF($K$438&gt;0,'Assumptions (NG)'!AH$13*Model!$K$438*('Assumptions (NG)'!$J$17*AVERAGE('Assumptions (NG)'!$G$2:$I$2)+'Assumptions (NG)'!$J$18*AVERAGE('Assumptions (NG)'!$G$3:$I$3))/10^9,0)</f>
        <v>0.04935634631</v>
      </c>
      <c r="X608" s="160">
        <f>IF($K$438&gt;0,'Assumptions (NG)'!AI$13*Model!$K$438*('Assumptions (NG)'!$J$17*AVERAGE('Assumptions (NG)'!$G$2:$I$2)+'Assumptions (NG)'!$J$18*AVERAGE('Assumptions (NG)'!$G$3:$I$3))/10^9,0)</f>
        <v>0.04927283304</v>
      </c>
      <c r="Y608" s="160">
        <f>IF($K$438&gt;0,'Assumptions (NG)'!AJ$13*Model!$K$438*('Assumptions (NG)'!$J$17*AVERAGE('Assumptions (NG)'!$G$2:$I$2)+'Assumptions (NG)'!$J$18*AVERAGE('Assumptions (NG)'!$G$3:$I$3))/10^9,0)</f>
        <v>0.04935634631</v>
      </c>
      <c r="Z608" s="160">
        <f>IF($K$438&gt;0,'Assumptions (NG)'!AK$13*Model!$K$438*('Assumptions (NG)'!$J$17*AVERAGE('Assumptions (NG)'!$G$2:$I$2)+'Assumptions (NG)'!$J$18*AVERAGE('Assumptions (NG)'!$G$3:$I$3))/10^9,0)</f>
        <v>0.02463641652</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0.01463221908</v>
      </c>
      <c r="M609" s="160">
        <f>IF($L$438&gt;0,'Assumptions (NG)'!W$13*Model!$L$438*('Assumptions (NG)'!$K$17*AVERAGE('Assumptions (NG)'!$H$2:$J$2)+'Assumptions (NG)'!$K$18*AVERAGE('Assumptions (NG)'!$H$3:$J$3))/10^9,0)</f>
        <v>0.02780121626</v>
      </c>
      <c r="N609" s="160">
        <f>IF($L$438&gt;0,'Assumptions (NG)'!X$13*Model!$L$438*('Assumptions (NG)'!$K$17*AVERAGE('Assumptions (NG)'!$H$2:$J$2)+'Assumptions (NG)'!$K$18*AVERAGE('Assumptions (NG)'!$H$3:$J$3))/10^9,0)</f>
        <v>0.02502109463</v>
      </c>
      <c r="O609" s="160">
        <f>IF($L$438&gt;0,'Assumptions (NG)'!Y$13*Model!$L$438*('Assumptions (NG)'!$K$17*AVERAGE('Assumptions (NG)'!$H$2:$J$2)+'Assumptions (NG)'!$K$18*AVERAGE('Assumptions (NG)'!$H$3:$J$3))/10^9,0)</f>
        <v>0.02253361739</v>
      </c>
      <c r="P609" s="160">
        <f>IF($L$438&gt;0,'Assumptions (NG)'!Z$13*Model!$L$438*('Assumptions (NG)'!$K$17*AVERAGE('Assumptions (NG)'!$H$2:$J$2)+'Assumptions (NG)'!$K$18*AVERAGE('Assumptions (NG)'!$H$3:$J$3))/10^9,0)</f>
        <v>0.02028025565</v>
      </c>
      <c r="Q609" s="160">
        <f>IF($L$438&gt;0,'Assumptions (NG)'!AA$13*Model!$L$438*('Assumptions (NG)'!$K$17*AVERAGE('Assumptions (NG)'!$H$2:$J$2)+'Assumptions (NG)'!$K$18*AVERAGE('Assumptions (NG)'!$H$3:$J$3))/10^9,0)</f>
        <v>0.01823174498</v>
      </c>
      <c r="R609" s="160">
        <f>IF($L$438&gt;0,'Assumptions (NG)'!AB$13*Model!$L$438*('Assumptions (NG)'!$K$17*AVERAGE('Assumptions (NG)'!$H$2:$J$2)+'Assumptions (NG)'!$K$18*AVERAGE('Assumptions (NG)'!$H$3:$J$3))/10^9,0)</f>
        <v>0.01726601852</v>
      </c>
      <c r="S609" s="160">
        <f>IF($L$438&gt;0,'Assumptions (NG)'!AC$13*Model!$L$438*('Assumptions (NG)'!$K$17*AVERAGE('Assumptions (NG)'!$H$2:$J$2)+'Assumptions (NG)'!$K$18*AVERAGE('Assumptions (NG)'!$H$3:$J$3))/10^9,0)</f>
        <v>0.01726601852</v>
      </c>
      <c r="T609" s="160">
        <f>IF($L$438&gt;0,'Assumptions (NG)'!AD$13*Model!$L$438*('Assumptions (NG)'!$K$17*AVERAGE('Assumptions (NG)'!$H$2:$J$2)+'Assumptions (NG)'!$K$18*AVERAGE('Assumptions (NG)'!$H$3:$J$3))/10^9,0)</f>
        <v>0.01729528296</v>
      </c>
      <c r="U609" s="160">
        <f>IF($L$438&gt;0,'Assumptions (NG)'!AE$13*Model!$L$438*('Assumptions (NG)'!$K$17*AVERAGE('Assumptions (NG)'!$H$2:$J$2)+'Assumptions (NG)'!$K$18*AVERAGE('Assumptions (NG)'!$H$3:$J$3))/10^9,0)</f>
        <v>0.01726601852</v>
      </c>
      <c r="V609" s="160">
        <f>IF($L$438&gt;0,'Assumptions (NG)'!AF$13*Model!$L$438*('Assumptions (NG)'!$K$17*AVERAGE('Assumptions (NG)'!$H$2:$J$2)+'Assumptions (NG)'!$K$18*AVERAGE('Assumptions (NG)'!$H$3:$J$3))/10^9,0)</f>
        <v>0.01729528296</v>
      </c>
      <c r="W609" s="160">
        <f>IF($L$438&gt;0,'Assumptions (NG)'!AG$13*Model!$L$438*('Assumptions (NG)'!$K$17*AVERAGE('Assumptions (NG)'!$H$2:$J$2)+'Assumptions (NG)'!$K$18*AVERAGE('Assumptions (NG)'!$H$3:$J$3))/10^9,0)</f>
        <v>0.01726601852</v>
      </c>
      <c r="X609" s="160">
        <f>IF($L$438&gt;0,'Assumptions (NG)'!AH$13*Model!$L$438*('Assumptions (NG)'!$K$17*AVERAGE('Assumptions (NG)'!$H$2:$J$2)+'Assumptions (NG)'!$K$18*AVERAGE('Assumptions (NG)'!$H$3:$J$3))/10^9,0)</f>
        <v>0.01729528296</v>
      </c>
      <c r="Y609" s="160">
        <f>IF($L$438&gt;0,'Assumptions (NG)'!AI$13*Model!$L$438*('Assumptions (NG)'!$K$17*AVERAGE('Assumptions (NG)'!$H$2:$J$2)+'Assumptions (NG)'!$K$18*AVERAGE('Assumptions (NG)'!$H$3:$J$3))/10^9,0)</f>
        <v>0.01726601852</v>
      </c>
      <c r="Z609" s="160">
        <f>IF($L$438&gt;0,'Assumptions (NG)'!AJ$13*Model!$L$438*('Assumptions (NG)'!$K$17*AVERAGE('Assumptions (NG)'!$H$2:$J$2)+'Assumptions (NG)'!$K$18*AVERAGE('Assumptions (NG)'!$H$3:$J$3))/10^9,0)</f>
        <v>0.01729528296</v>
      </c>
      <c r="AA609" s="160">
        <f>IF($L$438&gt;0,'Assumptions (NG)'!AK$13*Model!$L$438*('Assumptions (NG)'!$K$17*AVERAGE('Assumptions (NG)'!$H$2:$J$2)+'Assumptions (NG)'!$K$18*AVERAGE('Assumptions (NG)'!$H$3:$J$3))/10^9,0)</f>
        <v>0.008633009258</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v>
      </c>
      <c r="O611" s="177">
        <f>IF($N$438&gt;0,'Assumptions (NG)'!W$13*Model!$N$438*('Assumptions (NG)'!$M$17*AVERAGE('Assumptions (NG)'!$J$2:$L$2)+'Assumptions (NG)'!$M$18*AVERAGE('Assumptions (NG)'!$J$3:$L$3))/10^9,0)</f>
        <v>0</v>
      </c>
      <c r="P611" s="177">
        <f>IF($N$438&gt;0,'Assumptions (NG)'!X$13*Model!$N$438*('Assumptions (NG)'!$M$17*AVERAGE('Assumptions (NG)'!$J$2:$L$2)+'Assumptions (NG)'!$M$18*AVERAGE('Assumptions (NG)'!$J$3:$L$3))/10^9,0)</f>
        <v>0</v>
      </c>
      <c r="Q611" s="177">
        <f>IF($N$438&gt;0,'Assumptions (NG)'!Y$13*Model!$N$438*('Assumptions (NG)'!$M$17*AVERAGE('Assumptions (NG)'!$J$2:$L$2)+'Assumptions (NG)'!$M$18*AVERAGE('Assumptions (NG)'!$J$3:$L$3))/10^9,0)</f>
        <v>0</v>
      </c>
      <c r="R611" s="177">
        <f>IF($N$438&gt;0,'Assumptions (NG)'!Z$13*Model!$N$438*('Assumptions (NG)'!$M$17*AVERAGE('Assumptions (NG)'!$J$2:$L$2)+'Assumptions (NG)'!$M$18*AVERAGE('Assumptions (NG)'!$J$3:$L$3))/10^9,0)</f>
        <v>0</v>
      </c>
      <c r="S611" s="177">
        <f>IF($N$438&gt;0,'Assumptions (NG)'!AA$13*Model!$N$438*('Assumptions (NG)'!$M$17*AVERAGE('Assumptions (NG)'!$J$2:$L$2)+'Assumptions (NG)'!$M$18*AVERAGE('Assumptions (NG)'!$J$3:$L$3))/10^9,0)</f>
        <v>0</v>
      </c>
      <c r="T611" s="177">
        <f>IF($N$438&gt;0,'Assumptions (NG)'!AB$13*Model!$N$438*('Assumptions (NG)'!$M$17*AVERAGE('Assumptions (NG)'!$J$2:$L$2)+'Assumptions (NG)'!$M$18*AVERAGE('Assumptions (NG)'!$J$3:$L$3))/10^9,0)</f>
        <v>0</v>
      </c>
      <c r="U611" s="177">
        <f>IF($N$438&gt;0,'Assumptions (NG)'!AC$13*Model!$N$438*('Assumptions (NG)'!$M$17*AVERAGE('Assumptions (NG)'!$J$2:$L$2)+'Assumptions (NG)'!$M$18*AVERAGE('Assumptions (NG)'!$J$3:$L$3))/10^9,0)</f>
        <v>0</v>
      </c>
      <c r="V611" s="177">
        <f>IF($N$438&gt;0,'Assumptions (NG)'!AD$13*Model!$N$438*('Assumptions (NG)'!$M$17*AVERAGE('Assumptions (NG)'!$J$2:$L$2)+'Assumptions (NG)'!$M$18*AVERAGE('Assumptions (NG)'!$J$3:$L$3))/10^9,0)</f>
        <v>0</v>
      </c>
      <c r="W611" s="177">
        <f>IF($N$438&gt;0,'Assumptions (NG)'!AE$13*Model!$N$438*('Assumptions (NG)'!$M$17*AVERAGE('Assumptions (NG)'!$J$2:$L$2)+'Assumptions (NG)'!$M$18*AVERAGE('Assumptions (NG)'!$J$3:$L$3))/10^9,0)</f>
        <v>0</v>
      </c>
      <c r="X611" s="177">
        <f>IF($N$438&gt;0,'Assumptions (NG)'!AF$13*Model!$N$438*('Assumptions (NG)'!$M$17*AVERAGE('Assumptions (NG)'!$J$2:$L$2)+'Assumptions (NG)'!$M$18*AVERAGE('Assumptions (NG)'!$J$3:$L$3))/10^9,0)</f>
        <v>0</v>
      </c>
      <c r="Y611" s="177">
        <f>IF($N$438&gt;0,'Assumptions (NG)'!AG$13*Model!$N$438*('Assumptions (NG)'!$M$17*AVERAGE('Assumptions (NG)'!$J$2:$L$2)+'Assumptions (NG)'!$M$18*AVERAGE('Assumptions (NG)'!$J$3:$L$3))/10^9,0)</f>
        <v>0</v>
      </c>
      <c r="Z611" s="177">
        <f>IF($N$438&gt;0,'Assumptions (NG)'!AH$13*Model!$N$438*('Assumptions (NG)'!$M$17*AVERAGE('Assumptions (NG)'!$J$2:$L$2)+'Assumptions (NG)'!$M$18*AVERAGE('Assumptions (NG)'!$J$3:$L$3))/10^9,0)</f>
        <v>0</v>
      </c>
      <c r="AA611" s="177">
        <f>IF($N$438&gt;0,'Assumptions (NG)'!AI$13*Model!$N$438*('Assumptions (NG)'!$M$17*AVERAGE('Assumptions (NG)'!$J$2:$L$2)+'Assumptions (NG)'!$M$18*AVERAGE('Assumptions (NG)'!$J$3:$L$3))/10^9,0)</f>
        <v>0</v>
      </c>
      <c r="AB611" s="177">
        <f>IF($N$438&gt;0,'Assumptions (NG)'!AJ$13*Model!$N$438*('Assumptions (NG)'!$M$17*AVERAGE('Assumptions (NG)'!$J$2:$L$2)+'Assumptions (NG)'!$M$18*AVERAGE('Assumptions (NG)'!$J$3:$L$3))/10^9,0)</f>
        <v>0</v>
      </c>
      <c r="AC611" s="177">
        <f>IF($N$438&gt;0,'Assumptions (NG)'!AK$13*Model!$N$438*('Assumptions (NG)'!$M$17*AVERAGE('Assumptions (NG)'!$J$2:$L$2)+'Assumptions (NG)'!$M$18*AVERAGE('Assumptions (NG)'!$J$3:$L$3))/10^9,0)</f>
        <v>0</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0.003831660249</v>
      </c>
      <c r="Q613" s="177">
        <f>IF($P$438&gt;0,'Assumptions (NG)'!W$13*Model!$P$438*('Assumptions (NG)'!$O$17*AVERAGE('Assumptions (NG)'!$L$2:$N$2)+'Assumptions (NG)'!$O$18*AVERAGE('Assumptions (NG)'!$L$3:$N$3))/10^9,0)</f>
        <v>0.007280154473</v>
      </c>
      <c r="R613" s="177">
        <f>IF($P$438&gt;0,'Assumptions (NG)'!X$13*Model!$P$438*('Assumptions (NG)'!$O$17*AVERAGE('Assumptions (NG)'!$L$2:$N$2)+'Assumptions (NG)'!$O$18*AVERAGE('Assumptions (NG)'!$L$3:$N$3))/10^9,0)</f>
        <v>0.006552139025</v>
      </c>
      <c r="S613" s="177">
        <f>IF($P$438&gt;0,'Assumptions (NG)'!Y$13*Model!$P$438*('Assumptions (NG)'!$O$17*AVERAGE('Assumptions (NG)'!$L$2:$N$2)+'Assumptions (NG)'!$O$18*AVERAGE('Assumptions (NG)'!$L$3:$N$3))/10^9,0)</f>
        <v>0.005900756783</v>
      </c>
      <c r="T613" s="177">
        <f>IF($P$438&gt;0,'Assumptions (NG)'!Z$13*Model!$P$438*('Assumptions (NG)'!$O$17*AVERAGE('Assumptions (NG)'!$L$2:$N$2)+'Assumptions (NG)'!$O$18*AVERAGE('Assumptions (NG)'!$L$3:$N$3))/10^9,0)</f>
        <v>0.005310681105</v>
      </c>
      <c r="U613" s="177">
        <f>IF($P$438&gt;0,'Assumptions (NG)'!AA$13*Model!$P$438*('Assumptions (NG)'!$O$17*AVERAGE('Assumptions (NG)'!$L$2:$N$2)+'Assumptions (NG)'!$O$18*AVERAGE('Assumptions (NG)'!$L$3:$N$3))/10^9,0)</f>
        <v>0.00477424867</v>
      </c>
      <c r="V613" s="177">
        <f>IF($P$438&gt;0,'Assumptions (NG)'!AB$13*Model!$P$438*('Assumptions (NG)'!$O$17*AVERAGE('Assumptions (NG)'!$L$2:$N$2)+'Assumptions (NG)'!$O$18*AVERAGE('Assumptions (NG)'!$L$3:$N$3))/10^9,0)</f>
        <v>0.004521359094</v>
      </c>
      <c r="W613" s="177">
        <f>IF($P$438&gt;0,'Assumptions (NG)'!AC$13*Model!$P$438*('Assumptions (NG)'!$O$17*AVERAGE('Assumptions (NG)'!$L$2:$N$2)+'Assumptions (NG)'!$O$18*AVERAGE('Assumptions (NG)'!$L$3:$N$3))/10^9,0)</f>
        <v>0.004521359094</v>
      </c>
      <c r="X613" s="177">
        <f>IF($P$438&gt;0,'Assumptions (NG)'!AD$13*Model!$P$438*('Assumptions (NG)'!$O$17*AVERAGE('Assumptions (NG)'!$L$2:$N$2)+'Assumptions (NG)'!$O$18*AVERAGE('Assumptions (NG)'!$L$3:$N$3))/10^9,0)</f>
        <v>0.004529022414</v>
      </c>
      <c r="Y613" s="177">
        <f>IF($P$438&gt;0,'Assumptions (NG)'!AE$13*Model!$P$438*('Assumptions (NG)'!$O$17*AVERAGE('Assumptions (NG)'!$L$2:$N$2)+'Assumptions (NG)'!$O$18*AVERAGE('Assumptions (NG)'!$L$3:$N$3))/10^9,0)</f>
        <v>0.004521359094</v>
      </c>
      <c r="Z613" s="177">
        <f>IF($P$438&gt;0,'Assumptions (NG)'!AF$13*Model!$P$438*('Assumptions (NG)'!$O$17*AVERAGE('Assumptions (NG)'!$L$2:$N$2)+'Assumptions (NG)'!$O$18*AVERAGE('Assumptions (NG)'!$L$3:$N$3))/10^9,0)</f>
        <v>0.004529022414</v>
      </c>
      <c r="AA613" s="177">
        <f>IF($P$438&gt;0,'Assumptions (NG)'!AG$13*Model!$P$438*('Assumptions (NG)'!$O$17*AVERAGE('Assumptions (NG)'!$L$2:$N$2)+'Assumptions (NG)'!$O$18*AVERAGE('Assumptions (NG)'!$L$3:$N$3))/10^9,0)</f>
        <v>0.004521359094</v>
      </c>
      <c r="AB613" s="177">
        <f>IF($P$438&gt;0,'Assumptions (NG)'!AH$13*Model!$P$438*('Assumptions (NG)'!$O$17*AVERAGE('Assumptions (NG)'!$L$2:$N$2)+'Assumptions (NG)'!$O$18*AVERAGE('Assumptions (NG)'!$L$3:$N$3))/10^9,0)</f>
        <v>0.004529022414</v>
      </c>
      <c r="AC613" s="177">
        <f>IF($P$438&gt;0,'Assumptions (NG)'!AI$13*Model!$P$438*('Assumptions (NG)'!$O$17*AVERAGE('Assumptions (NG)'!$L$2:$N$2)+'Assumptions (NG)'!$O$18*AVERAGE('Assumptions (NG)'!$L$3:$N$3))/10^9,0)</f>
        <v>0.004521359094</v>
      </c>
      <c r="AD613" s="177">
        <f>IF($P$438&gt;0,'Assumptions (NG)'!AJ$13*Model!$P$438*('Assumptions (NG)'!$O$17*AVERAGE('Assumptions (NG)'!$L$2:$N$2)+'Assumptions (NG)'!$O$18*AVERAGE('Assumptions (NG)'!$L$3:$N$3))/10^9,0)</f>
        <v>0.004529022414</v>
      </c>
      <c r="AE613" s="177">
        <f>IF($P$438&gt;0,'Assumptions (NG)'!AK$13*Model!$P$438*('Assumptions (NG)'!$O$17*AVERAGE('Assumptions (NG)'!$L$2:$N$2)+'Assumptions (NG)'!$O$18*AVERAGE('Assumptions (NG)'!$L$3:$N$3))/10^9,0)</f>
        <v>0.002260679547</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0.02544391373</v>
      </c>
      <c r="S615" s="177">
        <f>IF($R$438&gt;0,'Assumptions (NG)'!W$13*Model!$R$438*('Assumptions (NG)'!$Q$17*AVERAGE('Assumptions (NG)'!$N$2:$P$2)+'Assumptions (NG)'!$Q$18*AVERAGE('Assumptions (NG)'!$N$3:$P$3))/10^9,0)</f>
        <v>0.04834343608</v>
      </c>
      <c r="T615" s="177">
        <f>IF($R$438&gt;0,'Assumptions (NG)'!X$13*Model!$R$438*('Assumptions (NG)'!$Q$17*AVERAGE('Assumptions (NG)'!$N$2:$P$2)+'Assumptions (NG)'!$Q$18*AVERAGE('Assumptions (NG)'!$N$3:$P$3))/10^9,0)</f>
        <v>0.04350909248</v>
      </c>
      <c r="U615" s="177">
        <f>IF($R$438&gt;0,'Assumptions (NG)'!Y$13*Model!$R$438*('Assumptions (NG)'!$Q$17*AVERAGE('Assumptions (NG)'!$N$2:$P$2)+'Assumptions (NG)'!$Q$18*AVERAGE('Assumptions (NG)'!$N$3:$P$3))/10^9,0)</f>
        <v>0.03918362714</v>
      </c>
      <c r="V615" s="177">
        <f>IF($R$438&gt;0,'Assumptions (NG)'!Z$13*Model!$R$438*('Assumptions (NG)'!$Q$17*AVERAGE('Assumptions (NG)'!$N$2:$P$2)+'Assumptions (NG)'!$Q$18*AVERAGE('Assumptions (NG)'!$N$3:$P$3))/10^9,0)</f>
        <v>0.03526526443</v>
      </c>
      <c r="W615" s="177">
        <f>IF($R$438&gt;0,'Assumptions (NG)'!AA$13*Model!$R$438*('Assumptions (NG)'!$Q$17*AVERAGE('Assumptions (NG)'!$N$2:$P$2)+'Assumptions (NG)'!$Q$18*AVERAGE('Assumptions (NG)'!$N$3:$P$3))/10^9,0)</f>
        <v>0.03170311651</v>
      </c>
      <c r="X615" s="177">
        <f>IF($R$438&gt;0,'Assumptions (NG)'!AB$13*Model!$R$438*('Assumptions (NG)'!$Q$17*AVERAGE('Assumptions (NG)'!$N$2:$P$2)+'Assumptions (NG)'!$Q$18*AVERAGE('Assumptions (NG)'!$N$3:$P$3))/10^9,0)</f>
        <v>0.0300238182</v>
      </c>
      <c r="Y615" s="177">
        <f>IF($R$438&gt;0,'Assumptions (NG)'!AC$13*Model!$R$438*('Assumptions (NG)'!$Q$17*AVERAGE('Assumptions (NG)'!$N$2:$P$2)+'Assumptions (NG)'!$Q$18*AVERAGE('Assumptions (NG)'!$N$3:$P$3))/10^9,0)</f>
        <v>0.0300238182</v>
      </c>
      <c r="Z615" s="177">
        <f>IF($R$438&gt;0,'Assumptions (NG)'!AD$13*Model!$R$438*('Assumptions (NG)'!$Q$17*AVERAGE('Assumptions (NG)'!$N$2:$P$2)+'Assumptions (NG)'!$Q$18*AVERAGE('Assumptions (NG)'!$N$3:$P$3))/10^9,0)</f>
        <v>0.03007470603</v>
      </c>
      <c r="AA615" s="177">
        <f>IF($R$438&gt;0,'Assumptions (NG)'!AE$13*Model!$R$438*('Assumptions (NG)'!$Q$17*AVERAGE('Assumptions (NG)'!$N$2:$P$2)+'Assumptions (NG)'!$Q$18*AVERAGE('Assumptions (NG)'!$N$3:$P$3))/10^9,0)</f>
        <v>0.0300238182</v>
      </c>
      <c r="AB615" s="177">
        <f>IF($R$438&gt;0,'Assumptions (NG)'!AF$13*Model!$R$438*('Assumptions (NG)'!$Q$17*AVERAGE('Assumptions (NG)'!$N$2:$P$2)+'Assumptions (NG)'!$Q$18*AVERAGE('Assumptions (NG)'!$N$3:$P$3))/10^9,0)</f>
        <v>0.03007470603</v>
      </c>
      <c r="AC615" s="177">
        <f>IF($R$438&gt;0,'Assumptions (NG)'!AG$13*Model!$R$438*('Assumptions (NG)'!$Q$17*AVERAGE('Assumptions (NG)'!$N$2:$P$2)+'Assumptions (NG)'!$Q$18*AVERAGE('Assumptions (NG)'!$N$3:$P$3))/10^9,0)</f>
        <v>0.0300238182</v>
      </c>
      <c r="AD615" s="177">
        <f>IF($R$438&gt;0,'Assumptions (NG)'!AH$13*Model!$R$438*('Assumptions (NG)'!$Q$17*AVERAGE('Assumptions (NG)'!$N$2:$P$2)+'Assumptions (NG)'!$Q$18*AVERAGE('Assumptions (NG)'!$N$3:$P$3))/10^9,0)</f>
        <v>0.03007470603</v>
      </c>
      <c r="AE615" s="177">
        <f>IF($R$438&gt;0,'Assumptions (NG)'!AI$13*Model!$R$438*('Assumptions (NG)'!$Q$17*AVERAGE('Assumptions (NG)'!$N$2:$P$2)+'Assumptions (NG)'!$Q$18*AVERAGE('Assumptions (NG)'!$N$3:$P$3))/10^9,0)</f>
        <v>0.0300238182</v>
      </c>
      <c r="AF615" s="177">
        <f>IF($R$438&gt;0,'Assumptions (NG)'!AJ$13*Model!$R$438*('Assumptions (NG)'!$Q$17*AVERAGE('Assumptions (NG)'!$N$2:$P$2)+'Assumptions (NG)'!$Q$18*AVERAGE('Assumptions (NG)'!$N$3:$P$3))/10^9,0)</f>
        <v>0.03007470603</v>
      </c>
      <c r="AG615" s="177">
        <f>IF($R$438&gt;0,'Assumptions (NG)'!AK$13*Model!$R$438*('Assumptions (NG)'!$Q$17*AVERAGE('Assumptions (NG)'!$N$2:$P$2)+'Assumptions (NG)'!$Q$18*AVERAGE('Assumptions (NG)'!$N$3:$P$3))/10^9,0)</f>
        <v>0.0150119091</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0.03620915326</v>
      </c>
      <c r="U617" s="160">
        <f>IF($T$438&gt;0,'Assumptions (NG)'!W$13*Model!$T$438*('Assumptions (NG)'!$S$17*AVERAGE('Assumptions (NG)'!$P$2:$R$2)+'Assumptions (NG)'!$S$18*AVERAGE('Assumptions (NG)'!$P$3:$R$3))/10^9,0)</f>
        <v>0.06879739119</v>
      </c>
      <c r="V617" s="160">
        <f>IF($T$438&gt;0,'Assumptions (NG)'!X$13*Model!$T$438*('Assumptions (NG)'!$S$17*AVERAGE('Assumptions (NG)'!$P$2:$R$2)+'Assumptions (NG)'!$S$18*AVERAGE('Assumptions (NG)'!$P$3:$R$3))/10^9,0)</f>
        <v>0.06191765207</v>
      </c>
      <c r="W617" s="160">
        <f>IF($T$438&gt;0,'Assumptions (NG)'!Y$13*Model!$T$438*('Assumptions (NG)'!$S$17*AVERAGE('Assumptions (NG)'!$P$2:$R$2)+'Assumptions (NG)'!$S$18*AVERAGE('Assumptions (NG)'!$P$3:$R$3))/10^9,0)</f>
        <v>0.05576209602</v>
      </c>
      <c r="X617" s="160">
        <f>IF($T$438&gt;0,'Assumptions (NG)'!Z$13*Model!$T$438*('Assumptions (NG)'!$S$17*AVERAGE('Assumptions (NG)'!$P$2:$R$2)+'Assumptions (NG)'!$S$18*AVERAGE('Assumptions (NG)'!$P$3:$R$3))/10^9,0)</f>
        <v>0.05018588642</v>
      </c>
      <c r="Y617" s="160">
        <f>IF($T$438&gt;0,'Assumptions (NG)'!AA$13*Model!$T$438*('Assumptions (NG)'!$S$17*AVERAGE('Assumptions (NG)'!$P$2:$R$2)+'Assumptions (NG)'!$S$18*AVERAGE('Assumptions (NG)'!$P$3:$R$3))/10^9,0)</f>
        <v>0.04511660496</v>
      </c>
      <c r="Z617" s="160">
        <f>IF($T$438&gt;0,'Assumptions (NG)'!AB$13*Model!$T$438*('Assumptions (NG)'!$S$17*AVERAGE('Assumptions (NG)'!$P$2:$R$2)+'Assumptions (NG)'!$S$18*AVERAGE('Assumptions (NG)'!$P$3:$R$3))/10^9,0)</f>
        <v>0.04272680085</v>
      </c>
      <c r="AA617" s="160">
        <f>IF($T$438&gt;0,'Assumptions (NG)'!AC$13*Model!$T$438*('Assumptions (NG)'!$S$17*AVERAGE('Assumptions (NG)'!$P$2:$R$2)+'Assumptions (NG)'!$S$18*AVERAGE('Assumptions (NG)'!$P$3:$R$3))/10^9,0)</f>
        <v>0.04272680085</v>
      </c>
      <c r="AB617" s="160">
        <f>IF($T$438&gt;0,'Assumptions (NG)'!AD$13*Model!$T$438*('Assumptions (NG)'!$S$17*AVERAGE('Assumptions (NG)'!$P$2:$R$2)+'Assumptions (NG)'!$S$18*AVERAGE('Assumptions (NG)'!$P$3:$R$3))/10^9,0)</f>
        <v>0.04279921915</v>
      </c>
      <c r="AC617" s="160">
        <f>IF($T$438&gt;0,'Assumptions (NG)'!AE$13*Model!$T$438*('Assumptions (NG)'!$S$17*AVERAGE('Assumptions (NG)'!$P$2:$R$2)+'Assumptions (NG)'!$S$18*AVERAGE('Assumptions (NG)'!$P$3:$R$3))/10^9,0)</f>
        <v>0.04272680085</v>
      </c>
      <c r="AD617" s="160">
        <f>IF($T$438&gt;0,'Assumptions (NG)'!AF$13*Model!$T$438*('Assumptions (NG)'!$S$17*AVERAGE('Assumptions (NG)'!$P$2:$R$2)+'Assumptions (NG)'!$S$18*AVERAGE('Assumptions (NG)'!$P$3:$R$3))/10^9,0)</f>
        <v>0.04279921915</v>
      </c>
      <c r="AE617" s="160">
        <f>IF($T$438&gt;0,'Assumptions (NG)'!AG$13*Model!$T$438*('Assumptions (NG)'!$S$17*AVERAGE('Assumptions (NG)'!$P$2:$R$2)+'Assumptions (NG)'!$S$18*AVERAGE('Assumptions (NG)'!$P$3:$R$3))/10^9,0)</f>
        <v>0.04272680085</v>
      </c>
      <c r="AF617" s="160">
        <f>IF($T$438&gt;0,'Assumptions (NG)'!AH$13*Model!$T$438*('Assumptions (NG)'!$S$17*AVERAGE('Assumptions (NG)'!$P$2:$R$2)+'Assumptions (NG)'!$S$18*AVERAGE('Assumptions (NG)'!$P$3:$R$3))/10^9,0)</f>
        <v>0.04279921915</v>
      </c>
      <c r="AG617" s="160">
        <f>IF($T$438&gt;0,'Assumptions (NG)'!AI$13*Model!$T$438*('Assumptions (NG)'!$S$17*AVERAGE('Assumptions (NG)'!$P$2:$R$2)+'Assumptions (NG)'!$S$18*AVERAGE('Assumptions (NG)'!$P$3:$R$3))/10^9,0)</f>
        <v>0.04272680085</v>
      </c>
      <c r="AH617" s="160">
        <f>IF($T$438&gt;0,'Assumptions (NG)'!AJ$13*Model!$T$438*('Assumptions (NG)'!$S$17*AVERAGE('Assumptions (NG)'!$P$2:$R$2)+'Assumptions (NG)'!$S$18*AVERAGE('Assumptions (NG)'!$P$3:$R$3))/10^9,0)</f>
        <v>0.04279921915</v>
      </c>
      <c r="AI617" s="160">
        <f>IF($T$438&gt;0,'Assumptions (NG)'!AK$13*Model!$T$438*('Assumptions (NG)'!$S$17*AVERAGE('Assumptions (NG)'!$P$2:$R$2)+'Assumptions (NG)'!$S$18*AVERAGE('Assumptions (NG)'!$P$3:$R$3))/10^9,0)</f>
        <v>0.02136340042</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0.05956750167</v>
      </c>
      <c r="V618" s="160">
        <f>IF($U$438&gt;0,'Assumptions (NG)'!W$13*Model!$U$438*('Assumptions (NG)'!$T$17*AVERAGE('Assumptions (NG)'!$Q$2:$S$2)+'Assumptions (NG)'!$T$18*AVERAGE('Assumptions (NG)'!$Q$3:$S$3))/10^9,0)</f>
        <v>0.1131782532</v>
      </c>
      <c r="W618" s="160">
        <f>IF($U$438&gt;0,'Assumptions (NG)'!X$13*Model!$U$438*('Assumptions (NG)'!$T$17*AVERAGE('Assumptions (NG)'!$Q$2:$S$2)+'Assumptions (NG)'!$T$18*AVERAGE('Assumptions (NG)'!$Q$3:$S$3))/10^9,0)</f>
        <v>0.1018604279</v>
      </c>
      <c r="X618" s="160">
        <f>IF($U$438&gt;0,'Assumptions (NG)'!Y$13*Model!$U$438*('Assumptions (NG)'!$T$17*AVERAGE('Assumptions (NG)'!$Q$2:$S$2)+'Assumptions (NG)'!$T$18*AVERAGE('Assumptions (NG)'!$Q$3:$S$3))/10^9,0)</f>
        <v>0.09173395257</v>
      </c>
      <c r="Y618" s="160">
        <f>IF($U$438&gt;0,'Assumptions (NG)'!Z$13*Model!$U$438*('Assumptions (NG)'!$T$17*AVERAGE('Assumptions (NG)'!$Q$2:$S$2)+'Assumptions (NG)'!$T$18*AVERAGE('Assumptions (NG)'!$Q$3:$S$3))/10^9,0)</f>
        <v>0.08256055731</v>
      </c>
      <c r="Z618" s="160">
        <f>IF($U$438&gt;0,'Assumptions (NG)'!AA$13*Model!$U$438*('Assumptions (NG)'!$T$17*AVERAGE('Assumptions (NG)'!$Q$2:$S$2)+'Assumptions (NG)'!$T$18*AVERAGE('Assumptions (NG)'!$Q$3:$S$3))/10^9,0)</f>
        <v>0.07422110708</v>
      </c>
      <c r="AA618" s="160">
        <f>IF($U$438&gt;0,'Assumptions (NG)'!AB$13*Model!$U$438*('Assumptions (NG)'!$T$17*AVERAGE('Assumptions (NG)'!$Q$2:$S$2)+'Assumptions (NG)'!$T$18*AVERAGE('Assumptions (NG)'!$Q$3:$S$3))/10^9,0)</f>
        <v>0.07028965197</v>
      </c>
      <c r="AB618" s="160">
        <f>IF($U$438&gt;0,'Assumptions (NG)'!AC$13*Model!$U$438*('Assumptions (NG)'!$T$17*AVERAGE('Assumptions (NG)'!$Q$2:$S$2)+'Assumptions (NG)'!$T$18*AVERAGE('Assumptions (NG)'!$Q$3:$S$3))/10^9,0)</f>
        <v>0.07028965197</v>
      </c>
      <c r="AC618" s="160">
        <f>IF($U$438&gt;0,'Assumptions (NG)'!AD$13*Model!$U$438*('Assumptions (NG)'!$T$17*AVERAGE('Assumptions (NG)'!$Q$2:$S$2)+'Assumptions (NG)'!$T$18*AVERAGE('Assumptions (NG)'!$Q$3:$S$3))/10^9,0)</f>
        <v>0.07040878697</v>
      </c>
      <c r="AD618" s="160">
        <f>IF($U$438&gt;0,'Assumptions (NG)'!AE$13*Model!$U$438*('Assumptions (NG)'!$T$17*AVERAGE('Assumptions (NG)'!$Q$2:$S$2)+'Assumptions (NG)'!$T$18*AVERAGE('Assumptions (NG)'!$Q$3:$S$3))/10^9,0)</f>
        <v>0.07028965197</v>
      </c>
      <c r="AE618" s="160">
        <f>IF($U$438&gt;0,'Assumptions (NG)'!AF$13*Model!$U$438*('Assumptions (NG)'!$T$17*AVERAGE('Assumptions (NG)'!$Q$2:$S$2)+'Assumptions (NG)'!$T$18*AVERAGE('Assumptions (NG)'!$Q$3:$S$3))/10^9,0)</f>
        <v>0.07040878697</v>
      </c>
      <c r="AF618" s="160">
        <f>IF($U$438&gt;0,'Assumptions (NG)'!AG$13*Model!$U$438*('Assumptions (NG)'!$T$17*AVERAGE('Assumptions (NG)'!$Q$2:$S$2)+'Assumptions (NG)'!$T$18*AVERAGE('Assumptions (NG)'!$Q$3:$S$3))/10^9,0)</f>
        <v>0.07028965197</v>
      </c>
      <c r="AG618" s="160">
        <f>IF($U$438&gt;0,'Assumptions (NG)'!AH$13*Model!$U$438*('Assumptions (NG)'!$T$17*AVERAGE('Assumptions (NG)'!$Q$2:$S$2)+'Assumptions (NG)'!$T$18*AVERAGE('Assumptions (NG)'!$Q$3:$S$3))/10^9,0)</f>
        <v>0.07040878697</v>
      </c>
      <c r="AH618" s="160">
        <f>IF($U$438&gt;0,'Assumptions (NG)'!AI$13*Model!$U$438*('Assumptions (NG)'!$T$17*AVERAGE('Assumptions (NG)'!$Q$2:$S$2)+'Assumptions (NG)'!$T$18*AVERAGE('Assumptions (NG)'!$Q$3:$S$3))/10^9,0)</f>
        <v>0.07028965197</v>
      </c>
      <c r="AI618" s="160">
        <f>IF($U$438&gt;0,'Assumptions (NG)'!AJ$13*Model!$U$438*('Assumptions (NG)'!$T$17*AVERAGE('Assumptions (NG)'!$Q$2:$S$2)+'Assumptions (NG)'!$T$18*AVERAGE('Assumptions (NG)'!$Q$3:$S$3))/10^9,0)</f>
        <v>0.07040878697</v>
      </c>
      <c r="AJ618" s="160">
        <f>IF($U$438&gt;0,'Assumptions (NG)'!AK$13*Model!$U$438*('Assumptions (NG)'!$T$17*AVERAGE('Assumptions (NG)'!$Q$2:$S$2)+'Assumptions (NG)'!$T$18*AVERAGE('Assumptions (NG)'!$Q$3:$S$3))/10^9,0)</f>
        <v>0.03514482598</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0.02779465766</v>
      </c>
      <c r="Y621" s="176">
        <f>IF($X$438&gt;0,'Assumptions (NG)'!W13*Model!$X$438*('Assumptions (NG)'!$W$17*AVERAGE('Assumptions (NG)'!$T$2:$V$2)+'Assumptions (NG)'!$W$18*AVERAGE('Assumptions (NG)'!$T$3:$V$3))/10^9,0)</f>
        <v>0.05280984956</v>
      </c>
      <c r="Z621" s="176">
        <f>IF($X$438&gt;0,'Assumptions (NG)'!X13*Model!$X$438*('Assumptions (NG)'!$W$17*AVERAGE('Assumptions (NG)'!$T$2:$V$2)+'Assumptions (NG)'!$W$18*AVERAGE('Assumptions (NG)'!$T$3:$V$3))/10^9,0)</f>
        <v>0.04752886461</v>
      </c>
      <c r="AA621" s="176">
        <f>IF($X$438&gt;0,'Assumptions (NG)'!Y13*Model!$X$438*('Assumptions (NG)'!$W$17*AVERAGE('Assumptions (NG)'!$T$2:$V$2)+'Assumptions (NG)'!$W$18*AVERAGE('Assumptions (NG)'!$T$3:$V$3))/10^9,0)</f>
        <v>0.0428037728</v>
      </c>
      <c r="AB621" s="176">
        <f>IF($X$438&gt;0,'Assumptions (NG)'!Z13*Model!$X$438*('Assumptions (NG)'!$W$17*AVERAGE('Assumptions (NG)'!$T$2:$V$2)+'Assumptions (NG)'!$W$18*AVERAGE('Assumptions (NG)'!$T$3:$V$3))/10^9,0)</f>
        <v>0.03852339552</v>
      </c>
      <c r="AC621" s="176">
        <f>IF($X$438&gt;0,'Assumptions (NG)'!AA13*Model!$X$438*('Assumptions (NG)'!$W$17*AVERAGE('Assumptions (NG)'!$T$2:$V$2)+'Assumptions (NG)'!$W$18*AVERAGE('Assumptions (NG)'!$T$3:$V$3))/10^9,0)</f>
        <v>0.03463214345</v>
      </c>
      <c r="AD621" s="176">
        <f>IF($X$438&gt;0,'Assumptions (NG)'!AB13*Model!$X$438*('Assumptions (NG)'!$W$17*AVERAGE('Assumptions (NG)'!$T$2:$V$2)+'Assumptions (NG)'!$W$18*AVERAGE('Assumptions (NG)'!$T$3:$V$3))/10^9,0)</f>
        <v>0.03279769604</v>
      </c>
      <c r="AE621" s="176">
        <f>IF($X$438&gt;0,'Assumptions (NG)'!AC13*Model!$X$438*('Assumptions (NG)'!$W$17*AVERAGE('Assumptions (NG)'!$T$2:$V$2)+'Assumptions (NG)'!$W$18*AVERAGE('Assumptions (NG)'!$T$3:$V$3))/10^9,0)</f>
        <v>0.03279769604</v>
      </c>
      <c r="AF621" s="176">
        <f>IF($X$438&gt;0,'Assumptions (NG)'!AD13*Model!$X$438*('Assumptions (NG)'!$W$17*AVERAGE('Assumptions (NG)'!$T$2:$V$2)+'Assumptions (NG)'!$W$18*AVERAGE('Assumptions (NG)'!$T$3:$V$3))/10^9,0)</f>
        <v>0.03285328536</v>
      </c>
      <c r="AG621" s="176">
        <f>IF($X$438&gt;0,'Assumptions (NG)'!AE13*Model!$X$438*('Assumptions (NG)'!$W$17*AVERAGE('Assumptions (NG)'!$T$2:$V$2)+'Assumptions (NG)'!$W$18*AVERAGE('Assumptions (NG)'!$T$3:$V$3))/10^9,0)</f>
        <v>0.03279769604</v>
      </c>
      <c r="AH621" s="176">
        <f>IF($X$438&gt;0,'Assumptions (NG)'!AF13*Model!$X$438*('Assumptions (NG)'!$W$17*AVERAGE('Assumptions (NG)'!$T$2:$V$2)+'Assumptions (NG)'!$W$18*AVERAGE('Assumptions (NG)'!$T$3:$V$3))/10^9,0)</f>
        <v>0.03285328536</v>
      </c>
      <c r="AI621" s="176">
        <f>IF($X$438&gt;0,'Assumptions (NG)'!AG13*Model!$X$438*('Assumptions (NG)'!$W$17*AVERAGE('Assumptions (NG)'!$T$2:$V$2)+'Assumptions (NG)'!$W$18*AVERAGE('Assumptions (NG)'!$T$3:$V$3))/10^9,0)</f>
        <v>0.03279769604</v>
      </c>
      <c r="AJ621" s="176">
        <f>IF($X$438&gt;0,'Assumptions (NG)'!AH13*Model!$X$438*('Assumptions (NG)'!$W$17*AVERAGE('Assumptions (NG)'!$T$2:$V$2)+'Assumptions (NG)'!$W$18*AVERAGE('Assumptions (NG)'!$T$3:$V$3))/10^9,0)</f>
        <v>0.03285328536</v>
      </c>
      <c r="AK621" s="176">
        <f>IF($X$438&gt;0,'Assumptions (NG)'!AI13*Model!$X$438*('Assumptions (NG)'!$W$17*AVERAGE('Assumptions (NG)'!$T$2:$V$2)+'Assumptions (NG)'!$W$18*AVERAGE('Assumptions (NG)'!$T$3:$V$3))/10^9,0)</f>
        <v>0.03279769604</v>
      </c>
      <c r="AL621" s="176">
        <f>IF($X$438&gt;0,'Assumptions (NG)'!AJ13*Model!$X$438*('Assumptions (NG)'!$W$17*AVERAGE('Assumptions (NG)'!$T$2:$V$2)+'Assumptions (NG)'!$W$18*AVERAGE('Assumptions (NG)'!$T$3:$V$3))/10^9,0)</f>
        <v>0.03285328536</v>
      </c>
      <c r="AM621" s="176">
        <f>IF($X$438&gt;0,'Assumptions (NG)'!AK13*Model!$X$438*('Assumptions (NG)'!$W$17*AVERAGE('Assumptions (NG)'!$T$2:$V$2)+'Assumptions (NG)'!$W$18*AVERAGE('Assumptions (NG)'!$T$3:$V$3))/10^9,0)</f>
        <v>0.01639884802</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0.001937000791</v>
      </c>
      <c r="Z622" s="176">
        <f>IF($Y$438&gt;0,'Assumptions (NG)'!W13*Model!$Y$438*('Assumptions (NG)'!$X$17*AVERAGE('Assumptions (NG)'!$V$2:$W$2)+'Assumptions (NG)'!$X$18*AVERAGE('Assumptions (NG)'!$V$3:$W$3))/10^9,0)</f>
        <v>0.003680301503</v>
      </c>
      <c r="AA622" s="176">
        <f>IF($Y$438&gt;0,'Assumptions (NG)'!X13*Model!$Y$438*('Assumptions (NG)'!$X$17*AVERAGE('Assumptions (NG)'!$V$2:$W$2)+'Assumptions (NG)'!$X$18*AVERAGE('Assumptions (NG)'!$V$3:$W$3))/10^9,0)</f>
        <v>0.003312271352</v>
      </c>
      <c r="AB622" s="176">
        <f>IF($Y$438&gt;0,'Assumptions (NG)'!Y13*Model!$Y$438*('Assumptions (NG)'!$X$17*AVERAGE('Assumptions (NG)'!$V$2:$W$2)+'Assumptions (NG)'!$X$18*AVERAGE('Assumptions (NG)'!$V$3:$W$3))/10^9,0)</f>
        <v>0.002982981218</v>
      </c>
      <c r="AC622" s="176">
        <f>IF($Y$438&gt;0,'Assumptions (NG)'!Z13*Model!$Y$438*('Assumptions (NG)'!$X$17*AVERAGE('Assumptions (NG)'!$V$2:$W$2)+'Assumptions (NG)'!$X$18*AVERAGE('Assumptions (NG)'!$V$3:$W$3))/10^9,0)</f>
        <v>0.002684683096</v>
      </c>
      <c r="AD622" s="176">
        <f>IF($Y$438&gt;0,'Assumptions (NG)'!AA13*Model!$Y$438*('Assumptions (NG)'!$X$17*AVERAGE('Assumptions (NG)'!$V$2:$W$2)+'Assumptions (NG)'!$X$18*AVERAGE('Assumptions (NG)'!$V$3:$W$3))/10^9,0)</f>
        <v>0.002413502985</v>
      </c>
      <c r="AE622" s="176">
        <f>IF($Y$438&gt;0,'Assumptions (NG)'!AB13*Model!$Y$438*('Assumptions (NG)'!$X$17*AVERAGE('Assumptions (NG)'!$V$2:$W$2)+'Assumptions (NG)'!$X$18*AVERAGE('Assumptions (NG)'!$V$3:$W$3))/10^9,0)</f>
        <v>0.002285660933</v>
      </c>
      <c r="AF622" s="176">
        <f>IF($Y$438&gt;0,'Assumptions (NG)'!AC13*Model!$Y$438*('Assumptions (NG)'!$X$17*AVERAGE('Assumptions (NG)'!$V$2:$W$2)+'Assumptions (NG)'!$X$18*AVERAGE('Assumptions (NG)'!$V$3:$W$3))/10^9,0)</f>
        <v>0.002285660933</v>
      </c>
      <c r="AG622" s="176">
        <f>IF($Y$438&gt;0,'Assumptions (NG)'!AD13*Model!$Y$438*('Assumptions (NG)'!$X$17*AVERAGE('Assumptions (NG)'!$V$2:$W$2)+'Assumptions (NG)'!$X$18*AVERAGE('Assumptions (NG)'!$V$3:$W$3))/10^9,0)</f>
        <v>0.002289534935</v>
      </c>
      <c r="AH622" s="176">
        <f>IF($Y$438&gt;0,'Assumptions (NG)'!AE13*Model!$Y$438*('Assumptions (NG)'!$X$17*AVERAGE('Assumptions (NG)'!$V$2:$W$2)+'Assumptions (NG)'!$X$18*AVERAGE('Assumptions (NG)'!$V$3:$W$3))/10^9,0)</f>
        <v>0.002285660933</v>
      </c>
      <c r="AI622" s="176">
        <f>IF($Y$438&gt;0,'Assumptions (NG)'!AF13*Model!$Y$438*('Assumptions (NG)'!$X$17*AVERAGE('Assumptions (NG)'!$V$2:$W$2)+'Assumptions (NG)'!$X$18*AVERAGE('Assumptions (NG)'!$V$3:$W$3))/10^9,0)</f>
        <v>0.002289534935</v>
      </c>
      <c r="AJ622" s="176">
        <f>IF($Y$438&gt;0,'Assumptions (NG)'!AG13*Model!$Y$438*('Assumptions (NG)'!$X$17*AVERAGE('Assumptions (NG)'!$V$2:$W$2)+'Assumptions (NG)'!$X$18*AVERAGE('Assumptions (NG)'!$V$3:$W$3))/10^9,0)</f>
        <v>0.002285660933</v>
      </c>
      <c r="AK622" s="176">
        <f>IF($Y$438&gt;0,'Assumptions (NG)'!AH13*Model!$Y$438*('Assumptions (NG)'!$X$17*AVERAGE('Assumptions (NG)'!$V$2:$W$2)+'Assumptions (NG)'!$X$18*AVERAGE('Assumptions (NG)'!$V$3:$W$3))/10^9,0)</f>
        <v>0.002289534935</v>
      </c>
      <c r="AL622" s="176">
        <f>IF($Y$438&gt;0,'Assumptions (NG)'!AI13*Model!$Y$438*('Assumptions (NG)'!$X$17*AVERAGE('Assumptions (NG)'!$V$2:$W$2)+'Assumptions (NG)'!$X$18*AVERAGE('Assumptions (NG)'!$V$3:$W$3))/10^9,0)</f>
        <v>0.002285660933</v>
      </c>
      <c r="AM622" s="176">
        <f>IF($Y$438&gt;0,'Assumptions (NG)'!AJ13*Model!$Y$438*('Assumptions (NG)'!$X$17*AVERAGE('Assumptions (NG)'!$V$2:$W$2)+'Assumptions (NG)'!$X$18*AVERAGE('Assumptions (NG)'!$V$3:$W$3))/10^9,0)</f>
        <v>0.002289534935</v>
      </c>
      <c r="AN622" s="176">
        <f>IF($Y$438&gt;0,'Assumptions (NG)'!AK13*Model!$Y$438*('Assumptions (NG)'!$X$17*AVERAGE('Assumptions (NG)'!$V$2:$W$2)+'Assumptions (NG)'!$X$18*AVERAGE('Assumptions (NG)'!$V$3:$W$3))/10^9,0)</f>
        <v>0.001142830467</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0.009048003132</v>
      </c>
      <c r="AA623" s="176">
        <f>IF($Z$438&gt;0,'Assumptions (NG)'!W13*Model!$Z$438*('Assumptions (NG)'!$Y$17*AVERAGE('Assumptions (NG)'!$V$2:$X$2)+'Assumptions (NG)'!$Y$18*AVERAGE('Assumptions (NG)'!$V$3:$X$3))/10^9,0)</f>
        <v>0.01719120595</v>
      </c>
      <c r="AB623" s="176">
        <f>IF($Z$438&gt;0,'Assumptions (NG)'!X13*Model!$Z$438*('Assumptions (NG)'!$Y$17*AVERAGE('Assumptions (NG)'!$V$2:$X$2)+'Assumptions (NG)'!$Y$18*AVERAGE('Assumptions (NG)'!$V$3:$X$3))/10^9,0)</f>
        <v>0.01547208536</v>
      </c>
      <c r="AC623" s="176">
        <f>IF($Z$438&gt;0,'Assumptions (NG)'!Y13*Model!$Z$438*('Assumptions (NG)'!$Y$17*AVERAGE('Assumptions (NG)'!$V$2:$X$2)+'Assumptions (NG)'!$Y$18*AVERAGE('Assumptions (NG)'!$V$3:$X$3))/10^9,0)</f>
        <v>0.01393392482</v>
      </c>
      <c r="AD623" s="176">
        <f>IF($Z$438&gt;0,'Assumptions (NG)'!Z13*Model!$Z$438*('Assumptions (NG)'!$Y$17*AVERAGE('Assumptions (NG)'!$V$2:$X$2)+'Assumptions (NG)'!$Y$18*AVERAGE('Assumptions (NG)'!$V$3:$X$3))/10^9,0)</f>
        <v>0.01254053234</v>
      </c>
      <c r="AE623" s="176">
        <f>IF($Z$438&gt;0,'Assumptions (NG)'!AA13*Model!$Z$438*('Assumptions (NG)'!$Y$17*AVERAGE('Assumptions (NG)'!$V$2:$X$2)+'Assumptions (NG)'!$Y$18*AVERAGE('Assumptions (NG)'!$V$3:$X$3))/10^9,0)</f>
        <v>0.0112738119</v>
      </c>
      <c r="AF623" s="176">
        <f>IF($Z$438&gt;0,'Assumptions (NG)'!AB13*Model!$Z$438*('Assumptions (NG)'!$Y$17*AVERAGE('Assumptions (NG)'!$V$2:$X$2)+'Assumptions (NG)'!$Y$18*AVERAGE('Assumptions (NG)'!$V$3:$X$3))/10^9,0)</f>
        <v>0.0106766437</v>
      </c>
      <c r="AG623" s="176">
        <f>IF($Z$438&gt;0,'Assumptions (NG)'!AC13*Model!$Z$438*('Assumptions (NG)'!$Y$17*AVERAGE('Assumptions (NG)'!$V$2:$X$2)+'Assumptions (NG)'!$Y$18*AVERAGE('Assumptions (NG)'!$V$3:$X$3))/10^9,0)</f>
        <v>0.0106766437</v>
      </c>
      <c r="AH623" s="176">
        <f>IF($Z$438&gt;0,'Assumptions (NG)'!AD13*Model!$Z$438*('Assumptions (NG)'!$Y$17*AVERAGE('Assumptions (NG)'!$V$2:$X$2)+'Assumptions (NG)'!$Y$18*AVERAGE('Assumptions (NG)'!$V$3:$X$3))/10^9,0)</f>
        <v>0.0106947397</v>
      </c>
      <c r="AI623" s="176">
        <f>IF($Z$438&gt;0,'Assumptions (NG)'!AE13*Model!$Z$438*('Assumptions (NG)'!$Y$17*AVERAGE('Assumptions (NG)'!$V$2:$X$2)+'Assumptions (NG)'!$Y$18*AVERAGE('Assumptions (NG)'!$V$3:$X$3))/10^9,0)</f>
        <v>0.0106766437</v>
      </c>
      <c r="AJ623" s="176">
        <f>IF($Z$438&gt;0,'Assumptions (NG)'!AF13*Model!$Z$438*('Assumptions (NG)'!$Y$17*AVERAGE('Assumptions (NG)'!$V$2:$X$2)+'Assumptions (NG)'!$Y$18*AVERAGE('Assumptions (NG)'!$V$3:$X$3))/10^9,0)</f>
        <v>0.0106947397</v>
      </c>
      <c r="AK623" s="176">
        <f>IF($Z$438&gt;0,'Assumptions (NG)'!AG13*Model!$Z$438*('Assumptions (NG)'!$Y$17*AVERAGE('Assumptions (NG)'!$V$2:$X$2)+'Assumptions (NG)'!$Y$18*AVERAGE('Assumptions (NG)'!$V$3:$X$3))/10^9,0)</f>
        <v>0.0106766437</v>
      </c>
      <c r="AL623" s="176">
        <f>IF($Z$438&gt;0,'Assumptions (NG)'!AH13*Model!$Z$438*('Assumptions (NG)'!$Y$17*AVERAGE('Assumptions (NG)'!$V$2:$X$2)+'Assumptions (NG)'!$Y$18*AVERAGE('Assumptions (NG)'!$V$3:$X$3))/10^9,0)</f>
        <v>0.0106947397</v>
      </c>
      <c r="AM623" s="176">
        <f>IF($Z$438&gt;0,'Assumptions (NG)'!AI13*Model!$Z$438*('Assumptions (NG)'!$Y$17*AVERAGE('Assumptions (NG)'!$V$2:$X$2)+'Assumptions (NG)'!$Y$18*AVERAGE('Assumptions (NG)'!$V$3:$X$3))/10^9,0)</f>
        <v>0.0106766437</v>
      </c>
      <c r="AN623" s="176">
        <f>IF($Z$438&gt;0,'Assumptions (NG)'!AJ13*Model!$Z$438*('Assumptions (NG)'!$Y$17*AVERAGE('Assumptions (NG)'!$V$2:$X$2)+'Assumptions (NG)'!$Y$18*AVERAGE('Assumptions (NG)'!$V$3:$X$3))/10^9,0)</f>
        <v>0.0106947397</v>
      </c>
      <c r="AO623" s="176">
        <f>IF($Z$438&gt;0,'Assumptions (NG)'!AK13*Model!$Z$438*('Assumptions (NG)'!$Y$17*AVERAGE('Assumptions (NG)'!$V$2:$X$2)+'Assumptions (NG)'!$Y$18*AVERAGE('Assumptions (NG)'!$V$3:$X$3))/10^9,0)</f>
        <v>0.005338321848</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0.001388959494</v>
      </c>
      <c r="AB624" s="160">
        <f>IF($AA$438&gt;0,'Assumptions (NG)'!W13*Model!$AA$438*('Assumptions (NG)'!$Z$17*AVERAGE('Assumptions (NG)'!$W$2:$Y$2)+'Assumptions (NG)'!$Z$18*AVERAGE('Assumptions (NG)'!$W$3:$Y$3))/10^9,0)</f>
        <v>0.002639023038</v>
      </c>
      <c r="AC624" s="160">
        <f>IF($AA$438&gt;0,'Assumptions (NG)'!X13*Model!$AA$438*('Assumptions (NG)'!$Z$17*AVERAGE('Assumptions (NG)'!$W$2:$Y$2)+'Assumptions (NG)'!$Z$18*AVERAGE('Assumptions (NG)'!$W$3:$Y$3))/10^9,0)</f>
        <v>0.002375120735</v>
      </c>
      <c r="AD624" s="160">
        <f>IF($AA$438&gt;0,'Assumptions (NG)'!Y13*Model!$AA$438*('Assumptions (NG)'!$Z$17*AVERAGE('Assumptions (NG)'!$W$2:$Y$2)+'Assumptions (NG)'!$Z$18*AVERAGE('Assumptions (NG)'!$W$3:$Y$3))/10^9,0)</f>
        <v>0.002138997621</v>
      </c>
      <c r="AE624" s="160">
        <f>IF($AA$438&gt;0,'Assumptions (NG)'!Z13*Model!$AA$438*('Assumptions (NG)'!$Z$17*AVERAGE('Assumptions (NG)'!$W$2:$Y$2)+'Assumptions (NG)'!$Z$18*AVERAGE('Assumptions (NG)'!$W$3:$Y$3))/10^9,0)</f>
        <v>0.001925097859</v>
      </c>
      <c r="AF624" s="160">
        <f>IF($AA$438&gt;0,'Assumptions (NG)'!AA13*Model!$AA$438*('Assumptions (NG)'!$Z$17*AVERAGE('Assumptions (NG)'!$W$2:$Y$2)+'Assumptions (NG)'!$Z$18*AVERAGE('Assumptions (NG)'!$W$3:$Y$3))/10^9,0)</f>
        <v>0.001730643529</v>
      </c>
      <c r="AG624" s="160">
        <f>IF($AA$438&gt;0,'Assumptions (NG)'!AB13*Model!$AA$438*('Assumptions (NG)'!$Z$17*AVERAGE('Assumptions (NG)'!$W$2:$Y$2)+'Assumptions (NG)'!$Z$18*AVERAGE('Assumptions (NG)'!$W$3:$Y$3))/10^9,0)</f>
        <v>0.001638972203</v>
      </c>
      <c r="AH624" s="160">
        <f>IF($AA$438&gt;0,'Assumptions (NG)'!AC13*Model!$AA$438*('Assumptions (NG)'!$Z$17*AVERAGE('Assumptions (NG)'!$W$2:$Y$2)+'Assumptions (NG)'!$Z$18*AVERAGE('Assumptions (NG)'!$W$3:$Y$3))/10^9,0)</f>
        <v>0.001638972203</v>
      </c>
      <c r="AI624" s="160">
        <f>IF($AA$438&gt;0,'Assumptions (NG)'!AD13*Model!$AA$438*('Assumptions (NG)'!$Z$17*AVERAGE('Assumptions (NG)'!$W$2:$Y$2)+'Assumptions (NG)'!$Z$18*AVERAGE('Assumptions (NG)'!$W$3:$Y$3))/10^9,0)</f>
        <v>0.001641750122</v>
      </c>
      <c r="AJ624" s="160">
        <f>IF($AA$438&gt;0,'Assumptions (NG)'!AE13*Model!$AA$438*('Assumptions (NG)'!$Z$17*AVERAGE('Assumptions (NG)'!$W$2:$Y$2)+'Assumptions (NG)'!$Z$18*AVERAGE('Assumptions (NG)'!$W$3:$Y$3))/10^9,0)</f>
        <v>0.001638972203</v>
      </c>
      <c r="AK624" s="160">
        <f>IF($AA$438&gt;0,'Assumptions (NG)'!AF13*Model!$AA$438*('Assumptions (NG)'!$Z$17*AVERAGE('Assumptions (NG)'!$W$2:$Y$2)+'Assumptions (NG)'!$Z$18*AVERAGE('Assumptions (NG)'!$W$3:$Y$3))/10^9,0)</f>
        <v>0.001641750122</v>
      </c>
      <c r="AL624" s="160">
        <f>IF($AA$438&gt;0,'Assumptions (NG)'!AG13*Model!$AA$438*('Assumptions (NG)'!$Z$17*AVERAGE('Assumptions (NG)'!$W$2:$Y$2)+'Assumptions (NG)'!$Z$18*AVERAGE('Assumptions (NG)'!$W$3:$Y$3))/10^9,0)</f>
        <v>0.001638972203</v>
      </c>
      <c r="AM624" s="160">
        <f>IF($AA$438&gt;0,'Assumptions (NG)'!AH13*Model!$AA$438*('Assumptions (NG)'!$Z$17*AVERAGE('Assumptions (NG)'!$W$2:$Y$2)+'Assumptions (NG)'!$Z$18*AVERAGE('Assumptions (NG)'!$W$3:$Y$3))/10^9,0)</f>
        <v>0.001641750122</v>
      </c>
      <c r="AN624" s="160">
        <f>IF($AA$438&gt;0,'Assumptions (NG)'!AI13*Model!$AA$438*('Assumptions (NG)'!$Z$17*AVERAGE('Assumptions (NG)'!$W$2:$Y$2)+'Assumptions (NG)'!$Z$18*AVERAGE('Assumptions (NG)'!$W$3:$Y$3))/10^9,0)</f>
        <v>0.001638972203</v>
      </c>
      <c r="AO624" s="160">
        <f>IF($AA$438&gt;0,'Assumptions (NG)'!AJ13*Model!$AA$438*('Assumptions (NG)'!$Z$17*AVERAGE('Assumptions (NG)'!$W$2:$Y$2)+'Assumptions (NG)'!$Z$18*AVERAGE('Assumptions (NG)'!$W$3:$Y$3))/10^9,0)</f>
        <v>0.001641750122</v>
      </c>
      <c r="AP624" s="160">
        <f>IF($AA$438&gt;0,'Assumptions (NG)'!AK13*Model!$AA$438*('Assumptions (NG)'!$Z$17*AVERAGE('Assumptions (NG)'!$W$2:$Y$2)+'Assumptions (NG)'!$Z$18*AVERAGE('Assumptions (NG)'!$W$3:$Y$3))/10^9,0)</f>
        <v>0.0008194861014</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0.02658897478</v>
      </c>
      <c r="AC625" s="160">
        <f>IF($AB$438&gt;0,'Assumptions (NG)'!W13*Model!$AB$438*('Assumptions (NG)'!$AA$17*AVERAGE('Assumptions (NG)'!$X$2:$Z$2)+'Assumptions (NG)'!$AA$18*AVERAGE('Assumptions (NG)'!$X$3:$Z$3))/10^9,0)</f>
        <v>0.05051905208</v>
      </c>
      <c r="AD625" s="160">
        <f>IF($AB$438&gt;0,'Assumptions (NG)'!X13*Model!$AB$438*('Assumptions (NG)'!$AA$17*AVERAGE('Assumptions (NG)'!$X$2:$Z$2)+'Assumptions (NG)'!$AA$18*AVERAGE('Assumptions (NG)'!$X$3:$Z$3))/10^9,0)</f>
        <v>0.04546714687</v>
      </c>
      <c r="AE625" s="160">
        <f>IF($AB$438&gt;0,'Assumptions (NG)'!Y13*Model!$AB$438*('Assumptions (NG)'!$AA$17*AVERAGE('Assumptions (NG)'!$X$2:$Z$2)+'Assumptions (NG)'!$AA$18*AVERAGE('Assumptions (NG)'!$X$3:$Z$3))/10^9,0)</f>
        <v>0.04094702116</v>
      </c>
      <c r="AF625" s="160">
        <f>IF($AB$438&gt;0,'Assumptions (NG)'!Z13*Model!$AB$438*('Assumptions (NG)'!$AA$17*AVERAGE('Assumptions (NG)'!$X$2:$Z$2)+'Assumptions (NG)'!$AA$18*AVERAGE('Assumptions (NG)'!$X$3:$Z$3))/10^9,0)</f>
        <v>0.03685231904</v>
      </c>
      <c r="AG625" s="160">
        <f>IF($AB$438&gt;0,'Assumptions (NG)'!AA13*Model!$AB$438*('Assumptions (NG)'!$AA$17*AVERAGE('Assumptions (NG)'!$X$2:$Z$2)+'Assumptions (NG)'!$AA$18*AVERAGE('Assumptions (NG)'!$X$3:$Z$3))/10^9,0)</f>
        <v>0.03312986257</v>
      </c>
      <c r="AH625" s="160">
        <f>IF($AB$438&gt;0,'Assumptions (NG)'!AB13*Model!$AB$438*('Assumptions (NG)'!$AA$17*AVERAGE('Assumptions (NG)'!$X$2:$Z$2)+'Assumptions (NG)'!$AA$18*AVERAGE('Assumptions (NG)'!$X$3:$Z$3))/10^9,0)</f>
        <v>0.03137499024</v>
      </c>
      <c r="AI625" s="160">
        <f>IF($AB$438&gt;0,'Assumptions (NG)'!AC13*Model!$AB$438*('Assumptions (NG)'!$AA$17*AVERAGE('Assumptions (NG)'!$X$2:$Z$2)+'Assumptions (NG)'!$AA$18*AVERAGE('Assumptions (NG)'!$X$3:$Z$3))/10^9,0)</f>
        <v>0.03137499024</v>
      </c>
      <c r="AJ625" s="160">
        <f>IF($AB$438&gt;0,'Assumptions (NG)'!AD13*Model!$AB$438*('Assumptions (NG)'!$AA$17*AVERAGE('Assumptions (NG)'!$X$2:$Z$2)+'Assumptions (NG)'!$AA$18*AVERAGE('Assumptions (NG)'!$X$3:$Z$3))/10^9,0)</f>
        <v>0.03142816819</v>
      </c>
      <c r="AK625" s="160">
        <f>IF($AB$438&gt;0,'Assumptions (NG)'!AE13*Model!$AB$438*('Assumptions (NG)'!$AA$17*AVERAGE('Assumptions (NG)'!$X$2:$Z$2)+'Assumptions (NG)'!$AA$18*AVERAGE('Assumptions (NG)'!$X$3:$Z$3))/10^9,0)</f>
        <v>0.03137499024</v>
      </c>
      <c r="AL625" s="160">
        <f>IF($AB$438&gt;0,'Assumptions (NG)'!AF13*Model!$AB$438*('Assumptions (NG)'!$AA$17*AVERAGE('Assumptions (NG)'!$X$2:$Z$2)+'Assumptions (NG)'!$AA$18*AVERAGE('Assumptions (NG)'!$X$3:$Z$3))/10^9,0)</f>
        <v>0.03142816819</v>
      </c>
      <c r="AM625" s="160">
        <f>IF($AB$438&gt;0,'Assumptions (NG)'!AG13*Model!$AB$438*('Assumptions (NG)'!$AA$17*AVERAGE('Assumptions (NG)'!$X$2:$Z$2)+'Assumptions (NG)'!$AA$18*AVERAGE('Assumptions (NG)'!$X$3:$Z$3))/10^9,0)</f>
        <v>0.03137499024</v>
      </c>
      <c r="AN625" s="160">
        <f>IF($AB$438&gt;0,'Assumptions (NG)'!AH13*Model!$AB$438*('Assumptions (NG)'!$AA$17*AVERAGE('Assumptions (NG)'!$X$2:$Z$2)+'Assumptions (NG)'!$AA$18*AVERAGE('Assumptions (NG)'!$X$3:$Z$3))/10^9,0)</f>
        <v>0.03142816819</v>
      </c>
      <c r="AO625" s="160">
        <f>IF($AB$438&gt;0,'Assumptions (NG)'!AI13*Model!$AB$438*('Assumptions (NG)'!$AA$17*AVERAGE('Assumptions (NG)'!$X$2:$Z$2)+'Assumptions (NG)'!$AA$18*AVERAGE('Assumptions (NG)'!$X$3:$Z$3))/10^9,0)</f>
        <v>0.03137499024</v>
      </c>
      <c r="AP625" s="160">
        <f>IF($AB$438&gt;0,'Assumptions (NG)'!AJ13*Model!$AB$438*('Assumptions (NG)'!$AA$17*AVERAGE('Assumptions (NG)'!$X$2:$Z$2)+'Assumptions (NG)'!$AA$18*AVERAGE('Assumptions (NG)'!$X$3:$Z$3))/10^9,0)</f>
        <v>0.03142816819</v>
      </c>
      <c r="AQ625" s="160">
        <f>IF($AB$438&gt;0,'Assumptions (NG)'!AK13*Model!$AB$438*('Assumptions (NG)'!$AA$17*AVERAGE('Assumptions (NG)'!$X$2:$Z$2)+'Assumptions (NG)'!$AA$18*AVERAGE('Assumptions (NG)'!$X$3:$Z$3))/10^9,0)</f>
        <v>0.01568749512</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0.06749717644</v>
      </c>
      <c r="AD626" s="160">
        <f>IF($AC$438&gt;0,'Assumptions (NG)'!W13*Model!$AC$438*('Assumptions (NG)'!$AB$17*AVERAGE('Assumptions (NG)'!$Y$2:$AA$2)+'Assumptions (NG)'!$AB$18*AVERAGE('Assumptions (NG)'!$Y$3:$AA$3))/10^9,0)</f>
        <v>0.1282446352</v>
      </c>
      <c r="AE626" s="160">
        <f>IF($AC$438&gt;0,'Assumptions (NG)'!X13*Model!$AC$438*('Assumptions (NG)'!$AB$17*AVERAGE('Assumptions (NG)'!$Y$2:$AA$2)+'Assumptions (NG)'!$AB$18*AVERAGE('Assumptions (NG)'!$Y$3:$AA$3))/10^9,0)</f>
        <v>0.1154201717</v>
      </c>
      <c r="AF626" s="160">
        <f>IF($AC$438&gt;0,'Assumptions (NG)'!Y13*Model!$AC$438*('Assumptions (NG)'!$AB$17*AVERAGE('Assumptions (NG)'!$Y$2:$AA$2)+'Assumptions (NG)'!$AB$18*AVERAGE('Assumptions (NG)'!$Y$3:$AA$3))/10^9,0)</f>
        <v>0.1039456517</v>
      </c>
      <c r="AG626" s="160">
        <f>IF($AC$438&gt;0,'Assumptions (NG)'!Z13*Model!$AC$438*('Assumptions (NG)'!$AB$17*AVERAGE('Assumptions (NG)'!$Y$2:$AA$2)+'Assumptions (NG)'!$AB$18*AVERAGE('Assumptions (NG)'!$Y$3:$AA$3))/10^9,0)</f>
        <v>0.09355108654</v>
      </c>
      <c r="AH626" s="160">
        <f>IF($AC$438&gt;0,'Assumptions (NG)'!AA13*Model!$AC$438*('Assumptions (NG)'!$AB$17*AVERAGE('Assumptions (NG)'!$Y$2:$AA$2)+'Assumptions (NG)'!$AB$18*AVERAGE('Assumptions (NG)'!$Y$3:$AA$3))/10^9,0)</f>
        <v>0.08410148184</v>
      </c>
      <c r="AI626" s="160">
        <f>IF($AC$438&gt;0,'Assumptions (NG)'!AB13*Model!$AC$438*('Assumptions (NG)'!$AB$17*AVERAGE('Assumptions (NG)'!$Y$2:$AA$2)+'Assumptions (NG)'!$AB$18*AVERAGE('Assumptions (NG)'!$Y$3:$AA$3))/10^9,0)</f>
        <v>0.0796466682</v>
      </c>
      <c r="AJ626" s="160">
        <f>IF($AC$438&gt;0,'Assumptions (NG)'!AC13*Model!$AC$438*('Assumptions (NG)'!$AB$17*AVERAGE('Assumptions (NG)'!$Y$2:$AA$2)+'Assumptions (NG)'!$AB$18*AVERAGE('Assumptions (NG)'!$Y$3:$AA$3))/10^9,0)</f>
        <v>0.0796466682</v>
      </c>
      <c r="AK626" s="160">
        <f>IF($AC$438&gt;0,'Assumptions (NG)'!AD13*Model!$AC$438*('Assumptions (NG)'!$AB$17*AVERAGE('Assumptions (NG)'!$Y$2:$AA$2)+'Assumptions (NG)'!$AB$18*AVERAGE('Assumptions (NG)'!$Y$3:$AA$3))/10^9,0)</f>
        <v>0.07978166255</v>
      </c>
      <c r="AL626" s="160">
        <f>IF($AC$438&gt;0,'Assumptions (NG)'!AE13*Model!$AC$438*('Assumptions (NG)'!$AB$17*AVERAGE('Assumptions (NG)'!$Y$2:$AA$2)+'Assumptions (NG)'!$AB$18*AVERAGE('Assumptions (NG)'!$Y$3:$AA$3))/10^9,0)</f>
        <v>0.0796466682</v>
      </c>
      <c r="AM626" s="160">
        <f>IF($AC$438&gt;0,'Assumptions (NG)'!AF13*Model!$AC$438*('Assumptions (NG)'!$AB$17*AVERAGE('Assumptions (NG)'!$Y$2:$AA$2)+'Assumptions (NG)'!$AB$18*AVERAGE('Assumptions (NG)'!$Y$3:$AA$3))/10^9,0)</f>
        <v>0.07978166255</v>
      </c>
      <c r="AN626" s="160">
        <f>IF($AC$438&gt;0,'Assumptions (NG)'!AG13*Model!$AC$438*('Assumptions (NG)'!$AB$17*AVERAGE('Assumptions (NG)'!$Y$2:$AA$2)+'Assumptions (NG)'!$AB$18*AVERAGE('Assumptions (NG)'!$Y$3:$AA$3))/10^9,0)</f>
        <v>0.0796466682</v>
      </c>
      <c r="AO626" s="160">
        <f>IF($AC$438&gt;0,'Assumptions (NG)'!AH13*Model!$AC$438*('Assumptions (NG)'!$AB$17*AVERAGE('Assumptions (NG)'!$Y$2:$AA$2)+'Assumptions (NG)'!$AB$18*AVERAGE('Assumptions (NG)'!$Y$3:$AA$3))/10^9,0)</f>
        <v>0.07978166255</v>
      </c>
      <c r="AP626" s="160">
        <f>IF($AC$438&gt;0,'Assumptions (NG)'!AI13*Model!$AC$438*('Assumptions (NG)'!$AB$17*AVERAGE('Assumptions (NG)'!$Y$2:$AA$2)+'Assumptions (NG)'!$AB$18*AVERAGE('Assumptions (NG)'!$Y$3:$AA$3))/10^9,0)</f>
        <v>0.0796466682</v>
      </c>
      <c r="AQ626" s="160">
        <f>IF($AC$438&gt;0,'Assumptions (NG)'!AJ13*Model!$AC$438*('Assumptions (NG)'!$AB$17*AVERAGE('Assumptions (NG)'!$Y$2:$AA$2)+'Assumptions (NG)'!$AB$18*AVERAGE('Assumptions (NG)'!$Y$3:$AA$3))/10^9,0)</f>
        <v>0.07978166255</v>
      </c>
      <c r="AR626" s="160">
        <f>IF($AC$438&gt;0,'Assumptions (NG)'!AK13*Model!$AC$438*('Assumptions (NG)'!$AB$17*AVERAGE('Assumptions (NG)'!$Y$2:$AA$2)+'Assumptions (NG)'!$AB$18*AVERAGE('Assumptions (NG)'!$Y$3:$AA$3))/10^9,0)</f>
        <v>0.0398233341</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0.001458159147</v>
      </c>
      <c r="AE627" s="160">
        <f>IF($AD$438&gt;0,'Assumptions (NG)'!W13*Model!$AD$438*('Assumptions (NG)'!$AC$17*AVERAGE('Assumptions (NG)'!$Z$2:$AB$2)+'Assumptions (NG)'!$AC$18*AVERAGE('Assumptions (NG)'!$Z$3:$AB$3))/10^9,0)</f>
        <v>0.00277050238</v>
      </c>
      <c r="AF627" s="160">
        <f>IF($AD$438&gt;0,'Assumptions (NG)'!X13*Model!$AD$438*('Assumptions (NG)'!$AC$17*AVERAGE('Assumptions (NG)'!$Z$2:$AB$2)+'Assumptions (NG)'!$AC$18*AVERAGE('Assumptions (NG)'!$Z$3:$AB$3))/10^9,0)</f>
        <v>0.002493452142</v>
      </c>
      <c r="AG627" s="160">
        <f>IF($AD$438&gt;0,'Assumptions (NG)'!Y13*Model!$AD$438*('Assumptions (NG)'!$AC$17*AVERAGE('Assumptions (NG)'!$Z$2:$AB$2)+'Assumptions (NG)'!$AC$18*AVERAGE('Assumptions (NG)'!$Z$3:$AB$3))/10^9,0)</f>
        <v>0.002245565087</v>
      </c>
      <c r="AH627" s="160">
        <f>IF($AD$438&gt;0,'Assumptions (NG)'!Z13*Model!$AD$438*('Assumptions (NG)'!$AC$17*AVERAGE('Assumptions (NG)'!$Z$2:$AB$2)+'Assumptions (NG)'!$AC$18*AVERAGE('Assumptions (NG)'!$Z$3:$AB$3))/10^9,0)</f>
        <v>0.002021008578</v>
      </c>
      <c r="AI627" s="160">
        <f>IF($AD$438&gt;0,'Assumptions (NG)'!AA13*Model!$AD$438*('Assumptions (NG)'!$AC$17*AVERAGE('Assumptions (NG)'!$Z$2:$AB$2)+'Assumptions (NG)'!$AC$18*AVERAGE('Assumptions (NG)'!$Z$3:$AB$3))/10^9,0)</f>
        <v>0.001816866297</v>
      </c>
      <c r="AJ627" s="160">
        <f>IF($AD$438&gt;0,'Assumptions (NG)'!AB13*Model!$AD$438*('Assumptions (NG)'!$AC$17*AVERAGE('Assumptions (NG)'!$Z$2:$AB$2)+'Assumptions (NG)'!$AC$18*AVERAGE('Assumptions (NG)'!$Z$3:$AB$3))/10^9,0)</f>
        <v>0.001720627794</v>
      </c>
      <c r="AK627" s="160">
        <f>IF($AD$438&gt;0,'Assumptions (NG)'!AC13*Model!$AD$438*('Assumptions (NG)'!$AC$17*AVERAGE('Assumptions (NG)'!$Z$2:$AB$2)+'Assumptions (NG)'!$AC$18*AVERAGE('Assumptions (NG)'!$Z$3:$AB$3))/10^9,0)</f>
        <v>0.001720627794</v>
      </c>
      <c r="AL627" s="160">
        <f>IF($AD$438&gt;0,'Assumptions (NG)'!AD13*Model!$AD$438*('Assumptions (NG)'!$AC$17*AVERAGE('Assumptions (NG)'!$Z$2:$AB$2)+'Assumptions (NG)'!$AC$18*AVERAGE('Assumptions (NG)'!$Z$3:$AB$3))/10^9,0)</f>
        <v>0.001723544112</v>
      </c>
      <c r="AM627" s="160">
        <f>IF($AD$438&gt;0,'Assumptions (NG)'!AE13*Model!$AD$438*('Assumptions (NG)'!$AC$17*AVERAGE('Assumptions (NG)'!$Z$2:$AB$2)+'Assumptions (NG)'!$AC$18*AVERAGE('Assumptions (NG)'!$Z$3:$AB$3))/10^9,0)</f>
        <v>0.001720627794</v>
      </c>
      <c r="AN627" s="160">
        <f>IF($AD$438&gt;0,'Assumptions (NG)'!AF13*Model!$AD$438*('Assumptions (NG)'!$AC$17*AVERAGE('Assumptions (NG)'!$Z$2:$AB$2)+'Assumptions (NG)'!$AC$18*AVERAGE('Assumptions (NG)'!$Z$3:$AB$3))/10^9,0)</f>
        <v>0.001723544112</v>
      </c>
      <c r="AO627" s="160">
        <f>IF($AD$438&gt;0,'Assumptions (NG)'!AG13*Model!$AD$438*('Assumptions (NG)'!$AC$17*AVERAGE('Assumptions (NG)'!$Z$2:$AB$2)+'Assumptions (NG)'!$AC$18*AVERAGE('Assumptions (NG)'!$Z$3:$AB$3))/10^9,0)</f>
        <v>0.001720627794</v>
      </c>
      <c r="AP627" s="160">
        <f>IF($AD$438&gt;0,'Assumptions (NG)'!AH13*Model!$AD$438*('Assumptions (NG)'!$AC$17*AVERAGE('Assumptions (NG)'!$Z$2:$AB$2)+'Assumptions (NG)'!$AC$18*AVERAGE('Assumptions (NG)'!$Z$3:$AB$3))/10^9,0)</f>
        <v>0.001723544112</v>
      </c>
      <c r="AQ627" s="160">
        <f>IF($AD$438&gt;0,'Assumptions (NG)'!AI13*Model!$AD$438*('Assumptions (NG)'!$AC$17*AVERAGE('Assumptions (NG)'!$Z$2:$AB$2)+'Assumptions (NG)'!$AC$18*AVERAGE('Assumptions (NG)'!$Z$3:$AB$3))/10^9,0)</f>
        <v>0.001720627794</v>
      </c>
      <c r="AR627" s="160">
        <f>IF($AD$438&gt;0,'Assumptions (NG)'!AJ13*Model!$AD$438*('Assumptions (NG)'!$AC$17*AVERAGE('Assumptions (NG)'!$Z$2:$AB$2)+'Assumptions (NG)'!$AC$18*AVERAGE('Assumptions (NG)'!$Z$3:$AB$3))/10^9,0)</f>
        <v>0.001723544112</v>
      </c>
      <c r="AS627" s="160">
        <f>IF($AD$438&gt;0,'Assumptions (NG)'!AK13*Model!$AD$438*('Assumptions (NG)'!$AC$17*AVERAGE('Assumptions (NG)'!$Z$2:$AB$2)+'Assumptions (NG)'!$AC$18*AVERAGE('Assumptions (NG)'!$Z$3:$AB$3))/10^9,0)</f>
        <v>0.0008603138968</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0.001658961021</v>
      </c>
      <c r="AF628" s="160">
        <f>IF($AE$438&gt;0,'Assumptions (NG)'!W13*Model!$AE$438*('Assumptions (NG)'!$AD$17*AVERAGE('Assumptions (NG)'!$AA$2:$AC$2)+'Assumptions (NG)'!$AD$18*AVERAGE('Assumptions (NG)'!$AA$3:$AC$3))/10^9,0)</f>
        <v>0.003152025941</v>
      </c>
      <c r="AG628" s="160">
        <f>IF($AE$438&gt;0,'Assumptions (NG)'!X13*Model!$AE$438*('Assumptions (NG)'!$AD$17*AVERAGE('Assumptions (NG)'!$AA$2:$AC$2)+'Assumptions (NG)'!$AD$18*AVERAGE('Assumptions (NG)'!$AA$3:$AC$3))/10^9,0)</f>
        <v>0.002836823346</v>
      </c>
      <c r="AH628" s="160">
        <f>IF($AE$438&gt;0,'Assumptions (NG)'!Y13*Model!$AE$438*('Assumptions (NG)'!$AD$17*AVERAGE('Assumptions (NG)'!$AA$2:$AC$2)+'Assumptions (NG)'!$AD$18*AVERAGE('Assumptions (NG)'!$AA$3:$AC$3))/10^9,0)</f>
        <v>0.002554799973</v>
      </c>
      <c r="AI628" s="160">
        <f>IF($AE$438&gt;0,'Assumptions (NG)'!Z13*Model!$AE$438*('Assumptions (NG)'!$AD$17*AVERAGE('Assumptions (NG)'!$AA$2:$AC$2)+'Assumptions (NG)'!$AD$18*AVERAGE('Assumptions (NG)'!$AA$3:$AC$3))/10^9,0)</f>
        <v>0.002299319976</v>
      </c>
      <c r="AJ628" s="160">
        <f>IF($AE$438&gt;0,'Assumptions (NG)'!AA13*Model!$AE$438*('Assumptions (NG)'!$AD$17*AVERAGE('Assumptions (NG)'!$AA$2:$AC$2)+'Assumptions (NG)'!$AD$18*AVERAGE('Assumptions (NG)'!$AA$3:$AC$3))/10^9,0)</f>
        <v>0.002067065433</v>
      </c>
      <c r="AK628" s="160">
        <f>IF($AE$438&gt;0,'Assumptions (NG)'!AB13*Model!$AE$438*('Assumptions (NG)'!$AD$17*AVERAGE('Assumptions (NG)'!$AA$2:$AC$2)+'Assumptions (NG)'!$AD$18*AVERAGE('Assumptions (NG)'!$AA$3:$AC$3))/10^9,0)</f>
        <v>0.001957574005</v>
      </c>
      <c r="AL628" s="160">
        <f>IF($AE$438&gt;0,'Assumptions (NG)'!AC13*Model!$AE$438*('Assumptions (NG)'!$AD$17*AVERAGE('Assumptions (NG)'!$AA$2:$AC$2)+'Assumptions (NG)'!$AD$18*AVERAGE('Assumptions (NG)'!$AA$3:$AC$3))/10^9,0)</f>
        <v>0.001957574005</v>
      </c>
      <c r="AM628" s="160">
        <f>IF($AE$438&gt;0,'Assumptions (NG)'!AD13*Model!$AE$438*('Assumptions (NG)'!$AD$17*AVERAGE('Assumptions (NG)'!$AA$2:$AC$2)+'Assumptions (NG)'!$AD$18*AVERAGE('Assumptions (NG)'!$AA$3:$AC$3))/10^9,0)</f>
        <v>0.001960891927</v>
      </c>
      <c r="AN628" s="160">
        <f>IF($AE$438&gt;0,'Assumptions (NG)'!AE13*Model!$AE$438*('Assumptions (NG)'!$AD$17*AVERAGE('Assumptions (NG)'!$AA$2:$AC$2)+'Assumptions (NG)'!$AD$18*AVERAGE('Assumptions (NG)'!$AA$3:$AC$3))/10^9,0)</f>
        <v>0.001957574005</v>
      </c>
      <c r="AO628" s="160">
        <f>IF($AE$438&gt;0,'Assumptions (NG)'!AF13*Model!$AE$438*('Assumptions (NG)'!$AD$17*AVERAGE('Assumptions (NG)'!$AA$2:$AC$2)+'Assumptions (NG)'!$AD$18*AVERAGE('Assumptions (NG)'!$AA$3:$AC$3))/10^9,0)</f>
        <v>0.001960891927</v>
      </c>
      <c r="AP628" s="160">
        <f>IF($AE$438&gt;0,'Assumptions (NG)'!AG13*Model!$AE$438*('Assumptions (NG)'!$AD$17*AVERAGE('Assumptions (NG)'!$AA$2:$AC$2)+'Assumptions (NG)'!$AD$18*AVERAGE('Assumptions (NG)'!$AA$3:$AC$3))/10^9,0)</f>
        <v>0.001957574005</v>
      </c>
      <c r="AQ628" s="160">
        <f>IF($AE$438&gt;0,'Assumptions (NG)'!AH13*Model!$AE$438*('Assumptions (NG)'!$AD$17*AVERAGE('Assumptions (NG)'!$AA$2:$AC$2)+'Assumptions (NG)'!$AD$18*AVERAGE('Assumptions (NG)'!$AA$3:$AC$3))/10^9,0)</f>
        <v>0.001960891927</v>
      </c>
      <c r="AR628" s="160">
        <f>IF($AE$438&gt;0,'Assumptions (NG)'!AI13*Model!$AE$438*('Assumptions (NG)'!$AD$17*AVERAGE('Assumptions (NG)'!$AA$2:$AC$2)+'Assumptions (NG)'!$AD$18*AVERAGE('Assumptions (NG)'!$AA$3:$AC$3))/10^9,0)</f>
        <v>0.001957574005</v>
      </c>
      <c r="AS628" s="160">
        <f>IF($AE$438&gt;0,'Assumptions (NG)'!AJ13*Model!$AE$438*('Assumptions (NG)'!$AD$17*AVERAGE('Assumptions (NG)'!$AA$2:$AC$2)+'Assumptions (NG)'!$AD$18*AVERAGE('Assumptions (NG)'!$AA$3:$AC$3))/10^9,0)</f>
        <v>0.001960891927</v>
      </c>
      <c r="AT628" s="160">
        <f>IF($AE$438&gt;0,'Assumptions (NG)'!AK13*Model!$AE$438*('Assumptions (NG)'!$AD$17*AVERAGE('Assumptions (NG)'!$AA$2:$AC$2)+'Assumptions (NG)'!$AD$18*AVERAGE('Assumptions (NG)'!$AA$3:$AC$3))/10^9,0)</f>
        <v>0.0009787870026</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0.001506104556</v>
      </c>
      <c r="AG629" s="160">
        <f>IF($AF$438&gt;0,'Assumptions (NG)'!W13*Model!$AF$438*('Assumptions (NG)'!$AE$17*AVERAGE('Assumptions (NG)'!$AB$2:$AD$2)+'Assumptions (NG)'!$AE$18*AVERAGE('Assumptions (NG)'!$AB$3:$AD$3))/10^9,0)</f>
        <v>0.002861598657</v>
      </c>
      <c r="AH629" s="160">
        <f>IF($AF$438&gt;0,'Assumptions (NG)'!X13*Model!$AF$438*('Assumptions (NG)'!$AE$17*AVERAGE('Assumptions (NG)'!$AB$2:$AD$2)+'Assumptions (NG)'!$AE$18*AVERAGE('Assumptions (NG)'!$AB$3:$AD$3))/10^9,0)</f>
        <v>0.002575438792</v>
      </c>
      <c r="AI629" s="160">
        <f>IF($AF$438&gt;0,'Assumptions (NG)'!Y13*Model!$AF$438*('Assumptions (NG)'!$AE$17*AVERAGE('Assumptions (NG)'!$AB$2:$AD$2)+'Assumptions (NG)'!$AE$18*AVERAGE('Assumptions (NG)'!$AB$3:$AD$3))/10^9,0)</f>
        <v>0.002319401017</v>
      </c>
      <c r="AJ629" s="160">
        <f>IF($AF$438&gt;0,'Assumptions (NG)'!Z13*Model!$AF$438*('Assumptions (NG)'!$AE$17*AVERAGE('Assumptions (NG)'!$AB$2:$AD$2)+'Assumptions (NG)'!$AE$18*AVERAGE('Assumptions (NG)'!$AB$3:$AD$3))/10^9,0)</f>
        <v>0.002087460915</v>
      </c>
      <c r="AK629" s="160">
        <f>IF($AF$438&gt;0,'Assumptions (NG)'!AA13*Model!$AF$438*('Assumptions (NG)'!$AE$17*AVERAGE('Assumptions (NG)'!$AB$2:$AD$2)+'Assumptions (NG)'!$AE$18*AVERAGE('Assumptions (NG)'!$AB$3:$AD$3))/10^9,0)</f>
        <v>0.001876606277</v>
      </c>
      <c r="AL629" s="160">
        <f>IF($AF$438&gt;0,'Assumptions (NG)'!AB13*Model!$AF$438*('Assumptions (NG)'!$AE$17*AVERAGE('Assumptions (NG)'!$AB$2:$AD$2)+'Assumptions (NG)'!$AE$18*AVERAGE('Assumptions (NG)'!$AB$3:$AD$3))/10^9,0)</f>
        <v>0.001777203377</v>
      </c>
      <c r="AM629" s="160">
        <f>IF($AF$438&gt;0,'Assumptions (NG)'!AC13*Model!$AF$438*('Assumptions (NG)'!$AE$17*AVERAGE('Assumptions (NG)'!$AB$2:$AD$2)+'Assumptions (NG)'!$AE$18*AVERAGE('Assumptions (NG)'!$AB$3:$AD$3))/10^9,0)</f>
        <v>0.001777203377</v>
      </c>
      <c r="AN629" s="160">
        <f>IF($AF$438&gt;0,'Assumptions (NG)'!AD13*Model!$AF$438*('Assumptions (NG)'!$AE$17*AVERAGE('Assumptions (NG)'!$AB$2:$AD$2)+'Assumptions (NG)'!$AE$18*AVERAGE('Assumptions (NG)'!$AB$3:$AD$3))/10^9,0)</f>
        <v>0.001780215586</v>
      </c>
      <c r="AO629" s="160">
        <f>IF($AF$438&gt;0,'Assumptions (NG)'!AE13*Model!$AF$438*('Assumptions (NG)'!$AE$17*AVERAGE('Assumptions (NG)'!$AB$2:$AD$2)+'Assumptions (NG)'!$AE$18*AVERAGE('Assumptions (NG)'!$AB$3:$AD$3))/10^9,0)</f>
        <v>0.001777203377</v>
      </c>
      <c r="AP629" s="160">
        <f>IF($AF$438&gt;0,'Assumptions (NG)'!AF13*Model!$AF$438*('Assumptions (NG)'!$AE$17*AVERAGE('Assumptions (NG)'!$AB$2:$AD$2)+'Assumptions (NG)'!$AE$18*AVERAGE('Assumptions (NG)'!$AB$3:$AD$3))/10^9,0)</f>
        <v>0.001780215586</v>
      </c>
      <c r="AQ629" s="160">
        <f>IF($AF$438&gt;0,'Assumptions (NG)'!AG13*Model!$AF$438*('Assumptions (NG)'!$AE$17*AVERAGE('Assumptions (NG)'!$AB$2:$AD$2)+'Assumptions (NG)'!$AE$18*AVERAGE('Assumptions (NG)'!$AB$3:$AD$3))/10^9,0)</f>
        <v>0.001777203377</v>
      </c>
      <c r="AR629" s="160">
        <f>IF($AF$438&gt;0,'Assumptions (NG)'!AH13*Model!$AF$438*('Assumptions (NG)'!$AE$17*AVERAGE('Assumptions (NG)'!$AB$2:$AD$2)+'Assumptions (NG)'!$AE$18*AVERAGE('Assumptions (NG)'!$AB$3:$AD$3))/10^9,0)</f>
        <v>0.001780215586</v>
      </c>
      <c r="AS629" s="160">
        <f>IF($AF$438&gt;0,'Assumptions (NG)'!AI13*Model!$AF$438*('Assumptions (NG)'!$AE$17*AVERAGE('Assumptions (NG)'!$AB$2:$AD$2)+'Assumptions (NG)'!$AE$18*AVERAGE('Assumptions (NG)'!$AB$3:$AD$3))/10^9,0)</f>
        <v>0.001777203377</v>
      </c>
      <c r="AT629" s="160">
        <f>IF($AF$438&gt;0,'Assumptions (NG)'!AJ13*Model!$AF$438*('Assumptions (NG)'!$AE$17*AVERAGE('Assumptions (NG)'!$AB$2:$AD$2)+'Assumptions (NG)'!$AE$18*AVERAGE('Assumptions (NG)'!$AB$3:$AD$3))/10^9,0)</f>
        <v>0.001780215586</v>
      </c>
      <c r="AU629" s="160">
        <f>IF($AF$438&gt;0,'Assumptions (NG)'!AK13*Model!$AF$438*('Assumptions (NG)'!$AE$17*AVERAGE('Assumptions (NG)'!$AB$2:$AD$2)+'Assumptions (NG)'!$AE$18*AVERAGE('Assumptions (NG)'!$AB$3:$AD$3))/10^9,0)</f>
        <v>0.0008886016883</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0.004952163055</v>
      </c>
      <c r="AH630" s="160">
        <f>IF($AG$438&gt;0,'Assumptions (NG)'!W13*Model!$AG$438*('Assumptions (NG)'!$AF$17*AVERAGE('Assumptions (NG)'!$AC$2:$AE$2)+'Assumptions (NG)'!$AF$18*AVERAGE('Assumptions (NG)'!$AC$3:$AE$3))/10^9,0)</f>
        <v>0.009409109804</v>
      </c>
      <c r="AI630" s="160">
        <f>IF($AG$438&gt;0,'Assumptions (NG)'!X13*Model!$AG$438*('Assumptions (NG)'!$AF$17*AVERAGE('Assumptions (NG)'!$AC$2:$AE$2)+'Assumptions (NG)'!$AF$18*AVERAGE('Assumptions (NG)'!$AC$3:$AE$3))/10^9,0)</f>
        <v>0.008468198824</v>
      </c>
      <c r="AJ630" s="160">
        <f>IF($AG$438&gt;0,'Assumptions (NG)'!Y13*Model!$AG$438*('Assumptions (NG)'!$AF$17*AVERAGE('Assumptions (NG)'!$AC$2:$AE$2)+'Assumptions (NG)'!$AF$18*AVERAGE('Assumptions (NG)'!$AC$3:$AE$3))/10^9,0)</f>
        <v>0.007626331104</v>
      </c>
      <c r="AK630" s="160">
        <f>IF($AG$438&gt;0,'Assumptions (NG)'!Z13*Model!$AG$438*('Assumptions (NG)'!$AF$17*AVERAGE('Assumptions (NG)'!$AC$2:$AE$2)+'Assumptions (NG)'!$AF$18*AVERAGE('Assumptions (NG)'!$AC$3:$AE$3))/10^9,0)</f>
        <v>0.006863697994</v>
      </c>
      <c r="AL630" s="160">
        <f>IF($AG$438&gt;0,'Assumptions (NG)'!AA13*Model!$AG$438*('Assumptions (NG)'!$AF$17*AVERAGE('Assumptions (NG)'!$AC$2:$AE$2)+'Assumptions (NG)'!$AF$18*AVERAGE('Assumptions (NG)'!$AC$3:$AE$3))/10^9,0)</f>
        <v>0.006170395166</v>
      </c>
      <c r="AM630" s="160">
        <f>IF($AG$438&gt;0,'Assumptions (NG)'!AB13*Model!$AG$438*('Assumptions (NG)'!$AF$17*AVERAGE('Assumptions (NG)'!$AC$2:$AE$2)+'Assumptions (NG)'!$AF$18*AVERAGE('Assumptions (NG)'!$AC$3:$AE$3))/10^9,0)</f>
        <v>0.005843552405</v>
      </c>
      <c r="AN630" s="160">
        <f>IF($AG$438&gt;0,'Assumptions (NG)'!AC13*Model!$AG$438*('Assumptions (NG)'!$AF$17*AVERAGE('Assumptions (NG)'!$AC$2:$AE$2)+'Assumptions (NG)'!$AF$18*AVERAGE('Assumptions (NG)'!$AC$3:$AE$3))/10^9,0)</f>
        <v>0.005843552405</v>
      </c>
      <c r="AO630" s="160">
        <f>IF($AG$438&gt;0,'Assumptions (NG)'!AD13*Model!$AG$438*('Assumptions (NG)'!$AF$17*AVERAGE('Assumptions (NG)'!$AC$2:$AE$2)+'Assumptions (NG)'!$AF$18*AVERAGE('Assumptions (NG)'!$AC$3:$AE$3))/10^9,0)</f>
        <v>0.005853456731</v>
      </c>
      <c r="AP630" s="160">
        <f>IF($AG$438&gt;0,'Assumptions (NG)'!AE13*Model!$AG$438*('Assumptions (NG)'!$AF$17*AVERAGE('Assumptions (NG)'!$AC$2:$AE$2)+'Assumptions (NG)'!$AF$18*AVERAGE('Assumptions (NG)'!$AC$3:$AE$3))/10^9,0)</f>
        <v>0.005843552405</v>
      </c>
      <c r="AQ630" s="160">
        <f>IF($AG$438&gt;0,'Assumptions (NG)'!AF13*Model!$AG$438*('Assumptions (NG)'!$AF$17*AVERAGE('Assumptions (NG)'!$AC$2:$AE$2)+'Assumptions (NG)'!$AF$18*AVERAGE('Assumptions (NG)'!$AC$3:$AE$3))/10^9,0)</f>
        <v>0.005853456731</v>
      </c>
      <c r="AR630" s="160">
        <f>IF($AG$438&gt;0,'Assumptions (NG)'!AG13*Model!$AG$438*('Assumptions (NG)'!$AF$17*AVERAGE('Assumptions (NG)'!$AC$2:$AE$2)+'Assumptions (NG)'!$AF$18*AVERAGE('Assumptions (NG)'!$AC$3:$AE$3))/10^9,0)</f>
        <v>0.005843552405</v>
      </c>
      <c r="AS630" s="160">
        <f>IF($AG$438&gt;0,'Assumptions (NG)'!AH13*Model!$AG$438*('Assumptions (NG)'!$AF$17*AVERAGE('Assumptions (NG)'!$AC$2:$AE$2)+'Assumptions (NG)'!$AF$18*AVERAGE('Assumptions (NG)'!$AC$3:$AE$3))/10^9,0)</f>
        <v>0.005853456731</v>
      </c>
      <c r="AT630" s="160">
        <f>IF($AG$438&gt;0,'Assumptions (NG)'!AI13*Model!$AG$438*('Assumptions (NG)'!$AF$17*AVERAGE('Assumptions (NG)'!$AC$2:$AE$2)+'Assumptions (NG)'!$AF$18*AVERAGE('Assumptions (NG)'!$AC$3:$AE$3))/10^9,0)</f>
        <v>0.005843552405</v>
      </c>
      <c r="AU630" s="160">
        <f>IF($AG$438&gt;0,'Assumptions (NG)'!AJ13*Model!$AG$438*('Assumptions (NG)'!$AF$17*AVERAGE('Assumptions (NG)'!$AC$2:$AE$2)+'Assumptions (NG)'!$AF$18*AVERAGE('Assumptions (NG)'!$AC$3:$AE$3))/10^9,0)</f>
        <v>0.005853456731</v>
      </c>
      <c r="AV630" s="160">
        <f>IF($AG$438&gt;0,'Assumptions (NG)'!AK13*Model!$AG$438*('Assumptions (NG)'!$AF$17*AVERAGE('Assumptions (NG)'!$AC$2:$AE$2)+'Assumptions (NG)'!$AF$18*AVERAGE('Assumptions (NG)'!$AC$3:$AE$3))/10^9,0)</f>
        <v>0.002921776202</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0.008886895855</v>
      </c>
      <c r="AI631" s="160">
        <f>IF($AH$438&gt;0,'Assumptions (NG)'!W13*Model!$AH$438*('Assumptions (NG)'!$AG$17*AVERAGE('Assumptions (NG)'!$AD$2:$AF$2)+'Assumptions (NG)'!$AG$18*AVERAGE('Assumptions (NG)'!$AD$3:$AF$3))/10^9,0)</f>
        <v>0.01688510212</v>
      </c>
      <c r="AJ631" s="160">
        <f>IF($AH$438&gt;0,'Assumptions (NG)'!X13*Model!$AH$438*('Assumptions (NG)'!$AG$17*AVERAGE('Assumptions (NG)'!$AD$2:$AF$2)+'Assumptions (NG)'!$AG$18*AVERAGE('Assumptions (NG)'!$AD$3:$AF$3))/10^9,0)</f>
        <v>0.01519659191</v>
      </c>
      <c r="AK631" s="160">
        <f>IF($AH$438&gt;0,'Assumptions (NG)'!Y13*Model!$AH$438*('Assumptions (NG)'!$AG$17*AVERAGE('Assumptions (NG)'!$AD$2:$AF$2)+'Assumptions (NG)'!$AG$18*AVERAGE('Assumptions (NG)'!$AD$3:$AF$3))/10^9,0)</f>
        <v>0.01368581962</v>
      </c>
      <c r="AL631" s="160">
        <f>IF($AH$438&gt;0,'Assumptions (NG)'!Z13*Model!$AH$438*('Assumptions (NG)'!$AG$17*AVERAGE('Assumptions (NG)'!$AD$2:$AF$2)+'Assumptions (NG)'!$AG$18*AVERAGE('Assumptions (NG)'!$AD$3:$AF$3))/10^9,0)</f>
        <v>0.01231723765</v>
      </c>
      <c r="AM631" s="160">
        <f>IF($AH$438&gt;0,'Assumptions (NG)'!AA13*Model!$AH$438*('Assumptions (NG)'!$AG$17*AVERAGE('Assumptions (NG)'!$AD$2:$AF$2)+'Assumptions (NG)'!$AG$18*AVERAGE('Assumptions (NG)'!$AD$3:$AF$3))/10^9,0)</f>
        <v>0.01107307223</v>
      </c>
      <c r="AN631" s="160">
        <f>IF($AH$438&gt;0,'Assumptions (NG)'!AB13*Model!$AH$438*('Assumptions (NG)'!$AG$17*AVERAGE('Assumptions (NG)'!$AD$2:$AF$2)+'Assumptions (NG)'!$AG$18*AVERAGE('Assumptions (NG)'!$AD$3:$AF$3))/10^9,0)</f>
        <v>0.01048653711</v>
      </c>
      <c r="AO631" s="160">
        <f>IF($AH$438&gt;0,'Assumptions (NG)'!AC13*Model!$AH$438*('Assumptions (NG)'!$AG$17*AVERAGE('Assumptions (NG)'!$AD$2:$AF$2)+'Assumptions (NG)'!$AG$18*AVERAGE('Assumptions (NG)'!$AD$3:$AF$3))/10^9,0)</f>
        <v>0.01048653711</v>
      </c>
      <c r="AP631" s="160">
        <f>IF($AH$438&gt;0,'Assumptions (NG)'!AD13*Model!$AH$438*('Assumptions (NG)'!$AG$17*AVERAGE('Assumptions (NG)'!$AD$2:$AF$2)+'Assumptions (NG)'!$AG$18*AVERAGE('Assumptions (NG)'!$AD$3:$AF$3))/10^9,0)</f>
        <v>0.0105043109</v>
      </c>
      <c r="AQ631" s="160">
        <f>IF($AH$438&gt;0,'Assumptions (NG)'!AE13*Model!$AH$438*('Assumptions (NG)'!$AG$17*AVERAGE('Assumptions (NG)'!$AD$2:$AF$2)+'Assumptions (NG)'!$AG$18*AVERAGE('Assumptions (NG)'!$AD$3:$AF$3))/10^9,0)</f>
        <v>0.01048653711</v>
      </c>
      <c r="AR631" s="160">
        <f>IF($AH$438&gt;0,'Assumptions (NG)'!AF13*Model!$AH$438*('Assumptions (NG)'!$AG$17*AVERAGE('Assumptions (NG)'!$AD$2:$AF$2)+'Assumptions (NG)'!$AG$18*AVERAGE('Assumptions (NG)'!$AD$3:$AF$3))/10^9,0)</f>
        <v>0.0105043109</v>
      </c>
      <c r="AS631" s="160">
        <f>IF($AH$438&gt;0,'Assumptions (NG)'!AG13*Model!$AH$438*('Assumptions (NG)'!$AG$17*AVERAGE('Assumptions (NG)'!$AD$2:$AF$2)+'Assumptions (NG)'!$AG$18*AVERAGE('Assumptions (NG)'!$AD$3:$AF$3))/10^9,0)</f>
        <v>0.01048653711</v>
      </c>
      <c r="AT631" s="160">
        <f>IF($AH$438&gt;0,'Assumptions (NG)'!AH13*Model!$AH$438*('Assumptions (NG)'!$AG$17*AVERAGE('Assumptions (NG)'!$AD$2:$AF$2)+'Assumptions (NG)'!$AG$18*AVERAGE('Assumptions (NG)'!$AD$3:$AF$3))/10^9,0)</f>
        <v>0.0105043109</v>
      </c>
      <c r="AU631" s="160">
        <f>IF($AH$438&gt;0,'Assumptions (NG)'!AI13*Model!$AH$438*('Assumptions (NG)'!$AG$17*AVERAGE('Assumptions (NG)'!$AD$2:$AF$2)+'Assumptions (NG)'!$AG$18*AVERAGE('Assumptions (NG)'!$AD$3:$AF$3))/10^9,0)</f>
        <v>0.01048653711</v>
      </c>
      <c r="AV631" s="160">
        <f>IF($AH$438&gt;0,'Assumptions (NG)'!AJ13*Model!$AH$438*('Assumptions (NG)'!$AG$17*AVERAGE('Assumptions (NG)'!$AD$2:$AF$2)+'Assumptions (NG)'!$AG$18*AVERAGE('Assumptions (NG)'!$AD$3:$AF$3))/10^9,0)</f>
        <v>0.0105043109</v>
      </c>
      <c r="AW631" s="160">
        <f>IF($AH$438&gt;0,'Assumptions (NG)'!AK13*Model!$AH$438*('Assumptions (NG)'!$AG$17*AVERAGE('Assumptions (NG)'!$AD$2:$AF$2)+'Assumptions (NG)'!$AG$18*AVERAGE('Assumptions (NG)'!$AD$3:$AF$3))/10^9,0)</f>
        <v>0.005243268554</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0.001580846145</v>
      </c>
      <c r="AJ632" s="160">
        <f>IF($AI$438&gt;0,'Assumptions (NG)'!W13*Model!$AI$438*('Assumptions (NG)'!$AH$17*AVERAGE('Assumptions (NG)'!$AE$2:$AG$2)+'Assumptions (NG)'!$AH$18*AVERAGE('Assumptions (NG)'!$AE$3:$AG$3))/10^9,0)</f>
        <v>0.003003607675</v>
      </c>
      <c r="AK632" s="160">
        <f>IF($AI$438&gt;0,'Assumptions (NG)'!X13*Model!$AI$438*('Assumptions (NG)'!$AH$17*AVERAGE('Assumptions (NG)'!$AE$2:$AG$2)+'Assumptions (NG)'!$AH$18*AVERAGE('Assumptions (NG)'!$AE$3:$AG$3))/10^9,0)</f>
        <v>0.002703246907</v>
      </c>
      <c r="AL632" s="160">
        <f>IF($AI$438&gt;0,'Assumptions (NG)'!Y13*Model!$AI$438*('Assumptions (NG)'!$AH$17*AVERAGE('Assumptions (NG)'!$AE$2:$AG$2)+'Assumptions (NG)'!$AH$18*AVERAGE('Assumptions (NG)'!$AE$3:$AG$3))/10^9,0)</f>
        <v>0.002434503063</v>
      </c>
      <c r="AM632" s="160">
        <f>IF($AI$438&gt;0,'Assumptions (NG)'!Z13*Model!$AI$438*('Assumptions (NG)'!$AH$17*AVERAGE('Assumptions (NG)'!$AE$2:$AG$2)+'Assumptions (NG)'!$AH$18*AVERAGE('Assumptions (NG)'!$AE$3:$AG$3))/10^9,0)</f>
        <v>0.002191052756</v>
      </c>
      <c r="AN632" s="160">
        <f>IF($AI$438&gt;0,'Assumptions (NG)'!AA13*Model!$AI$438*('Assumptions (NG)'!$AH$17*AVERAGE('Assumptions (NG)'!$AE$2:$AG$2)+'Assumptions (NG)'!$AH$18*AVERAGE('Assumptions (NG)'!$AE$3:$AG$3))/10^9,0)</f>
        <v>0.001969734296</v>
      </c>
      <c r="AO632" s="160">
        <f>IF($AI$438&gt;0,'Assumptions (NG)'!AB13*Model!$AI$438*('Assumptions (NG)'!$AH$17*AVERAGE('Assumptions (NG)'!$AE$2:$AG$2)+'Assumptions (NG)'!$AH$18*AVERAGE('Assumptions (NG)'!$AE$3:$AG$3))/10^9,0)</f>
        <v>0.001865398451</v>
      </c>
      <c r="AP632" s="160">
        <f>IF($AI$438&gt;0,'Assumptions (NG)'!AC13*Model!$AI$438*('Assumptions (NG)'!$AH$17*AVERAGE('Assumptions (NG)'!$AE$2:$AG$2)+'Assumptions (NG)'!$AH$18*AVERAGE('Assumptions (NG)'!$AE$3:$AG$3))/10^9,0)</f>
        <v>0.001865398451</v>
      </c>
      <c r="AQ632" s="160">
        <f>IF($AI$438&gt;0,'Assumptions (NG)'!AD13*Model!$AI$438*('Assumptions (NG)'!$AH$17*AVERAGE('Assumptions (NG)'!$AE$2:$AG$2)+'Assumptions (NG)'!$AH$18*AVERAGE('Assumptions (NG)'!$AE$3:$AG$3))/10^9,0)</f>
        <v>0.001868560143</v>
      </c>
      <c r="AR632" s="160">
        <f>IF($AI$438&gt;0,'Assumptions (NG)'!AE13*Model!$AI$438*('Assumptions (NG)'!$AH$17*AVERAGE('Assumptions (NG)'!$AE$2:$AG$2)+'Assumptions (NG)'!$AH$18*AVERAGE('Assumptions (NG)'!$AE$3:$AG$3))/10^9,0)</f>
        <v>0.001865398451</v>
      </c>
      <c r="AS632" s="160">
        <f>IF($AI$438&gt;0,'Assumptions (NG)'!AF13*Model!$AI$438*('Assumptions (NG)'!$AH$17*AVERAGE('Assumptions (NG)'!$AE$2:$AG$2)+'Assumptions (NG)'!$AH$18*AVERAGE('Assumptions (NG)'!$AE$3:$AG$3))/10^9,0)</f>
        <v>0.001868560143</v>
      </c>
      <c r="AT632" s="160">
        <f>IF($AI$438&gt;0,'Assumptions (NG)'!AG13*Model!$AI$438*('Assumptions (NG)'!$AH$17*AVERAGE('Assumptions (NG)'!$AE$2:$AG$2)+'Assumptions (NG)'!$AH$18*AVERAGE('Assumptions (NG)'!$AE$3:$AG$3))/10^9,0)</f>
        <v>0.001865398451</v>
      </c>
      <c r="AU632" s="160">
        <f>IF($AI$438&gt;0,'Assumptions (NG)'!AH13*Model!$AI$438*('Assumptions (NG)'!$AH$17*AVERAGE('Assumptions (NG)'!$AE$2:$AG$2)+'Assumptions (NG)'!$AH$18*AVERAGE('Assumptions (NG)'!$AE$3:$AG$3))/10^9,0)</f>
        <v>0.001868560143</v>
      </c>
      <c r="AV632" s="160">
        <f>IF($AI$438&gt;0,'Assumptions (NG)'!AI13*Model!$AI$438*('Assumptions (NG)'!$AH$17*AVERAGE('Assumptions (NG)'!$AE$2:$AG$2)+'Assumptions (NG)'!$AH$18*AVERAGE('Assumptions (NG)'!$AE$3:$AG$3))/10^9,0)</f>
        <v>0.001865398451</v>
      </c>
      <c r="AW632" s="160">
        <f>IF($AI$438&gt;0,'Assumptions (NG)'!AJ13*Model!$AI$438*('Assumptions (NG)'!$AH$17*AVERAGE('Assumptions (NG)'!$AE$2:$AG$2)+'Assumptions (NG)'!$AH$18*AVERAGE('Assumptions (NG)'!$AE$3:$AG$3))/10^9,0)</f>
        <v>0.001868560143</v>
      </c>
      <c r="AX632" s="160">
        <f>IF($AI$438&gt;0,'Assumptions (NG)'!AK13*Model!$AI$438*('Assumptions (NG)'!$AH$17*AVERAGE('Assumptions (NG)'!$AE$2:$AG$2)+'Assumptions (NG)'!$AH$18*AVERAGE('Assumptions (NG)'!$AE$3:$AG$3))/10^9,0)</f>
        <v>0.0009326992253</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0.05243140706</v>
      </c>
      <c r="AK633" s="177">
        <f>IF($AJ$438&gt;0,'Assumptions (NG)'!W13*Model!$AJ$438*('Assumptions (NG)'!$AI$17*AVERAGE('Assumptions (NG)'!$AF$2:$AH$2)+'Assumptions (NG)'!$AI$18*AVERAGE('Assumptions (NG)'!$AF$3:$AH$3))/10^9,0)</f>
        <v>0.09961967341</v>
      </c>
      <c r="AL633" s="177">
        <f>IF($AJ$438&gt;0,'Assumptions (NG)'!X13*Model!$AJ$438*('Assumptions (NG)'!$AI$17*AVERAGE('Assumptions (NG)'!$AF$2:$AH$2)+'Assumptions (NG)'!$AI$18*AVERAGE('Assumptions (NG)'!$AF$3:$AH$3))/10^9,0)</f>
        <v>0.08965770607</v>
      </c>
      <c r="AM633" s="177">
        <f>IF($AJ$438&gt;0,'Assumptions (NG)'!Y13*Model!$AJ$438*('Assumptions (NG)'!$AI$17*AVERAGE('Assumptions (NG)'!$AF$2:$AH$2)+'Assumptions (NG)'!$AI$18*AVERAGE('Assumptions (NG)'!$AF$3:$AH$3))/10^9,0)</f>
        <v>0.08074436687</v>
      </c>
      <c r="AN633" s="177">
        <f>IF($AJ$438&gt;0,'Assumptions (NG)'!Z13*Model!$AJ$438*('Assumptions (NG)'!$AI$17*AVERAGE('Assumptions (NG)'!$AF$2:$AH$2)+'Assumptions (NG)'!$AI$18*AVERAGE('Assumptions (NG)'!$AF$3:$AH$3))/10^9,0)</f>
        <v>0.07266993018</v>
      </c>
      <c r="AO633" s="177">
        <f>IF($AJ$438&gt;0,'Assumptions (NG)'!AA13*Model!$AJ$438*('Assumptions (NG)'!$AI$17*AVERAGE('Assumptions (NG)'!$AF$2:$AH$2)+'Assumptions (NG)'!$AI$18*AVERAGE('Assumptions (NG)'!$AF$3:$AH$3))/10^9,0)</f>
        <v>0.06532953319</v>
      </c>
      <c r="AP633" s="177">
        <f>IF($AJ$438&gt;0,'Assumptions (NG)'!AB13*Model!$AJ$438*('Assumptions (NG)'!$AI$17*AVERAGE('Assumptions (NG)'!$AF$2:$AH$2)+'Assumptions (NG)'!$AI$18*AVERAGE('Assumptions (NG)'!$AF$3:$AH$3))/10^9,0)</f>
        <v>0.06186906033</v>
      </c>
      <c r="AQ633" s="177">
        <f>IF($AJ$438&gt;0,'Assumptions (NG)'!AC13*Model!$AJ$438*('Assumptions (NG)'!$AI$17*AVERAGE('Assumptions (NG)'!$AF$2:$AH$2)+'Assumptions (NG)'!$AI$18*AVERAGE('Assumptions (NG)'!$AF$3:$AH$3))/10^9,0)</f>
        <v>0.06186906033</v>
      </c>
      <c r="AR633" s="177">
        <f>IF($AJ$438&gt;0,'Assumptions (NG)'!AD13*Model!$AJ$438*('Assumptions (NG)'!$AI$17*AVERAGE('Assumptions (NG)'!$AF$2:$AH$2)+'Assumptions (NG)'!$AI$18*AVERAGE('Assumptions (NG)'!$AF$3:$AH$3))/10^9,0)</f>
        <v>0.06197392314</v>
      </c>
      <c r="AS633" s="177">
        <f>IF($AJ$438&gt;0,'Assumptions (NG)'!AE13*Model!$AJ$438*('Assumptions (NG)'!$AI$17*AVERAGE('Assumptions (NG)'!$AF$2:$AH$2)+'Assumptions (NG)'!$AI$18*AVERAGE('Assumptions (NG)'!$AF$3:$AH$3))/10^9,0)</f>
        <v>0.06186906033</v>
      </c>
      <c r="AT633" s="177">
        <f>IF($AJ$438&gt;0,'Assumptions (NG)'!AF13*Model!$AJ$438*('Assumptions (NG)'!$AI$17*AVERAGE('Assumptions (NG)'!$AF$2:$AH$2)+'Assumptions (NG)'!$AI$18*AVERAGE('Assumptions (NG)'!$AF$3:$AH$3))/10^9,0)</f>
        <v>0.06197392314</v>
      </c>
      <c r="AU633" s="177">
        <f>IF($AJ$438&gt;0,'Assumptions (NG)'!AG13*Model!$AJ$438*('Assumptions (NG)'!$AI$17*AVERAGE('Assumptions (NG)'!$AF$2:$AH$2)+'Assumptions (NG)'!$AI$18*AVERAGE('Assumptions (NG)'!$AF$3:$AH$3))/10^9,0)</f>
        <v>0.06186906033</v>
      </c>
      <c r="AV633" s="177">
        <f>IF($AJ$438&gt;0,'Assumptions (NG)'!AH13*Model!$AJ$438*('Assumptions (NG)'!$AI$17*AVERAGE('Assumptions (NG)'!$AF$2:$AH$2)+'Assumptions (NG)'!$AI$18*AVERAGE('Assumptions (NG)'!$AF$3:$AH$3))/10^9,0)</f>
        <v>0.06197392314</v>
      </c>
      <c r="AW633" s="177">
        <f>IF($AJ$438&gt;0,'Assumptions (NG)'!AI13*Model!$AJ$438*('Assumptions (NG)'!$AI$17*AVERAGE('Assumptions (NG)'!$AF$2:$AH$2)+'Assumptions (NG)'!$AI$18*AVERAGE('Assumptions (NG)'!$AF$3:$AH$3))/10^9,0)</f>
        <v>0.06186906033</v>
      </c>
      <c r="AX633" s="177">
        <f>IF($AJ$438&gt;0,'Assumptions (NG)'!AJ13*Model!$AJ$438*('Assumptions (NG)'!$AI$17*AVERAGE('Assumptions (NG)'!$AF$2:$AH$2)+'Assumptions (NG)'!$AI$18*AVERAGE('Assumptions (NG)'!$AF$3:$AH$3))/10^9,0)</f>
        <v>0.06197392314</v>
      </c>
      <c r="AY633" s="177">
        <f>IF($AJ$438&gt;0,'Assumptions (NG)'!AK13*Model!$AJ$438*('Assumptions (NG)'!$AI$17*AVERAGE('Assumptions (NG)'!$AF$2:$AH$2)+'Assumptions (NG)'!$AI$18*AVERAGE('Assumptions (NG)'!$AF$3:$AH$3))/10^9,0)</f>
        <v>0.03093453016</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0.009600218366</v>
      </c>
      <c r="AL634" s="160">
        <f>IF($AK$438&gt;0,'Assumptions (NG)'!W13*Model!$AK$438*('Assumptions (NG)'!$AJ$17*AVERAGE('Assumptions (NG)'!$AG$2:$AI$2)+'Assumptions (NG)'!$AJ$18*AVERAGE('Assumptions (NG)'!$AG$3:$AI$3))/10^9,0)</f>
        <v>0.01824041489</v>
      </c>
      <c r="AM634" s="160">
        <f>IF($AK$438&gt;0,'Assumptions (NG)'!X13*Model!$AK$438*('Assumptions (NG)'!$AJ$17*AVERAGE('Assumptions (NG)'!$AG$2:$AI$2)+'Assumptions (NG)'!$AJ$18*AVERAGE('Assumptions (NG)'!$AG$3:$AI$3))/10^9,0)</f>
        <v>0.01641637341</v>
      </c>
      <c r="AN634" s="160">
        <f>IF($AK$438&gt;0,'Assumptions (NG)'!Y13*Model!$AK$438*('Assumptions (NG)'!$AJ$17*AVERAGE('Assumptions (NG)'!$AG$2:$AI$2)+'Assumptions (NG)'!$AJ$18*AVERAGE('Assumptions (NG)'!$AG$3:$AI$3))/10^9,0)</f>
        <v>0.01478433628</v>
      </c>
      <c r="AO634" s="160">
        <f>IF($AK$438&gt;0,'Assumptions (NG)'!Z13*Model!$AK$438*('Assumptions (NG)'!$AJ$17*AVERAGE('Assumptions (NG)'!$AG$2:$AI$2)+'Assumptions (NG)'!$AJ$18*AVERAGE('Assumptions (NG)'!$AG$3:$AI$3))/10^9,0)</f>
        <v>0.01330590265</v>
      </c>
      <c r="AP634" s="160">
        <f>IF($AK$438&gt;0,'Assumptions (NG)'!AA13*Model!$AK$438*('Assumptions (NG)'!$AJ$17*AVERAGE('Assumptions (NG)'!$AG$2:$AI$2)+'Assumptions (NG)'!$AJ$18*AVERAGE('Assumptions (NG)'!$AG$3:$AI$3))/10^9,0)</f>
        <v>0.01196187208</v>
      </c>
      <c r="AQ634" s="160">
        <f>IF($AK$438&gt;0,'Assumptions (NG)'!AB13*Model!$AK$438*('Assumptions (NG)'!$AJ$17*AVERAGE('Assumptions (NG)'!$AG$2:$AI$2)+'Assumptions (NG)'!$AJ$18*AVERAGE('Assumptions (NG)'!$AG$3:$AI$3))/10^9,0)</f>
        <v>0.01132825767</v>
      </c>
      <c r="AR634" s="160">
        <f>IF($AK$438&gt;0,'Assumptions (NG)'!AC13*Model!$AK$438*('Assumptions (NG)'!$AJ$17*AVERAGE('Assumptions (NG)'!$AG$2:$AI$2)+'Assumptions (NG)'!$AJ$18*AVERAGE('Assumptions (NG)'!$AG$3:$AI$3))/10^9,0)</f>
        <v>0.01132825767</v>
      </c>
      <c r="AS634" s="160">
        <f>IF($AK$438&gt;0,'Assumptions (NG)'!AD13*Model!$AK$438*('Assumptions (NG)'!$AJ$17*AVERAGE('Assumptions (NG)'!$AG$2:$AI$2)+'Assumptions (NG)'!$AJ$18*AVERAGE('Assumptions (NG)'!$AG$3:$AI$3))/10^9,0)</f>
        <v>0.01134745811</v>
      </c>
      <c r="AT634" s="160">
        <f>IF($AK$438&gt;0,'Assumptions (NG)'!AE13*Model!$AK$438*('Assumptions (NG)'!$AJ$17*AVERAGE('Assumptions (NG)'!$AG$2:$AI$2)+'Assumptions (NG)'!$AJ$18*AVERAGE('Assumptions (NG)'!$AG$3:$AI$3))/10^9,0)</f>
        <v>0.01132825767</v>
      </c>
      <c r="AU634" s="160">
        <f>IF($AK$438&gt;0,'Assumptions (NG)'!AF13*Model!$AK$438*('Assumptions (NG)'!$AJ$17*AVERAGE('Assumptions (NG)'!$AG$2:$AI$2)+'Assumptions (NG)'!$AJ$18*AVERAGE('Assumptions (NG)'!$AG$3:$AI$3))/10^9,0)</f>
        <v>0.01134745811</v>
      </c>
      <c r="AV634" s="160">
        <f>IF($AK$438&gt;0,'Assumptions (NG)'!AG13*Model!$AK$438*('Assumptions (NG)'!$AJ$17*AVERAGE('Assumptions (NG)'!$AG$2:$AI$2)+'Assumptions (NG)'!$AJ$18*AVERAGE('Assumptions (NG)'!$AG$3:$AI$3))/10^9,0)</f>
        <v>0.01132825767</v>
      </c>
      <c r="AW634" s="160">
        <f>IF($AK$438&gt;0,'Assumptions (NG)'!AH13*Model!$AK$438*('Assumptions (NG)'!$AJ$17*AVERAGE('Assumptions (NG)'!$AG$2:$AI$2)+'Assumptions (NG)'!$AJ$18*AVERAGE('Assumptions (NG)'!$AG$3:$AI$3))/10^9,0)</f>
        <v>0.01134745811</v>
      </c>
      <c r="AX634" s="160">
        <f>IF($AK$438&gt;0,'Assumptions (NG)'!AI13*Model!$AK$438*('Assumptions (NG)'!$AJ$17*AVERAGE('Assumptions (NG)'!$AG$2:$AI$2)+'Assumptions (NG)'!$AJ$18*AVERAGE('Assumptions (NG)'!$AG$3:$AI$3))/10^9,0)</f>
        <v>0.01132825767</v>
      </c>
      <c r="AY634" s="160">
        <f>IF($AK$438&gt;0,'Assumptions (NG)'!AJ13*Model!$AK$438*('Assumptions (NG)'!$AJ$17*AVERAGE('Assumptions (NG)'!$AG$2:$AI$2)+'Assumptions (NG)'!$AJ$18*AVERAGE('Assumptions (NG)'!$AG$3:$AI$3))/10^9,0)</f>
        <v>0.01134745811</v>
      </c>
      <c r="AZ634" s="160">
        <f>IF($AK$438&gt;0,'Assumptions (NG)'!AK13*Model!$AK$438*('Assumptions (NG)'!$AJ$17*AVERAGE('Assumptions (NG)'!$AG$2:$AI$2)+'Assumptions (NG)'!$AJ$18*AVERAGE('Assumptions (NG)'!$AG$3:$AI$3))/10^9,0)</f>
        <v>0.005664128836</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0.0169355625</v>
      </c>
      <c r="AM635" s="177">
        <f>IF($AL$438&gt;0,'Assumptions (NG)'!W13*Model!$AL$438*('Assumptions (NG)'!$AK$17*AVERAGE('Assumptions (NG)'!$AH$2:$AJ$2)+'Assumptions (NG)'!$AK$18*AVERAGE('Assumptions (NG)'!$AH$3:$AJ$3))/10^9,0)</f>
        <v>0.03217756874</v>
      </c>
      <c r="AN635" s="177">
        <f>IF($AL$438&gt;0,'Assumptions (NG)'!X13*Model!$AL$438*('Assumptions (NG)'!$AK$17*AVERAGE('Assumptions (NG)'!$AH$2:$AJ$2)+'Assumptions (NG)'!$AK$18*AVERAGE('Assumptions (NG)'!$AH$3:$AJ$3))/10^9,0)</f>
        <v>0.02895981187</v>
      </c>
      <c r="AO635" s="177">
        <f>IF($AL$438&gt;0,'Assumptions (NG)'!Y13*Model!$AL$438*('Assumptions (NG)'!$AK$17*AVERAGE('Assumptions (NG)'!$AH$2:$AJ$2)+'Assumptions (NG)'!$AK$18*AVERAGE('Assumptions (NG)'!$AH$3:$AJ$3))/10^9,0)</f>
        <v>0.02608076624</v>
      </c>
      <c r="AP635" s="177">
        <f>IF($AL$438&gt;0,'Assumptions (NG)'!Z13*Model!$AL$438*('Assumptions (NG)'!$AK$17*AVERAGE('Assumptions (NG)'!$AH$2:$AJ$2)+'Assumptions (NG)'!$AK$18*AVERAGE('Assumptions (NG)'!$AH$3:$AJ$3))/10^9,0)</f>
        <v>0.02347268962</v>
      </c>
      <c r="AQ635" s="177">
        <f>IF($AL$438&gt;0,'Assumptions (NG)'!AA13*Model!$AL$438*('Assumptions (NG)'!$AK$17*AVERAGE('Assumptions (NG)'!$AH$2:$AJ$2)+'Assumptions (NG)'!$AK$18*AVERAGE('Assumptions (NG)'!$AH$3:$AJ$3))/10^9,0)</f>
        <v>0.02110171087</v>
      </c>
      <c r="AR635" s="177">
        <f>IF($AL$438&gt;0,'Assumptions (NG)'!AB13*Model!$AL$438*('Assumptions (NG)'!$AK$17*AVERAGE('Assumptions (NG)'!$AH$2:$AJ$2)+'Assumptions (NG)'!$AK$18*AVERAGE('Assumptions (NG)'!$AH$3:$AJ$3))/10^9,0)</f>
        <v>0.01998396374</v>
      </c>
      <c r="AS635" s="177">
        <f>IF($AL$438&gt;0,'Assumptions (NG)'!AC13*Model!$AL$438*('Assumptions (NG)'!$AK$17*AVERAGE('Assumptions (NG)'!$AH$2:$AJ$2)+'Assumptions (NG)'!$AK$18*AVERAGE('Assumptions (NG)'!$AH$3:$AJ$3))/10^9,0)</f>
        <v>0.01998396374</v>
      </c>
      <c r="AT635" s="177">
        <f>IF($AL$438&gt;0,'Assumptions (NG)'!AD13*Model!$AL$438*('Assumptions (NG)'!$AK$17*AVERAGE('Assumptions (NG)'!$AH$2:$AJ$2)+'Assumptions (NG)'!$AK$18*AVERAGE('Assumptions (NG)'!$AH$3:$AJ$3))/10^9,0)</f>
        <v>0.02001783487</v>
      </c>
      <c r="AU635" s="177">
        <f>IF($AL$438&gt;0,'Assumptions (NG)'!AE13*Model!$AL$438*('Assumptions (NG)'!$AK$17*AVERAGE('Assumptions (NG)'!$AH$2:$AJ$2)+'Assumptions (NG)'!$AK$18*AVERAGE('Assumptions (NG)'!$AH$3:$AJ$3))/10^9,0)</f>
        <v>0.01998396374</v>
      </c>
      <c r="AV635" s="177">
        <f>IF($AL$438&gt;0,'Assumptions (NG)'!AF13*Model!$AL$438*('Assumptions (NG)'!$AK$17*AVERAGE('Assumptions (NG)'!$AH$2:$AJ$2)+'Assumptions (NG)'!$AK$18*AVERAGE('Assumptions (NG)'!$AH$3:$AJ$3))/10^9,0)</f>
        <v>0.02001783487</v>
      </c>
      <c r="AW635" s="177">
        <f>IF($AL$438&gt;0,'Assumptions (NG)'!AG13*Model!$AL$438*('Assumptions (NG)'!$AK$17*AVERAGE('Assumptions (NG)'!$AH$2:$AJ$2)+'Assumptions (NG)'!$AK$18*AVERAGE('Assumptions (NG)'!$AH$3:$AJ$3))/10^9,0)</f>
        <v>0.01998396374</v>
      </c>
      <c r="AX635" s="177">
        <f>IF($AL$438&gt;0,'Assumptions (NG)'!AH13*Model!$AL$438*('Assumptions (NG)'!$AK$17*AVERAGE('Assumptions (NG)'!$AH$2:$AJ$2)+'Assumptions (NG)'!$AK$18*AVERAGE('Assumptions (NG)'!$AH$3:$AJ$3))/10^9,0)</f>
        <v>0.02001783487</v>
      </c>
      <c r="AY635" s="177">
        <f>IF($AL$438&gt;0,'Assumptions (NG)'!AI13*Model!$AL$438*('Assumptions (NG)'!$AK$17*AVERAGE('Assumptions (NG)'!$AH$2:$AJ$2)+'Assumptions (NG)'!$AK$18*AVERAGE('Assumptions (NG)'!$AH$3:$AJ$3))/10^9,0)</f>
        <v>0.01998396374</v>
      </c>
      <c r="AZ635" s="177">
        <f>IF($AL$438&gt;0,'Assumptions (NG)'!AJ13*Model!$AL$438*('Assumptions (NG)'!$AK$17*AVERAGE('Assumptions (NG)'!$AH$2:$AJ$2)+'Assumptions (NG)'!$AK$18*AVERAGE('Assumptions (NG)'!$AH$3:$AJ$3))/10^9,0)</f>
        <v>0.02001783487</v>
      </c>
      <c r="BA635" s="177">
        <f>IF($AL$438&gt;0,'Assumptions (NG)'!AK13*Model!$AL$438*('Assumptions (NG)'!$AK$17*AVERAGE('Assumptions (NG)'!$AH$2:$AJ$2)+'Assumptions (NG)'!$AK$18*AVERAGE('Assumptions (NG)'!$AH$3:$AJ$3))/10^9,0)</f>
        <v>0.009991981872</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0.01571982568</v>
      </c>
      <c r="AN636" s="160">
        <f>IF($AM$438&gt;0,'Assumptions (NG)'!W13*Model!$AM$438*('Assumptions (NG)'!$AL$17*AVERAGE('Assumptions (NG)'!$AI$2:$AK$2)+'Assumptions (NG)'!$AL$18*AVERAGE('Assumptions (NG)'!$AI$3:$AK$3))/10^9,0)</f>
        <v>0.02986766879</v>
      </c>
      <c r="AO636" s="160">
        <f>IF($AM$438&gt;0,'Assumptions (NG)'!X13*Model!$AM$438*('Assumptions (NG)'!$AL$17*AVERAGE('Assumptions (NG)'!$AI$2:$AK$2)+'Assumptions (NG)'!$AL$18*AVERAGE('Assumptions (NG)'!$AI$3:$AK$3))/10^9,0)</f>
        <v>0.02688090191</v>
      </c>
      <c r="AP636" s="160">
        <f>IF($AM$438&gt;0,'Assumptions (NG)'!Y13*Model!$AM$438*('Assumptions (NG)'!$AL$17*AVERAGE('Assumptions (NG)'!$AI$2:$AK$2)+'Assumptions (NG)'!$AL$18*AVERAGE('Assumptions (NG)'!$AI$3:$AK$3))/10^9,0)</f>
        <v>0.02420853155</v>
      </c>
      <c r="AQ636" s="160">
        <f>IF($AM$438&gt;0,'Assumptions (NG)'!Z13*Model!$AM$438*('Assumptions (NG)'!$AL$17*AVERAGE('Assumptions (NG)'!$AI$2:$AK$2)+'Assumptions (NG)'!$AL$18*AVERAGE('Assumptions (NG)'!$AI$3:$AK$3))/10^9,0)</f>
        <v>0.02178767839</v>
      </c>
      <c r="AR636" s="160">
        <f>IF($AM$438&gt;0,'Assumptions (NG)'!AA13*Model!$AM$438*('Assumptions (NG)'!$AL$17*AVERAGE('Assumptions (NG)'!$AI$2:$AK$2)+'Assumptions (NG)'!$AL$18*AVERAGE('Assumptions (NG)'!$AI$3:$AK$3))/10^9,0)</f>
        <v>0.0195869028</v>
      </c>
      <c r="AS636" s="160">
        <f>IF($AM$438&gt;0,'Assumptions (NG)'!AB13*Model!$AM$438*('Assumptions (NG)'!$AL$17*AVERAGE('Assumptions (NG)'!$AI$2:$AK$2)+'Assumptions (NG)'!$AL$18*AVERAGE('Assumptions (NG)'!$AI$3:$AK$3))/10^9,0)</f>
        <v>0.0185493943</v>
      </c>
      <c r="AT636" s="160">
        <f>IF($AM$438&gt;0,'Assumptions (NG)'!AC13*Model!$AM$438*('Assumptions (NG)'!$AL$17*AVERAGE('Assumptions (NG)'!$AI$2:$AK$2)+'Assumptions (NG)'!$AL$18*AVERAGE('Assumptions (NG)'!$AI$3:$AK$3))/10^9,0)</f>
        <v>0.0185493943</v>
      </c>
      <c r="AU636" s="160">
        <f>IF($AM$438&gt;0,'Assumptions (NG)'!AD13*Model!$AM$438*('Assumptions (NG)'!$AL$17*AVERAGE('Assumptions (NG)'!$AI$2:$AK$2)+'Assumptions (NG)'!$AL$18*AVERAGE('Assumptions (NG)'!$AI$3:$AK$3))/10^9,0)</f>
        <v>0.01858083395</v>
      </c>
      <c r="AV636" s="160">
        <f>IF($AM$438&gt;0,'Assumptions (NG)'!AE13*Model!$AM$438*('Assumptions (NG)'!$AL$17*AVERAGE('Assumptions (NG)'!$AI$2:$AK$2)+'Assumptions (NG)'!$AL$18*AVERAGE('Assumptions (NG)'!$AI$3:$AK$3))/10^9,0)</f>
        <v>0.0185493943</v>
      </c>
      <c r="AW636" s="160">
        <f>IF($AM$438&gt;0,'Assumptions (NG)'!AF13*Model!$AM$438*('Assumptions (NG)'!$AL$17*AVERAGE('Assumptions (NG)'!$AI$2:$AK$2)+'Assumptions (NG)'!$AL$18*AVERAGE('Assumptions (NG)'!$AI$3:$AK$3))/10^9,0)</f>
        <v>0.01858083395</v>
      </c>
      <c r="AX636" s="160">
        <f>IF($AM$438&gt;0,'Assumptions (NG)'!AG13*Model!$AM$438*('Assumptions (NG)'!$AL$17*AVERAGE('Assumptions (NG)'!$AI$2:$AK$2)+'Assumptions (NG)'!$AL$18*AVERAGE('Assumptions (NG)'!$AI$3:$AK$3))/10^9,0)</f>
        <v>0.0185493943</v>
      </c>
      <c r="AY636" s="160">
        <f>IF($AM$438&gt;0,'Assumptions (NG)'!AH13*Model!$AM$438*('Assumptions (NG)'!$AL$17*AVERAGE('Assumptions (NG)'!$AI$2:$AK$2)+'Assumptions (NG)'!$AL$18*AVERAGE('Assumptions (NG)'!$AI$3:$AK$3))/10^9,0)</f>
        <v>0.01858083395</v>
      </c>
      <c r="AZ636" s="160">
        <f>IF($AM$438&gt;0,'Assumptions (NG)'!AI13*Model!$AM$438*('Assumptions (NG)'!$AL$17*AVERAGE('Assumptions (NG)'!$AI$2:$AK$2)+'Assumptions (NG)'!$AL$18*AVERAGE('Assumptions (NG)'!$AI$3:$AK$3))/10^9,0)</f>
        <v>0.0185493943</v>
      </c>
      <c r="BA636" s="160">
        <f>IF($AM$438&gt;0,'Assumptions (NG)'!AJ13*Model!$AM$438*('Assumptions (NG)'!$AL$17*AVERAGE('Assumptions (NG)'!$AI$2:$AK$2)+'Assumptions (NG)'!$AL$18*AVERAGE('Assumptions (NG)'!$AI$3:$AK$3))/10^9,0)</f>
        <v>0.01858083395</v>
      </c>
      <c r="BB636" s="160">
        <f>IF($AM$438&gt;0,'Assumptions (NG)'!AK13*Model!$AM$438*('Assumptions (NG)'!$AL$17*AVERAGE('Assumptions (NG)'!$AI$2:$AK$2)+'Assumptions (NG)'!$AL$18*AVERAGE('Assumptions (NG)'!$AI$3:$AK$3))/10^9,0)</f>
        <v>0.009274697151</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0.1220704597</v>
      </c>
      <c r="AO637" s="160">
        <f>IF($AN$438&gt;0,'Assumptions (NG)'!W13*Model!$AN$438*('Assumptions (NG)'!$AM$17*AVERAGE('Assumptions (NG)'!$AJ$2:$AL$2)+'Assumptions (NG)'!$AM$18*AVERAGE('Assumptions (NG)'!$AJ$3:$AL$3))/10^9,0)</f>
        <v>0.2319338734</v>
      </c>
      <c r="AP637" s="160">
        <f>IF($AN$438&gt;0,'Assumptions (NG)'!X13*Model!$AN$438*('Assumptions (NG)'!$AM$17*AVERAGE('Assumptions (NG)'!$AJ$2:$AL$2)+'Assumptions (NG)'!$AM$18*AVERAGE('Assumptions (NG)'!$AJ$3:$AL$3))/10^9,0)</f>
        <v>0.2087404861</v>
      </c>
      <c r="AQ637" s="160">
        <f>IF($AN$438&gt;0,'Assumptions (NG)'!Y13*Model!$AN$438*('Assumptions (NG)'!$AM$17*AVERAGE('Assumptions (NG)'!$AJ$2:$AL$2)+'Assumptions (NG)'!$AM$18*AVERAGE('Assumptions (NG)'!$AJ$3:$AL$3))/10^9,0)</f>
        <v>0.1879885079</v>
      </c>
      <c r="AR637" s="160">
        <f>IF($AN$438&gt;0,'Assumptions (NG)'!Z13*Model!$AN$438*('Assumptions (NG)'!$AM$17*AVERAGE('Assumptions (NG)'!$AJ$2:$AL$2)+'Assumptions (NG)'!$AM$18*AVERAGE('Assumptions (NG)'!$AJ$3:$AL$3))/10^9,0)</f>
        <v>0.1691896571</v>
      </c>
      <c r="AS637" s="160">
        <f>IF($AN$438&gt;0,'Assumptions (NG)'!AA13*Model!$AN$438*('Assumptions (NG)'!$AM$17*AVERAGE('Assumptions (NG)'!$AJ$2:$AL$2)+'Assumptions (NG)'!$AM$18*AVERAGE('Assumptions (NG)'!$AJ$3:$AL$3))/10^9,0)</f>
        <v>0.1520997928</v>
      </c>
      <c r="AT637" s="160">
        <f>IF($AN$438&gt;0,'Assumptions (NG)'!AB13*Model!$AN$438*('Assumptions (NG)'!$AM$17*AVERAGE('Assumptions (NG)'!$AJ$2:$AL$2)+'Assumptions (NG)'!$AM$18*AVERAGE('Assumptions (NG)'!$AJ$3:$AL$3))/10^9,0)</f>
        <v>0.1440431424</v>
      </c>
      <c r="AU637" s="160">
        <f>IF($AN$438&gt;0,'Assumptions (NG)'!AC13*Model!$AN$438*('Assumptions (NG)'!$AM$17*AVERAGE('Assumptions (NG)'!$AJ$2:$AL$2)+'Assumptions (NG)'!$AM$18*AVERAGE('Assumptions (NG)'!$AJ$3:$AL$3))/10^9,0)</f>
        <v>0.1440431424</v>
      </c>
      <c r="AV637" s="160">
        <f>IF($AN$438&gt;0,'Assumptions (NG)'!AD13*Model!$AN$438*('Assumptions (NG)'!$AM$17*AVERAGE('Assumptions (NG)'!$AJ$2:$AL$2)+'Assumptions (NG)'!$AM$18*AVERAGE('Assumptions (NG)'!$AJ$3:$AL$3))/10^9,0)</f>
        <v>0.1442872834</v>
      </c>
      <c r="AW637" s="160">
        <f>IF($AN$438&gt;0,'Assumptions (NG)'!AE13*Model!$AN$438*('Assumptions (NG)'!$AM$17*AVERAGE('Assumptions (NG)'!$AJ$2:$AL$2)+'Assumptions (NG)'!$AM$18*AVERAGE('Assumptions (NG)'!$AJ$3:$AL$3))/10^9,0)</f>
        <v>0.1440431424</v>
      </c>
      <c r="AX637" s="160">
        <f>IF($AN$438&gt;0,'Assumptions (NG)'!AF13*Model!$AN$438*('Assumptions (NG)'!$AM$17*AVERAGE('Assumptions (NG)'!$AJ$2:$AL$2)+'Assumptions (NG)'!$AM$18*AVERAGE('Assumptions (NG)'!$AJ$3:$AL$3))/10^9,0)</f>
        <v>0.1442872834</v>
      </c>
      <c r="AY637" s="160">
        <f>IF($AN$438&gt;0,'Assumptions (NG)'!AG13*Model!$AN$438*('Assumptions (NG)'!$AM$17*AVERAGE('Assumptions (NG)'!$AJ$2:$AL$2)+'Assumptions (NG)'!$AM$18*AVERAGE('Assumptions (NG)'!$AJ$3:$AL$3))/10^9,0)</f>
        <v>0.1440431424</v>
      </c>
      <c r="AZ637" s="160">
        <f>IF($AN$438&gt;0,'Assumptions (NG)'!AH13*Model!$AN$438*('Assumptions (NG)'!$AM$17*AVERAGE('Assumptions (NG)'!$AJ$2:$AL$2)+'Assumptions (NG)'!$AM$18*AVERAGE('Assumptions (NG)'!$AJ$3:$AL$3))/10^9,0)</f>
        <v>0.1442872834</v>
      </c>
      <c r="BA637" s="160">
        <f>IF($AN$438&gt;0,'Assumptions (NG)'!AI13*Model!$AN$438*('Assumptions (NG)'!$AM$17*AVERAGE('Assumptions (NG)'!$AJ$2:$AL$2)+'Assumptions (NG)'!$AM$18*AVERAGE('Assumptions (NG)'!$AJ$3:$AL$3))/10^9,0)</f>
        <v>0.1440431424</v>
      </c>
      <c r="BB637" s="160">
        <f>IF($AN$438&gt;0,'Assumptions (NG)'!AJ13*Model!$AN$438*('Assumptions (NG)'!$AM$17*AVERAGE('Assumptions (NG)'!$AJ$2:$AL$2)+'Assumptions (NG)'!$AM$18*AVERAGE('Assumptions (NG)'!$AJ$3:$AL$3))/10^9,0)</f>
        <v>0.1442872834</v>
      </c>
      <c r="BC637" s="160">
        <f>IF($AN$438&gt;0,'Assumptions (NG)'!AK13*Model!$AN$438*('Assumptions (NG)'!$AM$17*AVERAGE('Assumptions (NG)'!$AJ$2:$AL$2)+'Assumptions (NG)'!$AM$18*AVERAGE('Assumptions (NG)'!$AJ$3:$AL$3))/10^9,0)</f>
        <v>0.07202157122</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0.2813299996</v>
      </c>
      <c r="AP638" s="160">
        <f>IF($AO$438&gt;0,'Assumptions (NG)'!W13*Model!$AO$438*('Assumptions (NG)'!$AN$17*AVERAGE('Assumptions (NG)'!$AK$2:$AM$2)+'Assumptions (NG)'!$AN$18*AVERAGE('Assumptions (NG)'!$AK$3:$AM$3))/10^9,0)</f>
        <v>0.5345269993</v>
      </c>
      <c r="AQ638" s="160">
        <f>IF($AO$438&gt;0,'Assumptions (NG)'!X13*Model!$AO$438*('Assumptions (NG)'!$AN$17*AVERAGE('Assumptions (NG)'!$AK$2:$AM$2)+'Assumptions (NG)'!$AN$18*AVERAGE('Assumptions (NG)'!$AK$3:$AM$3))/10^9,0)</f>
        <v>0.4810742994</v>
      </c>
      <c r="AR638" s="160">
        <f>IF($AO$438&gt;0,'Assumptions (NG)'!Y13*Model!$AO$438*('Assumptions (NG)'!$AN$17*AVERAGE('Assumptions (NG)'!$AK$2:$AM$2)+'Assumptions (NG)'!$AN$18*AVERAGE('Assumptions (NG)'!$AK$3:$AM$3))/10^9,0)</f>
        <v>0.4332481994</v>
      </c>
      <c r="AS638" s="160">
        <f>IF($AO$438&gt;0,'Assumptions (NG)'!Z13*Model!$AO$438*('Assumptions (NG)'!$AN$17*AVERAGE('Assumptions (NG)'!$AK$2:$AM$2)+'Assumptions (NG)'!$AN$18*AVERAGE('Assumptions (NG)'!$AK$3:$AM$3))/10^9,0)</f>
        <v>0.3899233795</v>
      </c>
      <c r="AT638" s="160">
        <f>IF($AO$438&gt;0,'Assumptions (NG)'!AA13*Model!$AO$438*('Assumptions (NG)'!$AN$17*AVERAGE('Assumptions (NG)'!$AK$2:$AM$2)+'Assumptions (NG)'!$AN$18*AVERAGE('Assumptions (NG)'!$AK$3:$AM$3))/10^9,0)</f>
        <v>0.3505371795</v>
      </c>
      <c r="AU638" s="160">
        <f>IF($AO$438&gt;0,'Assumptions (NG)'!AB13*Model!$AO$438*('Assumptions (NG)'!$AN$17*AVERAGE('Assumptions (NG)'!$AK$2:$AM$2)+'Assumptions (NG)'!$AN$18*AVERAGE('Assumptions (NG)'!$AK$3:$AM$3))/10^9,0)</f>
        <v>0.3319693996</v>
      </c>
      <c r="AV638" s="160">
        <f>IF($AO$438&gt;0,'Assumptions (NG)'!AC13*Model!$AO$438*('Assumptions (NG)'!$AN$17*AVERAGE('Assumptions (NG)'!$AK$2:$AM$2)+'Assumptions (NG)'!$AN$18*AVERAGE('Assumptions (NG)'!$AK$3:$AM$3))/10^9,0)</f>
        <v>0.3319693996</v>
      </c>
      <c r="AW638" s="160">
        <f>IF($AO$438&gt;0,'Assumptions (NG)'!AD13*Model!$AO$438*('Assumptions (NG)'!$AN$17*AVERAGE('Assumptions (NG)'!$AK$2:$AM$2)+'Assumptions (NG)'!$AN$18*AVERAGE('Assumptions (NG)'!$AK$3:$AM$3))/10^9,0)</f>
        <v>0.3325320596</v>
      </c>
      <c r="AX638" s="160">
        <f>IF($AO$438&gt;0,'Assumptions (NG)'!AE13*Model!$AO$438*('Assumptions (NG)'!$AN$17*AVERAGE('Assumptions (NG)'!$AK$2:$AM$2)+'Assumptions (NG)'!$AN$18*AVERAGE('Assumptions (NG)'!$AK$3:$AM$3))/10^9,0)</f>
        <v>0.3319693996</v>
      </c>
      <c r="AY638" s="160">
        <f>IF($AO$438&gt;0,'Assumptions (NG)'!AF13*Model!$AO$438*('Assumptions (NG)'!$AN$17*AVERAGE('Assumptions (NG)'!$AK$2:$AM$2)+'Assumptions (NG)'!$AN$18*AVERAGE('Assumptions (NG)'!$AK$3:$AM$3))/10^9,0)</f>
        <v>0.3325320596</v>
      </c>
      <c r="AZ638" s="160">
        <f>IF($AO$438&gt;0,'Assumptions (NG)'!AG13*Model!$AO$438*('Assumptions (NG)'!$AN$17*AVERAGE('Assumptions (NG)'!$AK$2:$AM$2)+'Assumptions (NG)'!$AN$18*AVERAGE('Assumptions (NG)'!$AK$3:$AM$3))/10^9,0)</f>
        <v>0.3319693996</v>
      </c>
      <c r="BA638" s="160">
        <f>IF($AO$438&gt;0,'Assumptions (NG)'!AH13*Model!$AO$438*('Assumptions (NG)'!$AN$17*AVERAGE('Assumptions (NG)'!$AK$2:$AM$2)+'Assumptions (NG)'!$AN$18*AVERAGE('Assumptions (NG)'!$AK$3:$AM$3))/10^9,0)</f>
        <v>0.3325320596</v>
      </c>
      <c r="BB638" s="160">
        <f>IF($AO$438&gt;0,'Assumptions (NG)'!AI13*Model!$AO$438*('Assumptions (NG)'!$AN$17*AVERAGE('Assumptions (NG)'!$AK$2:$AM$2)+'Assumptions (NG)'!$AN$18*AVERAGE('Assumptions (NG)'!$AK$3:$AM$3))/10^9,0)</f>
        <v>0.3319693996</v>
      </c>
      <c r="BC638" s="160">
        <f>IF($AO$438&gt;0,'Assumptions (NG)'!AJ13*Model!$AO$438*('Assumptions (NG)'!$AN$17*AVERAGE('Assumptions (NG)'!$AK$2:$AM$2)+'Assumptions (NG)'!$AN$18*AVERAGE('Assumptions (NG)'!$AK$3:$AM$3))/10^9,0)</f>
        <v>0.3325320596</v>
      </c>
      <c r="BD638" s="160">
        <f>IF($AO$438&gt;0,'Assumptions (NG)'!AK13*Model!$AO$438*('Assumptions (NG)'!$AN$17*AVERAGE('Assumptions (NG)'!$AK$2:$AM$2)+'Assumptions (NG)'!$AN$18*AVERAGE('Assumptions (NG)'!$AK$3:$AM$3))/10^9,0)</f>
        <v>0.1659846998</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0.04867101888</v>
      </c>
      <c r="AQ639" s="160">
        <f>IF($AP$438&gt;0,'Assumptions (NG)'!W13*Model!$AP$438*('Assumptions (NG)'!$AO$17*AVERAGE('Assumptions (NG)'!$AL$2:$AN$2)+'Assumptions (NG)'!$AO$18*AVERAGE('Assumptions (NG)'!$AL$3:$AN$3))/10^9,0)</f>
        <v>0.09247493587</v>
      </c>
      <c r="AR639" s="160">
        <f>IF($AP$438&gt;0,'Assumptions (NG)'!X13*Model!$AP$438*('Assumptions (NG)'!$AO$17*AVERAGE('Assumptions (NG)'!$AL$2:$AN$2)+'Assumptions (NG)'!$AO$18*AVERAGE('Assumptions (NG)'!$AL$3:$AN$3))/10^9,0)</f>
        <v>0.08322744228</v>
      </c>
      <c r="AS639" s="160">
        <f>IF($AP$438&gt;0,'Assumptions (NG)'!Y13*Model!$AP$438*('Assumptions (NG)'!$AO$17*AVERAGE('Assumptions (NG)'!$AL$2:$AN$2)+'Assumptions (NG)'!$AO$18*AVERAGE('Assumptions (NG)'!$AL$3:$AN$3))/10^9,0)</f>
        <v>0.07495336908</v>
      </c>
      <c r="AT639" s="160">
        <f>IF($AP$438&gt;0,'Assumptions (NG)'!Z13*Model!$AP$438*('Assumptions (NG)'!$AO$17*AVERAGE('Assumptions (NG)'!$AL$2:$AN$2)+'Assumptions (NG)'!$AO$18*AVERAGE('Assumptions (NG)'!$AL$3:$AN$3))/10^9,0)</f>
        <v>0.06745803217</v>
      </c>
      <c r="AU639" s="160">
        <f>IF($AP$438&gt;0,'Assumptions (NG)'!AA13*Model!$AP$438*('Assumptions (NG)'!$AO$17*AVERAGE('Assumptions (NG)'!$AL$2:$AN$2)+'Assumptions (NG)'!$AO$18*AVERAGE('Assumptions (NG)'!$AL$3:$AN$3))/10^9,0)</f>
        <v>0.06064408952</v>
      </c>
      <c r="AV639" s="160">
        <f>IF($AP$438&gt;0,'Assumptions (NG)'!AB13*Model!$AP$438*('Assumptions (NG)'!$AO$17*AVERAGE('Assumptions (NG)'!$AL$2:$AN$2)+'Assumptions (NG)'!$AO$18*AVERAGE('Assumptions (NG)'!$AL$3:$AN$3))/10^9,0)</f>
        <v>0.05743180228</v>
      </c>
      <c r="AW639" s="160">
        <f>IF($AP$438&gt;0,'Assumptions (NG)'!AC13*Model!$AP$438*('Assumptions (NG)'!$AO$17*AVERAGE('Assumptions (NG)'!$AL$2:$AN$2)+'Assumptions (NG)'!$AO$18*AVERAGE('Assumptions (NG)'!$AL$3:$AN$3))/10^9,0)</f>
        <v>0.05743180228</v>
      </c>
      <c r="AX639" s="160">
        <f>IF($AP$438&gt;0,'Assumptions (NG)'!AD13*Model!$AP$438*('Assumptions (NG)'!$AO$17*AVERAGE('Assumptions (NG)'!$AL$2:$AN$2)+'Assumptions (NG)'!$AO$18*AVERAGE('Assumptions (NG)'!$AL$3:$AN$3))/10^9,0)</f>
        <v>0.05752914432</v>
      </c>
      <c r="AY639" s="160">
        <f>IF($AP$438&gt;0,'Assumptions (NG)'!AE13*Model!$AP$438*('Assumptions (NG)'!$AO$17*AVERAGE('Assumptions (NG)'!$AL$2:$AN$2)+'Assumptions (NG)'!$AO$18*AVERAGE('Assumptions (NG)'!$AL$3:$AN$3))/10^9,0)</f>
        <v>0.05743180228</v>
      </c>
      <c r="AZ639" s="160">
        <f>IF($AP$438&gt;0,'Assumptions (NG)'!AF13*Model!$AP$438*('Assumptions (NG)'!$AO$17*AVERAGE('Assumptions (NG)'!$AL$2:$AN$2)+'Assumptions (NG)'!$AO$18*AVERAGE('Assumptions (NG)'!$AL$3:$AN$3))/10^9,0)</f>
        <v>0.05752914432</v>
      </c>
      <c r="BA639" s="160">
        <f>IF($AP$438&gt;0,'Assumptions (NG)'!AG13*Model!$AP$438*('Assumptions (NG)'!$AO$17*AVERAGE('Assumptions (NG)'!$AL$2:$AN$2)+'Assumptions (NG)'!$AO$18*AVERAGE('Assumptions (NG)'!$AL$3:$AN$3))/10^9,0)</f>
        <v>0.05743180228</v>
      </c>
      <c r="BB639" s="160">
        <f>IF($AP$438&gt;0,'Assumptions (NG)'!AH13*Model!$AP$438*('Assumptions (NG)'!$AO$17*AVERAGE('Assumptions (NG)'!$AL$2:$AN$2)+'Assumptions (NG)'!$AO$18*AVERAGE('Assumptions (NG)'!$AL$3:$AN$3))/10^9,0)</f>
        <v>0.05752914432</v>
      </c>
      <c r="BC639" s="160">
        <f>IF($AP$438&gt;0,'Assumptions (NG)'!AI13*Model!$AP$438*('Assumptions (NG)'!$AO$17*AVERAGE('Assumptions (NG)'!$AL$2:$AN$2)+'Assumptions (NG)'!$AO$18*AVERAGE('Assumptions (NG)'!$AL$3:$AN$3))/10^9,0)</f>
        <v>0.05743180228</v>
      </c>
      <c r="BD639" s="160">
        <f>IF($AP$438&gt;0,'Assumptions (NG)'!AJ13*Model!$AP$438*('Assumptions (NG)'!$AO$17*AVERAGE('Assumptions (NG)'!$AL$2:$AN$2)+'Assumptions (NG)'!$AO$18*AVERAGE('Assumptions (NG)'!$AL$3:$AN$3))/10^9,0)</f>
        <v>0.05752914432</v>
      </c>
      <c r="BE639" s="160">
        <f>IF($AP$438&gt;0,'Assumptions (NG)'!AK13*Model!$AP$438*('Assumptions (NG)'!$AO$17*AVERAGE('Assumptions (NG)'!$AL$2:$AN$2)+'Assumptions (NG)'!$AO$18*AVERAGE('Assumptions (NG)'!$AL$3:$AN$3))/10^9,0)</f>
        <v>0.02871590114</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0.2429916114</v>
      </c>
      <c r="AR640" s="160">
        <f>IF($AQ$438&gt;0,'Assumptions (NG)'!W13*Model!$AQ$438*('Assumptions (NG)'!$AP$17*AVERAGE('Assumptions (NG)'!$AM$2:$AO$2)+'Assumptions (NG)'!$AP$18*AVERAGE('Assumptions (NG)'!$AM$3:$AO$3))/10^9,0)</f>
        <v>0.4616840617</v>
      </c>
      <c r="AS640" s="160">
        <f>IF($AQ$438&gt;0,'Assumptions (NG)'!X13*Model!$AQ$438*('Assumptions (NG)'!$AP$17*AVERAGE('Assumptions (NG)'!$AM$2:$AO$2)+'Assumptions (NG)'!$AP$18*AVERAGE('Assumptions (NG)'!$AM$3:$AO$3))/10^9,0)</f>
        <v>0.4155156555</v>
      </c>
      <c r="AT640" s="160">
        <f>IF($AQ$438&gt;0,'Assumptions (NG)'!Y13*Model!$AQ$438*('Assumptions (NG)'!$AP$17*AVERAGE('Assumptions (NG)'!$AM$2:$AO$2)+'Assumptions (NG)'!$AP$18*AVERAGE('Assumptions (NG)'!$AM$3:$AO$3))/10^9,0)</f>
        <v>0.3742070815</v>
      </c>
      <c r="AU640" s="160">
        <f>IF($AQ$438&gt;0,'Assumptions (NG)'!Z13*Model!$AQ$438*('Assumptions (NG)'!$AP$17*AVERAGE('Assumptions (NG)'!$AM$2:$AO$2)+'Assumptions (NG)'!$AP$18*AVERAGE('Assumptions (NG)'!$AM$3:$AO$3))/10^9,0)</f>
        <v>0.3367863734</v>
      </c>
      <c r="AV640" s="160">
        <f>IF($AQ$438&gt;0,'Assumptions (NG)'!AA13*Model!$AQ$438*('Assumptions (NG)'!$AP$17*AVERAGE('Assumptions (NG)'!$AM$2:$AO$2)+'Assumptions (NG)'!$AP$18*AVERAGE('Assumptions (NG)'!$AM$3:$AO$3))/10^9,0)</f>
        <v>0.3027675478</v>
      </c>
      <c r="AW640" s="160">
        <f>IF($AQ$438&gt;0,'Assumptions (NG)'!AB13*Model!$AQ$438*('Assumptions (NG)'!$AP$17*AVERAGE('Assumptions (NG)'!$AM$2:$AO$2)+'Assumptions (NG)'!$AP$18*AVERAGE('Assumptions (NG)'!$AM$3:$AO$3))/10^9,0)</f>
        <v>0.2867301014</v>
      </c>
      <c r="AX640" s="160">
        <f>IF($AQ$438&gt;0,'Assumptions (NG)'!AC13*Model!$AQ$438*('Assumptions (NG)'!$AP$17*AVERAGE('Assumptions (NG)'!$AM$2:$AO$2)+'Assumptions (NG)'!$AP$18*AVERAGE('Assumptions (NG)'!$AM$3:$AO$3))/10^9,0)</f>
        <v>0.2867301014</v>
      </c>
      <c r="AY640" s="160">
        <f>IF($AQ$438&gt;0,'Assumptions (NG)'!AD13*Model!$AQ$438*('Assumptions (NG)'!$AP$17*AVERAGE('Assumptions (NG)'!$AM$2:$AO$2)+'Assumptions (NG)'!$AP$18*AVERAGE('Assumptions (NG)'!$AM$3:$AO$3))/10^9,0)</f>
        <v>0.2872160847</v>
      </c>
      <c r="AZ640" s="160">
        <f>IF($AQ$438&gt;0,'Assumptions (NG)'!AE13*Model!$AQ$438*('Assumptions (NG)'!$AP$17*AVERAGE('Assumptions (NG)'!$AM$2:$AO$2)+'Assumptions (NG)'!$AP$18*AVERAGE('Assumptions (NG)'!$AM$3:$AO$3))/10^9,0)</f>
        <v>0.2867301014</v>
      </c>
      <c r="BA640" s="160">
        <f>IF($AQ$438&gt;0,'Assumptions (NG)'!AF13*Model!$AQ$438*('Assumptions (NG)'!$AP$17*AVERAGE('Assumptions (NG)'!$AM$2:$AO$2)+'Assumptions (NG)'!$AP$18*AVERAGE('Assumptions (NG)'!$AM$3:$AO$3))/10^9,0)</f>
        <v>0.2872160847</v>
      </c>
      <c r="BB640" s="160">
        <f>IF($AQ$438&gt;0,'Assumptions (NG)'!AG13*Model!$AQ$438*('Assumptions (NG)'!$AP$17*AVERAGE('Assumptions (NG)'!$AM$2:$AO$2)+'Assumptions (NG)'!$AP$18*AVERAGE('Assumptions (NG)'!$AM$3:$AO$3))/10^9,0)</f>
        <v>0.2867301014</v>
      </c>
      <c r="BC640" s="160">
        <f>IF($AQ$438&gt;0,'Assumptions (NG)'!AH13*Model!$AQ$438*('Assumptions (NG)'!$AP$17*AVERAGE('Assumptions (NG)'!$AM$2:$AO$2)+'Assumptions (NG)'!$AP$18*AVERAGE('Assumptions (NG)'!$AM$3:$AO$3))/10^9,0)</f>
        <v>0.2872160847</v>
      </c>
      <c r="BD640" s="160">
        <f>IF($AQ$438&gt;0,'Assumptions (NG)'!AI13*Model!$AQ$438*('Assumptions (NG)'!$AP$17*AVERAGE('Assumptions (NG)'!$AM$2:$AO$2)+'Assumptions (NG)'!$AP$18*AVERAGE('Assumptions (NG)'!$AM$3:$AO$3))/10^9,0)</f>
        <v>0.2867301014</v>
      </c>
      <c r="BE640" s="160">
        <f>IF($AQ$438&gt;0,'Assumptions (NG)'!AJ13*Model!$AQ$438*('Assumptions (NG)'!$AP$17*AVERAGE('Assumptions (NG)'!$AM$2:$AO$2)+'Assumptions (NG)'!$AP$18*AVERAGE('Assumptions (NG)'!$AM$3:$AO$3))/10^9,0)</f>
        <v>0.2872160847</v>
      </c>
      <c r="BF640" s="160">
        <f>IF($AQ$438&gt;0,'Assumptions (NG)'!AK13*Model!$AQ$438*('Assumptions (NG)'!$AP$17*AVERAGE('Assumptions (NG)'!$AM$2:$AO$2)+'Assumptions (NG)'!$AP$18*AVERAGE('Assumptions (NG)'!$AM$3:$AO$3))/10^9,0)</f>
        <v>0.1433650507</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0.08948889822</v>
      </c>
      <c r="AS641" s="160">
        <f>IF($AR$438&gt;0,'Assumptions (NG)'!W13*Model!$AR$438*('Assumptions (NG)'!$AQ$17*AVERAGE('Assumptions (NG)'!$AN$2:$AP$2)+'Assumptions (NG)'!$AQ$18*AVERAGE('Assumptions (NG)'!$AN$3:$AP$3))/10^9,0)</f>
        <v>0.1700289066</v>
      </c>
      <c r="AT641" s="160">
        <f>IF($AR$438&gt;0,'Assumptions (NG)'!X13*Model!$AR$438*('Assumptions (NG)'!$AQ$17*AVERAGE('Assumptions (NG)'!$AN$2:$AP$2)+'Assumptions (NG)'!$AQ$18*AVERAGE('Assumptions (NG)'!$AN$3:$AP$3))/10^9,0)</f>
        <v>0.153026016</v>
      </c>
      <c r="AU641" s="160">
        <f>IF($AR$438&gt;0,'Assumptions (NG)'!Y13*Model!$AR$438*('Assumptions (NG)'!$AQ$17*AVERAGE('Assumptions (NG)'!$AN$2:$AP$2)+'Assumptions (NG)'!$AQ$18*AVERAGE('Assumptions (NG)'!$AN$3:$AP$3))/10^9,0)</f>
        <v>0.1378129033</v>
      </c>
      <c r="AV641" s="160">
        <f>IF($AR$438&gt;0,'Assumptions (NG)'!Z13*Model!$AR$438*('Assumptions (NG)'!$AQ$17*AVERAGE('Assumptions (NG)'!$AN$2:$AP$2)+'Assumptions (NG)'!$AQ$18*AVERAGE('Assumptions (NG)'!$AN$3:$AP$3))/10^9,0)</f>
        <v>0.1240316129</v>
      </c>
      <c r="AW641" s="160">
        <f>IF($AR$438&gt;0,'Assumptions (NG)'!AA13*Model!$AR$438*('Assumptions (NG)'!$AQ$17*AVERAGE('Assumptions (NG)'!$AN$2:$AP$2)+'Assumptions (NG)'!$AQ$18*AVERAGE('Assumptions (NG)'!$AN$3:$AP$3))/10^9,0)</f>
        <v>0.1115031672</v>
      </c>
      <c r="AX641" s="160">
        <f>IF($AR$438&gt;0,'Assumptions (NG)'!AB13*Model!$AR$438*('Assumptions (NG)'!$AQ$17*AVERAGE('Assumptions (NG)'!$AN$2:$AP$2)+'Assumptions (NG)'!$AQ$18*AVERAGE('Assumptions (NG)'!$AN$3:$AP$3))/10^9,0)</f>
        <v>0.1055968999</v>
      </c>
      <c r="AY641" s="160">
        <f>IF($AR$438&gt;0,'Assumptions (NG)'!AC13*Model!$AR$438*('Assumptions (NG)'!$AQ$17*AVERAGE('Assumptions (NG)'!$AN$2:$AP$2)+'Assumptions (NG)'!$AQ$18*AVERAGE('Assumptions (NG)'!$AN$3:$AP$3))/10^9,0)</f>
        <v>0.1055968999</v>
      </c>
      <c r="AZ641" s="160">
        <f>IF($AR$438&gt;0,'Assumptions (NG)'!AD13*Model!$AR$438*('Assumptions (NG)'!$AQ$17*AVERAGE('Assumptions (NG)'!$AN$2:$AP$2)+'Assumptions (NG)'!$AQ$18*AVERAGE('Assumptions (NG)'!$AN$3:$AP$3))/10^9,0)</f>
        <v>0.1057758777</v>
      </c>
      <c r="BA641" s="160">
        <f>IF($AR$438&gt;0,'Assumptions (NG)'!AE13*Model!$AR$438*('Assumptions (NG)'!$AQ$17*AVERAGE('Assumptions (NG)'!$AN$2:$AP$2)+'Assumptions (NG)'!$AQ$18*AVERAGE('Assumptions (NG)'!$AN$3:$AP$3))/10^9,0)</f>
        <v>0.1055968999</v>
      </c>
      <c r="BB641" s="160">
        <f>IF($AR$438&gt;0,'Assumptions (NG)'!AF13*Model!$AR$438*('Assumptions (NG)'!$AQ$17*AVERAGE('Assumptions (NG)'!$AN$2:$AP$2)+'Assumptions (NG)'!$AQ$18*AVERAGE('Assumptions (NG)'!$AN$3:$AP$3))/10^9,0)</f>
        <v>0.1057758777</v>
      </c>
      <c r="BC641" s="160">
        <f>IF($AR$438&gt;0,'Assumptions (NG)'!AG13*Model!$AR$438*('Assumptions (NG)'!$AQ$17*AVERAGE('Assumptions (NG)'!$AN$2:$AP$2)+'Assumptions (NG)'!$AQ$18*AVERAGE('Assumptions (NG)'!$AN$3:$AP$3))/10^9,0)</f>
        <v>0.1055968999</v>
      </c>
      <c r="BD641" s="160">
        <f>IF($AR$438&gt;0,'Assumptions (NG)'!AH13*Model!$AR$438*('Assumptions (NG)'!$AQ$17*AVERAGE('Assumptions (NG)'!$AN$2:$AP$2)+'Assumptions (NG)'!$AQ$18*AVERAGE('Assumptions (NG)'!$AN$3:$AP$3))/10^9,0)</f>
        <v>0.1057758777</v>
      </c>
      <c r="BE641" s="160">
        <f>IF($AR$438&gt;0,'Assumptions (NG)'!AI13*Model!$AR$438*('Assumptions (NG)'!$AQ$17*AVERAGE('Assumptions (NG)'!$AN$2:$AP$2)+'Assumptions (NG)'!$AQ$18*AVERAGE('Assumptions (NG)'!$AN$3:$AP$3))/10^9,0)</f>
        <v>0.1055968999</v>
      </c>
      <c r="BF641" s="160">
        <f>IF($AR$438&gt;0,'Assumptions (NG)'!AJ13*Model!$AR$438*('Assumptions (NG)'!$AQ$17*AVERAGE('Assumptions (NG)'!$AN$2:$AP$2)+'Assumptions (NG)'!$AQ$18*AVERAGE('Assumptions (NG)'!$AN$3:$AP$3))/10^9,0)</f>
        <v>0.1057758777</v>
      </c>
      <c r="BG641" s="160">
        <f>IF($AR$438&gt;0,'Assumptions (NG)'!AK13*Model!$AR$438*('Assumptions (NG)'!$AQ$17*AVERAGE('Assumptions (NG)'!$AN$2:$AP$2)+'Assumptions (NG)'!$AQ$18*AVERAGE('Assumptions (NG)'!$AN$3:$AP$3))/10^9,0)</f>
        <v>0.05279844995</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0.04803183402</v>
      </c>
      <c r="AT642" s="160">
        <f>IF($AS$438&gt;0,'Assumptions (NG)'!W13*Model!$AS$438*('Assumptions (NG)'!$AR$17*AVERAGE('Assumptions (NG)'!$AO$2:$AQ$2)+'Assumptions (NG)'!$AR$18*AVERAGE('Assumptions (NG)'!$AO$3:$AQ$3))/10^9,0)</f>
        <v>0.09126048464</v>
      </c>
      <c r="AU642" s="160">
        <f>IF($AS$438&gt;0,'Assumptions (NG)'!X13*Model!$AS$438*('Assumptions (NG)'!$AR$17*AVERAGE('Assumptions (NG)'!$AO$2:$AQ$2)+'Assumptions (NG)'!$AR$18*AVERAGE('Assumptions (NG)'!$AO$3:$AQ$3))/10^9,0)</f>
        <v>0.08213443618</v>
      </c>
      <c r="AV642" s="160">
        <f>IF($AS$438&gt;0,'Assumptions (NG)'!Y13*Model!$AS$438*('Assumptions (NG)'!$AR$17*AVERAGE('Assumptions (NG)'!$AO$2:$AQ$2)+'Assumptions (NG)'!$AR$18*AVERAGE('Assumptions (NG)'!$AO$3:$AQ$3))/10^9,0)</f>
        <v>0.0739690244</v>
      </c>
      <c r="AW642" s="160">
        <f>IF($AS$438&gt;0,'Assumptions (NG)'!Z13*Model!$AS$438*('Assumptions (NG)'!$AR$17*AVERAGE('Assumptions (NG)'!$AO$2:$AQ$2)+'Assumptions (NG)'!$AR$18*AVERAGE('Assumptions (NG)'!$AO$3:$AQ$3))/10^9,0)</f>
        <v>0.06657212196</v>
      </c>
      <c r="AX642" s="160">
        <f>IF($AS$438&gt;0,'Assumptions (NG)'!AA13*Model!$AS$438*('Assumptions (NG)'!$AR$17*AVERAGE('Assumptions (NG)'!$AO$2:$AQ$2)+'Assumptions (NG)'!$AR$18*AVERAGE('Assumptions (NG)'!$AO$3:$AQ$3))/10^9,0)</f>
        <v>0.05984766519</v>
      </c>
      <c r="AY642" s="160">
        <f>IF($AS$438&gt;0,'Assumptions (NG)'!AB13*Model!$AS$438*('Assumptions (NG)'!$AR$17*AVERAGE('Assumptions (NG)'!$AO$2:$AQ$2)+'Assumptions (NG)'!$AR$18*AVERAGE('Assumptions (NG)'!$AO$3:$AQ$3))/10^9,0)</f>
        <v>0.05667756415</v>
      </c>
      <c r="AZ642" s="160">
        <f>IF($AS$438&gt;0,'Assumptions (NG)'!AC13*Model!$AS$438*('Assumptions (NG)'!$AR$17*AVERAGE('Assumptions (NG)'!$AO$2:$AQ$2)+'Assumptions (NG)'!$AR$18*AVERAGE('Assumptions (NG)'!$AO$3:$AQ$3))/10^9,0)</f>
        <v>0.05667756415</v>
      </c>
      <c r="BA642" s="160">
        <f>IF($AS$438&gt;0,'Assumptions (NG)'!AD13*Model!$AS$438*('Assumptions (NG)'!$AR$17*AVERAGE('Assumptions (NG)'!$AO$2:$AQ$2)+'Assumptions (NG)'!$AR$18*AVERAGE('Assumptions (NG)'!$AO$3:$AQ$3))/10^9,0)</f>
        <v>0.05677362781</v>
      </c>
      <c r="BB642" s="160">
        <f>IF($AS$438&gt;0,'Assumptions (NG)'!AE13*Model!$AS$438*('Assumptions (NG)'!$AR$17*AVERAGE('Assumptions (NG)'!$AO$2:$AQ$2)+'Assumptions (NG)'!$AR$18*AVERAGE('Assumptions (NG)'!$AO$3:$AQ$3))/10^9,0)</f>
        <v>0.05667756415</v>
      </c>
      <c r="BC642" s="160">
        <f>IF($AS$438&gt;0,'Assumptions (NG)'!AF13*Model!$AS$438*('Assumptions (NG)'!$AR$17*AVERAGE('Assumptions (NG)'!$AO$2:$AQ$2)+'Assumptions (NG)'!$AR$18*AVERAGE('Assumptions (NG)'!$AO$3:$AQ$3))/10^9,0)</f>
        <v>0.05677362781</v>
      </c>
      <c r="BD642" s="160">
        <f>IF($AS$438&gt;0,'Assumptions (NG)'!AG13*Model!$AS$438*('Assumptions (NG)'!$AR$17*AVERAGE('Assumptions (NG)'!$AO$2:$AQ$2)+'Assumptions (NG)'!$AR$18*AVERAGE('Assumptions (NG)'!$AO$3:$AQ$3))/10^9,0)</f>
        <v>0.05667756415</v>
      </c>
      <c r="BE642" s="160">
        <f>IF($AS$438&gt;0,'Assumptions (NG)'!AH13*Model!$AS$438*('Assumptions (NG)'!$AR$17*AVERAGE('Assumptions (NG)'!$AO$2:$AQ$2)+'Assumptions (NG)'!$AR$18*AVERAGE('Assumptions (NG)'!$AO$3:$AQ$3))/10^9,0)</f>
        <v>0.05677362781</v>
      </c>
      <c r="BF642" s="160">
        <f>IF($AS$438&gt;0,'Assumptions (NG)'!AI13*Model!$AS$438*('Assumptions (NG)'!$AR$17*AVERAGE('Assumptions (NG)'!$AO$2:$AQ$2)+'Assumptions (NG)'!$AR$18*AVERAGE('Assumptions (NG)'!$AO$3:$AQ$3))/10^9,0)</f>
        <v>0.05667756415</v>
      </c>
      <c r="BG642" s="160">
        <f>IF($AS$438&gt;0,'Assumptions (NG)'!AJ13*Model!$AS$438*('Assumptions (NG)'!$AR$17*AVERAGE('Assumptions (NG)'!$AO$2:$AQ$2)+'Assumptions (NG)'!$AR$18*AVERAGE('Assumptions (NG)'!$AO$3:$AQ$3))/10^9,0)</f>
        <v>0.05677362781</v>
      </c>
      <c r="BH642" s="160">
        <f>IF($AS$438&gt;0,'Assumptions (NG)'!AK13*Model!$AS$438*('Assumptions (NG)'!$AR$17*AVERAGE('Assumptions (NG)'!$AO$2:$AQ$2)+'Assumptions (NG)'!$AR$18*AVERAGE('Assumptions (NG)'!$AO$3:$AQ$3))/10^9,0)</f>
        <v>0.02833878207</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0.009739374446</v>
      </c>
      <c r="AU643" s="160">
        <f>IF($AT$438&gt;0,'Assumptions (NG)'!W13*Model!$AT$438*('Assumptions (NG)'!$AS$17*AVERAGE('Assumptions (NG)'!$AP$2:$AR$2)+'Assumptions (NG)'!$AS$18*AVERAGE('Assumptions (NG)'!$AP$3:$AR$3))/10^9,0)</f>
        <v>0.01850481145</v>
      </c>
      <c r="AV643" s="160">
        <f>IF($AT$438&gt;0,'Assumptions (NG)'!X13*Model!$AT$438*('Assumptions (NG)'!$AS$17*AVERAGE('Assumptions (NG)'!$AP$2:$AR$2)+'Assumptions (NG)'!$AS$18*AVERAGE('Assumptions (NG)'!$AP$3:$AR$3))/10^9,0)</f>
        <v>0.0166543303</v>
      </c>
      <c r="AW643" s="160">
        <f>IF($AT$438&gt;0,'Assumptions (NG)'!Y13*Model!$AT$438*('Assumptions (NG)'!$AS$17*AVERAGE('Assumptions (NG)'!$AP$2:$AR$2)+'Assumptions (NG)'!$AS$18*AVERAGE('Assumptions (NG)'!$AP$3:$AR$3))/10^9,0)</f>
        <v>0.01499863665</v>
      </c>
      <c r="AX643" s="160">
        <f>IF($AT$438&gt;0,'Assumptions (NG)'!Z13*Model!$AT$438*('Assumptions (NG)'!$AS$17*AVERAGE('Assumptions (NG)'!$AP$2:$AR$2)+'Assumptions (NG)'!$AS$18*AVERAGE('Assumptions (NG)'!$AP$3:$AR$3))/10^9,0)</f>
        <v>0.01349877298</v>
      </c>
      <c r="AY643" s="160">
        <f>IF($AT$438&gt;0,'Assumptions (NG)'!AA13*Model!$AT$438*('Assumptions (NG)'!$AS$17*AVERAGE('Assumptions (NG)'!$AP$2:$AR$2)+'Assumptions (NG)'!$AS$18*AVERAGE('Assumptions (NG)'!$AP$3:$AR$3))/10^9,0)</f>
        <v>0.01213526056</v>
      </c>
      <c r="AZ643" s="160">
        <f>IF($AT$438&gt;0,'Assumptions (NG)'!AB13*Model!$AT$438*('Assumptions (NG)'!$AS$17*AVERAGE('Assumptions (NG)'!$AP$2:$AR$2)+'Assumptions (NG)'!$AS$18*AVERAGE('Assumptions (NG)'!$AP$3:$AR$3))/10^9,0)</f>
        <v>0.01149246185</v>
      </c>
      <c r="BA643" s="160">
        <f>IF($AT$438&gt;0,'Assumptions (NG)'!AC13*Model!$AT$438*('Assumptions (NG)'!$AS$17*AVERAGE('Assumptions (NG)'!$AP$2:$AR$2)+'Assumptions (NG)'!$AS$18*AVERAGE('Assumptions (NG)'!$AP$3:$AR$3))/10^9,0)</f>
        <v>0.01149246185</v>
      </c>
      <c r="BB643" s="160">
        <f>IF($AT$438&gt;0,'Assumptions (NG)'!AD13*Model!$AT$438*('Assumptions (NG)'!$AS$17*AVERAGE('Assumptions (NG)'!$AP$2:$AR$2)+'Assumptions (NG)'!$AS$18*AVERAGE('Assumptions (NG)'!$AP$3:$AR$3))/10^9,0)</f>
        <v>0.0115119406</v>
      </c>
      <c r="BC643" s="160">
        <f>IF($AT$438&gt;0,'Assumptions (NG)'!AE13*Model!$AT$438*('Assumptions (NG)'!$AS$17*AVERAGE('Assumptions (NG)'!$AP$2:$AR$2)+'Assumptions (NG)'!$AS$18*AVERAGE('Assumptions (NG)'!$AP$3:$AR$3))/10^9,0)</f>
        <v>0.01149246185</v>
      </c>
      <c r="BD643" s="160">
        <f>IF($AT$438&gt;0,'Assumptions (NG)'!AF13*Model!$AT$438*('Assumptions (NG)'!$AS$17*AVERAGE('Assumptions (NG)'!$AP$2:$AR$2)+'Assumptions (NG)'!$AS$18*AVERAGE('Assumptions (NG)'!$AP$3:$AR$3))/10^9,0)</f>
        <v>0.0115119406</v>
      </c>
      <c r="BE643" s="160">
        <f>IF($AT$438&gt;0,'Assumptions (NG)'!AG13*Model!$AT$438*('Assumptions (NG)'!$AS$17*AVERAGE('Assumptions (NG)'!$AP$2:$AR$2)+'Assumptions (NG)'!$AS$18*AVERAGE('Assumptions (NG)'!$AP$3:$AR$3))/10^9,0)</f>
        <v>0.01149246185</v>
      </c>
      <c r="BF643" s="160">
        <f>IF($AT$438&gt;0,'Assumptions (NG)'!AH13*Model!$AT$438*('Assumptions (NG)'!$AS$17*AVERAGE('Assumptions (NG)'!$AP$2:$AR$2)+'Assumptions (NG)'!$AS$18*AVERAGE('Assumptions (NG)'!$AP$3:$AR$3))/10^9,0)</f>
        <v>0.0115119406</v>
      </c>
      <c r="BG643" s="160">
        <f>IF($AT$438&gt;0,'Assumptions (NG)'!AI13*Model!$AT$438*('Assumptions (NG)'!$AS$17*AVERAGE('Assumptions (NG)'!$AP$2:$AR$2)+'Assumptions (NG)'!$AS$18*AVERAGE('Assumptions (NG)'!$AP$3:$AR$3))/10^9,0)</f>
        <v>0.01149246185</v>
      </c>
      <c r="BH643" s="160">
        <f>IF($AT$438&gt;0,'Assumptions (NG)'!AJ13*Model!$AT$438*('Assumptions (NG)'!$AS$17*AVERAGE('Assumptions (NG)'!$AP$2:$AR$2)+'Assumptions (NG)'!$AS$18*AVERAGE('Assumptions (NG)'!$AP$3:$AR$3))/10^9,0)</f>
        <v>0.0115119406</v>
      </c>
      <c r="BI643" s="160">
        <f>IF($AT$438&gt;0,'Assumptions (NG)'!AK13*Model!$AT$438*('Assumptions (NG)'!$AS$17*AVERAGE('Assumptions (NG)'!$AP$2:$AR$2)+'Assumptions (NG)'!$AS$18*AVERAGE('Assumptions (NG)'!$AP$3:$AR$3))/10^9,0)</f>
        <v>0.005746230923</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0.083570565</v>
      </c>
      <c r="AV644" s="160">
        <f>IF($AU$438&gt;0,'Assumptions (NG)'!W13*Model!$AU$438*('Assumptions (NG)'!$AT$17*AVERAGE('Assumptions (NG)'!$AQ$2:$AS$2)+'Assumptions (NG)'!$AT$18*AVERAGE('Assumptions (NG)'!$AQ$3:$AS$3))/10^9,0)</f>
        <v>0.1587840735</v>
      </c>
      <c r="AW644" s="160">
        <f>IF($AU$438&gt;0,'Assumptions (NG)'!X13*Model!$AU$438*('Assumptions (NG)'!$AT$17*AVERAGE('Assumptions (NG)'!$AQ$2:$AS$2)+'Assumptions (NG)'!$AT$18*AVERAGE('Assumptions (NG)'!$AQ$3:$AS$3))/10^9,0)</f>
        <v>0.1429056662</v>
      </c>
      <c r="AX644" s="160">
        <f>IF($AU$438&gt;0,'Assumptions (NG)'!Y13*Model!$AU$438*('Assumptions (NG)'!$AT$17*AVERAGE('Assumptions (NG)'!$AQ$2:$AS$2)+'Assumptions (NG)'!$AT$18*AVERAGE('Assumptions (NG)'!$AQ$3:$AS$3))/10^9,0)</f>
        <v>0.1286986701</v>
      </c>
      <c r="AY644" s="160">
        <f>IF($AU$438&gt;0,'Assumptions (NG)'!Z13*Model!$AU$438*('Assumptions (NG)'!$AT$17*AVERAGE('Assumptions (NG)'!$AQ$2:$AS$2)+'Assumptions (NG)'!$AT$18*AVERAGE('Assumptions (NG)'!$AQ$3:$AS$3))/10^9,0)</f>
        <v>0.1158288031</v>
      </c>
      <c r="AZ644" s="160">
        <f>IF($AU$438&gt;0,'Assumptions (NG)'!AA13*Model!$AU$438*('Assumptions (NG)'!$AT$17*AVERAGE('Assumptions (NG)'!$AQ$2:$AS$2)+'Assumptions (NG)'!$AT$18*AVERAGE('Assumptions (NG)'!$AQ$3:$AS$3))/10^9,0)</f>
        <v>0.104128924</v>
      </c>
      <c r="BA644" s="160">
        <f>IF($AU$438&gt;0,'Assumptions (NG)'!AB13*Model!$AU$438*('Assumptions (NG)'!$AT$17*AVERAGE('Assumptions (NG)'!$AQ$2:$AS$2)+'Assumptions (NG)'!$AT$18*AVERAGE('Assumptions (NG)'!$AQ$3:$AS$3))/10^9,0)</f>
        <v>0.0986132667</v>
      </c>
      <c r="BB644" s="160">
        <f>IF($AU$438&gt;0,'Assumptions (NG)'!AC13*Model!$AU$438*('Assumptions (NG)'!$AT$17*AVERAGE('Assumptions (NG)'!$AQ$2:$AS$2)+'Assumptions (NG)'!$AT$18*AVERAGE('Assumptions (NG)'!$AQ$3:$AS$3))/10^9,0)</f>
        <v>0.0986132667</v>
      </c>
      <c r="BC644" s="160">
        <f>IF($AU$438&gt;0,'Assumptions (NG)'!AD13*Model!$AU$438*('Assumptions (NG)'!$AT$17*AVERAGE('Assumptions (NG)'!$AQ$2:$AS$2)+'Assumptions (NG)'!$AT$18*AVERAGE('Assumptions (NG)'!$AQ$3:$AS$3))/10^9,0)</f>
        <v>0.09878040783</v>
      </c>
      <c r="BD644" s="160">
        <f>IF($AU$438&gt;0,'Assumptions (NG)'!AE13*Model!$AU$438*('Assumptions (NG)'!$AT$17*AVERAGE('Assumptions (NG)'!$AQ$2:$AS$2)+'Assumptions (NG)'!$AT$18*AVERAGE('Assumptions (NG)'!$AQ$3:$AS$3))/10^9,0)</f>
        <v>0.0986132667</v>
      </c>
      <c r="BE644" s="160">
        <f>IF($AU$438&gt;0,'Assumptions (NG)'!AF13*Model!$AU$438*('Assumptions (NG)'!$AT$17*AVERAGE('Assumptions (NG)'!$AQ$2:$AS$2)+'Assumptions (NG)'!$AT$18*AVERAGE('Assumptions (NG)'!$AQ$3:$AS$3))/10^9,0)</f>
        <v>0.09878040783</v>
      </c>
      <c r="BF644" s="160">
        <f>IF($AU$438&gt;0,'Assumptions (NG)'!AG13*Model!$AU$438*('Assumptions (NG)'!$AT$17*AVERAGE('Assumptions (NG)'!$AQ$2:$AS$2)+'Assumptions (NG)'!$AT$18*AVERAGE('Assumptions (NG)'!$AQ$3:$AS$3))/10^9,0)</f>
        <v>0.0986132667</v>
      </c>
      <c r="BG644" s="160">
        <f>IF($AU$438&gt;0,'Assumptions (NG)'!AH13*Model!$AU$438*('Assumptions (NG)'!$AT$17*AVERAGE('Assumptions (NG)'!$AQ$2:$AS$2)+'Assumptions (NG)'!$AT$18*AVERAGE('Assumptions (NG)'!$AQ$3:$AS$3))/10^9,0)</f>
        <v>0.09878040783</v>
      </c>
      <c r="BH644" s="160">
        <f>IF($AU$438&gt;0,'Assumptions (NG)'!AI13*Model!$AU$438*('Assumptions (NG)'!$AT$17*AVERAGE('Assumptions (NG)'!$AQ$2:$AS$2)+'Assumptions (NG)'!$AT$18*AVERAGE('Assumptions (NG)'!$AQ$3:$AS$3))/10^9,0)</f>
        <v>0.0986132667</v>
      </c>
      <c r="BI644" s="160">
        <f>IF($AU$438&gt;0,'Assumptions (NG)'!AJ13*Model!$AU$438*('Assumptions (NG)'!$AT$17*AVERAGE('Assumptions (NG)'!$AQ$2:$AS$2)+'Assumptions (NG)'!$AT$18*AVERAGE('Assumptions (NG)'!$AQ$3:$AS$3))/10^9,0)</f>
        <v>0.09878040783</v>
      </c>
      <c r="BJ644" s="160">
        <f>IF($AU$438&gt;0,'Assumptions (NG)'!AK13*Model!$AU$438*('Assumptions (NG)'!$AT$17*AVERAGE('Assumptions (NG)'!$AQ$2:$AS$2)+'Assumptions (NG)'!$AT$18*AVERAGE('Assumptions (NG)'!$AQ$3:$AS$3))/10^9,0)</f>
        <v>0.04930663335</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0.02993994517</v>
      </c>
      <c r="AW645" s="160">
        <f>IF($AV$438&gt;0,'Assumptions (NG)'!W13*Model!$AV$438*('Assumptions (NG)'!$AU$17*AVERAGE('Assumptions (NG)'!$AR$2:$AT$2)+'Assumptions (NG)'!$AU$18*AVERAGE('Assumptions (NG)'!$AR$3:$AT$3))/10^9,0)</f>
        <v>0.05688589582</v>
      </c>
      <c r="AX645" s="160">
        <f>IF($AV$438&gt;0,'Assumptions (NG)'!X13*Model!$AV$438*('Assumptions (NG)'!$AU$17*AVERAGE('Assumptions (NG)'!$AR$2:$AT$2)+'Assumptions (NG)'!$AU$18*AVERAGE('Assumptions (NG)'!$AR$3:$AT$3))/10^9,0)</f>
        <v>0.05119730624</v>
      </c>
      <c r="AY645" s="160">
        <f>IF($AV$438&gt;0,'Assumptions (NG)'!Y13*Model!$AV$438*('Assumptions (NG)'!$AU$17*AVERAGE('Assumptions (NG)'!$AR$2:$AT$2)+'Assumptions (NG)'!$AU$18*AVERAGE('Assumptions (NG)'!$AR$3:$AT$3))/10^9,0)</f>
        <v>0.04610751556</v>
      </c>
      <c r="AZ645" s="160">
        <f>IF($AV$438&gt;0,'Assumptions (NG)'!Z13*Model!$AV$438*('Assumptions (NG)'!$AU$17*AVERAGE('Assumptions (NG)'!$AR$2:$AT$2)+'Assumptions (NG)'!$AU$18*AVERAGE('Assumptions (NG)'!$AR$3:$AT$3))/10^9,0)</f>
        <v>0.041496764</v>
      </c>
      <c r="BA645" s="160">
        <f>IF($AV$438&gt;0,'Assumptions (NG)'!AA13*Model!$AV$438*('Assumptions (NG)'!$AU$17*AVERAGE('Assumptions (NG)'!$AR$2:$AT$2)+'Assumptions (NG)'!$AU$18*AVERAGE('Assumptions (NG)'!$AR$3:$AT$3))/10^9,0)</f>
        <v>0.03730517168</v>
      </c>
      <c r="BB645" s="160">
        <f>IF($AV$438&gt;0,'Assumptions (NG)'!AB13*Model!$AV$438*('Assumptions (NG)'!$AU$17*AVERAGE('Assumptions (NG)'!$AR$2:$AT$2)+'Assumptions (NG)'!$AU$18*AVERAGE('Assumptions (NG)'!$AR$3:$AT$3))/10^9,0)</f>
        <v>0.0353291353</v>
      </c>
      <c r="BC645" s="160">
        <f>IF($AV$438&gt;0,'Assumptions (NG)'!AC13*Model!$AV$438*('Assumptions (NG)'!$AU$17*AVERAGE('Assumptions (NG)'!$AR$2:$AT$2)+'Assumptions (NG)'!$AU$18*AVERAGE('Assumptions (NG)'!$AR$3:$AT$3))/10^9,0)</f>
        <v>0.0353291353</v>
      </c>
      <c r="BD645" s="160">
        <f>IF($AV$438&gt;0,'Assumptions (NG)'!AD13*Model!$AV$438*('Assumptions (NG)'!$AU$17*AVERAGE('Assumptions (NG)'!$AR$2:$AT$2)+'Assumptions (NG)'!$AU$18*AVERAGE('Assumptions (NG)'!$AR$3:$AT$3))/10^9,0)</f>
        <v>0.03538901519</v>
      </c>
      <c r="BE645" s="160">
        <f>IF($AV$438&gt;0,'Assumptions (NG)'!AE13*Model!$AV$438*('Assumptions (NG)'!$AU$17*AVERAGE('Assumptions (NG)'!$AR$2:$AT$2)+'Assumptions (NG)'!$AU$18*AVERAGE('Assumptions (NG)'!$AR$3:$AT$3))/10^9,0)</f>
        <v>0.0353291353</v>
      </c>
      <c r="BF645" s="160">
        <f>IF($AV$438&gt;0,'Assumptions (NG)'!AF13*Model!$AV$438*('Assumptions (NG)'!$AU$17*AVERAGE('Assumptions (NG)'!$AR$2:$AT$2)+'Assumptions (NG)'!$AU$18*AVERAGE('Assumptions (NG)'!$AR$3:$AT$3))/10^9,0)</f>
        <v>0.03538901519</v>
      </c>
      <c r="BG645" s="160">
        <f>IF($AV$438&gt;0,'Assumptions (NG)'!AG13*Model!$AV$438*('Assumptions (NG)'!$AU$17*AVERAGE('Assumptions (NG)'!$AR$2:$AT$2)+'Assumptions (NG)'!$AU$18*AVERAGE('Assumptions (NG)'!$AR$3:$AT$3))/10^9,0)</f>
        <v>0.0353291353</v>
      </c>
      <c r="BH645" s="160">
        <f>IF($AV$438&gt;0,'Assumptions (NG)'!AH13*Model!$AV$438*('Assumptions (NG)'!$AU$17*AVERAGE('Assumptions (NG)'!$AR$2:$AT$2)+'Assumptions (NG)'!$AU$18*AVERAGE('Assumptions (NG)'!$AR$3:$AT$3))/10^9,0)</f>
        <v>0.03538901519</v>
      </c>
      <c r="BI645" s="160">
        <f>IF($AV$438&gt;0,'Assumptions (NG)'!AI13*Model!$AV$438*('Assumptions (NG)'!$AU$17*AVERAGE('Assumptions (NG)'!$AR$2:$AT$2)+'Assumptions (NG)'!$AU$18*AVERAGE('Assumptions (NG)'!$AR$3:$AT$3))/10^9,0)</f>
        <v>0.0353291353</v>
      </c>
      <c r="BJ645" s="160">
        <f>IF($AV$438&gt;0,'Assumptions (NG)'!AJ13*Model!$AV$438*('Assumptions (NG)'!$AU$17*AVERAGE('Assumptions (NG)'!$AR$2:$AT$2)+'Assumptions (NG)'!$AU$18*AVERAGE('Assumptions (NG)'!$AR$3:$AT$3))/10^9,0)</f>
        <v>0.03538901519</v>
      </c>
      <c r="BK645" s="160">
        <f>IF($AV$438&gt;0,'Assumptions (NG)'!AK13*Model!$AV$438*('Assumptions (NG)'!$AU$17*AVERAGE('Assumptions (NG)'!$AR$2:$AT$2)+'Assumptions (NG)'!$AU$18*AVERAGE('Assumptions (NG)'!$AR$3:$AT$3))/10^9,0)</f>
        <v>0.01766456765</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0.001978666455</v>
      </c>
      <c r="AX646" s="160">
        <f>IF($AW$438&gt;0,'Assumptions (NG)'!W13*Model!$AW$438*('Assumptions (NG)'!$AV$17*AVERAGE('Assumptions (NG)'!$AS$2:$AU$2)+'Assumptions (NG)'!$AV$18*AVERAGE('Assumptions (NG)'!$AS$3:$AU$3))/10^9,0)</f>
        <v>0.003759466265</v>
      </c>
      <c r="AY646" s="160">
        <f>IF($AW$438&gt;0,'Assumptions (NG)'!X13*Model!$AW$438*('Assumptions (NG)'!$AV$17*AVERAGE('Assumptions (NG)'!$AS$2:$AU$2)+'Assumptions (NG)'!$AV$18*AVERAGE('Assumptions (NG)'!$AS$3:$AU$3))/10^9,0)</f>
        <v>0.003383519638</v>
      </c>
      <c r="AZ646" s="160">
        <f>IF($AW$438&gt;0,'Assumptions (NG)'!Y13*Model!$AW$438*('Assumptions (NG)'!$AV$17*AVERAGE('Assumptions (NG)'!$AS$2:$AU$2)+'Assumptions (NG)'!$AV$18*AVERAGE('Assumptions (NG)'!$AS$3:$AU$3))/10^9,0)</f>
        <v>0.003047146341</v>
      </c>
      <c r="BA646" s="160">
        <f>IF($AW$438&gt;0,'Assumptions (NG)'!Z13*Model!$AW$438*('Assumptions (NG)'!$AV$17*AVERAGE('Assumptions (NG)'!$AS$2:$AU$2)+'Assumptions (NG)'!$AV$18*AVERAGE('Assumptions (NG)'!$AS$3:$AU$3))/10^9,0)</f>
        <v>0.002742431707</v>
      </c>
      <c r="BB646" s="160">
        <f>IF($AW$438&gt;0,'Assumptions (NG)'!AA13*Model!$AW$438*('Assumptions (NG)'!$AV$17*AVERAGE('Assumptions (NG)'!$AS$2:$AU$2)+'Assumptions (NG)'!$AV$18*AVERAGE('Assumptions (NG)'!$AS$3:$AU$3))/10^9,0)</f>
        <v>0.002465418403</v>
      </c>
      <c r="BC646" s="160">
        <f>IF($AW$438&gt;0,'Assumptions (NG)'!AB13*Model!$AW$438*('Assumptions (NG)'!$AV$17*AVERAGE('Assumptions (NG)'!$AS$2:$AU$2)+'Assumptions (NG)'!$AV$18*AVERAGE('Assumptions (NG)'!$AS$3:$AU$3))/10^9,0)</f>
        <v>0.002334826417</v>
      </c>
      <c r="BD646" s="160">
        <f>IF($AW$438&gt;0,'Assumptions (NG)'!AC13*Model!$AW$438*('Assumptions (NG)'!$AV$17*AVERAGE('Assumptions (NG)'!$AS$2:$AU$2)+'Assumptions (NG)'!$AV$18*AVERAGE('Assumptions (NG)'!$AS$3:$AU$3))/10^9,0)</f>
        <v>0.002334826417</v>
      </c>
      <c r="BE646" s="160">
        <f>IF($AW$438&gt;0,'Assumptions (NG)'!AD13*Model!$AW$438*('Assumptions (NG)'!$AV$17*AVERAGE('Assumptions (NG)'!$AS$2:$AU$2)+'Assumptions (NG)'!$AV$18*AVERAGE('Assumptions (NG)'!$AS$3:$AU$3))/10^9,0)</f>
        <v>0.00233878375</v>
      </c>
      <c r="BF646" s="160">
        <f>IF($AW$438&gt;0,'Assumptions (NG)'!AE13*Model!$AW$438*('Assumptions (NG)'!$AV$17*AVERAGE('Assumptions (NG)'!$AS$2:$AU$2)+'Assumptions (NG)'!$AV$18*AVERAGE('Assumptions (NG)'!$AS$3:$AU$3))/10^9,0)</f>
        <v>0.002334826417</v>
      </c>
      <c r="BG646" s="160">
        <f>IF($AW$438&gt;0,'Assumptions (NG)'!AF13*Model!$AW$438*('Assumptions (NG)'!$AV$17*AVERAGE('Assumptions (NG)'!$AS$2:$AU$2)+'Assumptions (NG)'!$AV$18*AVERAGE('Assumptions (NG)'!$AS$3:$AU$3))/10^9,0)</f>
        <v>0.00233878375</v>
      </c>
      <c r="BH646" s="160">
        <f>IF($AW$438&gt;0,'Assumptions (NG)'!AG13*Model!$AW$438*('Assumptions (NG)'!$AV$17*AVERAGE('Assumptions (NG)'!$AS$2:$AU$2)+'Assumptions (NG)'!$AV$18*AVERAGE('Assumptions (NG)'!$AS$3:$AU$3))/10^9,0)</f>
        <v>0.002334826417</v>
      </c>
      <c r="BI646" s="160">
        <f>IF($AW$438&gt;0,'Assumptions (NG)'!AH13*Model!$AW$438*('Assumptions (NG)'!$AV$17*AVERAGE('Assumptions (NG)'!$AS$2:$AU$2)+'Assumptions (NG)'!$AV$18*AVERAGE('Assumptions (NG)'!$AS$3:$AU$3))/10^9,0)</f>
        <v>0.00233878375</v>
      </c>
      <c r="BJ646" s="160">
        <f>IF($AW$438&gt;0,'Assumptions (NG)'!AI13*Model!$AW$438*('Assumptions (NG)'!$AV$17*AVERAGE('Assumptions (NG)'!$AS$2:$AU$2)+'Assumptions (NG)'!$AV$18*AVERAGE('Assumptions (NG)'!$AS$3:$AU$3))/10^9,0)</f>
        <v>0.002334826417</v>
      </c>
      <c r="BK646" s="160">
        <f>IF($AW$438&gt;0,'Assumptions (NG)'!AJ13*Model!$AW$438*('Assumptions (NG)'!$AV$17*AVERAGE('Assumptions (NG)'!$AS$2:$AU$2)+'Assumptions (NG)'!$AV$18*AVERAGE('Assumptions (NG)'!$AS$3:$AU$3))/10^9,0)</f>
        <v>0.00233878375</v>
      </c>
      <c r="BL646" s="160">
        <f>IF($AW$438&gt;0,'Assumptions (NG)'!AK13*Model!$AW$438*('Assumptions (NG)'!$AV$17*AVERAGE('Assumptions (NG)'!$AS$2:$AU$2)+'Assumptions (NG)'!$AV$18*AVERAGE('Assumptions (NG)'!$AS$3:$AU$3))/10^9,0)</f>
        <v>0.001167413209</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0.00201043955</v>
      </c>
      <c r="AY647" s="160">
        <f>IF($AX$438&gt;0,'Assumptions (NG)'!W13*Model!$AX$438*('Assumptions (NG)'!$AW$17*AVERAGE('Assumptions (NG)'!$AT$2:$AV$2)+'Assumptions (NG)'!$AW$18*AVERAGE('Assumptions (NG)'!$AT$3:$AV$3))/10^9,0)</f>
        <v>0.003819835145</v>
      </c>
      <c r="AZ647" s="160">
        <f>IF($AX$438&gt;0,'Assumptions (NG)'!X13*Model!$AX$438*('Assumptions (NG)'!$AW$17*AVERAGE('Assumptions (NG)'!$AT$2:$AV$2)+'Assumptions (NG)'!$AW$18*AVERAGE('Assumptions (NG)'!$AT$3:$AV$3))/10^9,0)</f>
        <v>0.00343785163</v>
      </c>
      <c r="BA647" s="160">
        <f>IF($AX$438&gt;0,'Assumptions (NG)'!Y13*Model!$AX$438*('Assumptions (NG)'!$AW$17*AVERAGE('Assumptions (NG)'!$AT$2:$AV$2)+'Assumptions (NG)'!$AW$18*AVERAGE('Assumptions (NG)'!$AT$3:$AV$3))/10^9,0)</f>
        <v>0.003096076907</v>
      </c>
      <c r="BB647" s="160">
        <f>IF($AX$438&gt;0,'Assumptions (NG)'!Z13*Model!$AX$438*('Assumptions (NG)'!$AW$17*AVERAGE('Assumptions (NG)'!$AT$2:$AV$2)+'Assumptions (NG)'!$AW$18*AVERAGE('Assumptions (NG)'!$AT$3:$AV$3))/10^9,0)</f>
        <v>0.002786469216</v>
      </c>
      <c r="BC647" s="160">
        <f>IF($AX$438&gt;0,'Assumptions (NG)'!AA13*Model!$AX$438*('Assumptions (NG)'!$AW$17*AVERAGE('Assumptions (NG)'!$AT$2:$AV$2)+'Assumptions (NG)'!$AW$18*AVERAGE('Assumptions (NG)'!$AT$3:$AV$3))/10^9,0)</f>
        <v>0.002505007679</v>
      </c>
      <c r="BD647" s="160">
        <f>IF($AX$438&gt;0,'Assumptions (NG)'!AB13*Model!$AX$438*('Assumptions (NG)'!$AW$17*AVERAGE('Assumptions (NG)'!$AT$2:$AV$2)+'Assumptions (NG)'!$AW$18*AVERAGE('Assumptions (NG)'!$AT$3:$AV$3))/10^9,0)</f>
        <v>0.002372318669</v>
      </c>
      <c r="BE647" s="160">
        <f>IF($AX$438&gt;0,'Assumptions (NG)'!AC13*Model!$AX$438*('Assumptions (NG)'!$AW$17*AVERAGE('Assumptions (NG)'!$AT$2:$AV$2)+'Assumptions (NG)'!$AW$18*AVERAGE('Assumptions (NG)'!$AT$3:$AV$3))/10^9,0)</f>
        <v>0.002372318669</v>
      </c>
      <c r="BF647" s="160">
        <f>IF($AX$438&gt;0,'Assumptions (NG)'!AD13*Model!$AX$438*('Assumptions (NG)'!$AW$17*AVERAGE('Assumptions (NG)'!$AT$2:$AV$2)+'Assumptions (NG)'!$AW$18*AVERAGE('Assumptions (NG)'!$AT$3:$AV$3))/10^9,0)</f>
        <v>0.002376339548</v>
      </c>
      <c r="BG647" s="160">
        <f>IF($AX$438&gt;0,'Assumptions (NG)'!AE13*Model!$AX$438*('Assumptions (NG)'!$AW$17*AVERAGE('Assumptions (NG)'!$AT$2:$AV$2)+'Assumptions (NG)'!$AW$18*AVERAGE('Assumptions (NG)'!$AT$3:$AV$3))/10^9,0)</f>
        <v>0.002372318669</v>
      </c>
      <c r="BH647" s="160">
        <f>IF($AX$438&gt;0,'Assumptions (NG)'!AF13*Model!$AX$438*('Assumptions (NG)'!$AW$17*AVERAGE('Assumptions (NG)'!$AT$2:$AV$2)+'Assumptions (NG)'!$AW$18*AVERAGE('Assumptions (NG)'!$AT$3:$AV$3))/10^9,0)</f>
        <v>0.002376339548</v>
      </c>
      <c r="BI647" s="160">
        <f>IF($AX$438&gt;0,'Assumptions (NG)'!AG13*Model!$AX$438*('Assumptions (NG)'!$AW$17*AVERAGE('Assumptions (NG)'!$AT$2:$AV$2)+'Assumptions (NG)'!$AW$18*AVERAGE('Assumptions (NG)'!$AT$3:$AV$3))/10^9,0)</f>
        <v>0.002372318669</v>
      </c>
      <c r="BJ647" s="160">
        <f>IF($AX$438&gt;0,'Assumptions (NG)'!AH13*Model!$AX$438*('Assumptions (NG)'!$AW$17*AVERAGE('Assumptions (NG)'!$AT$2:$AV$2)+'Assumptions (NG)'!$AW$18*AVERAGE('Assumptions (NG)'!$AT$3:$AV$3))/10^9,0)</f>
        <v>0.002376339548</v>
      </c>
      <c r="BK647" s="160">
        <f>IF($AX$438&gt;0,'Assumptions (NG)'!AI13*Model!$AX$438*('Assumptions (NG)'!$AW$17*AVERAGE('Assumptions (NG)'!$AT$2:$AV$2)+'Assumptions (NG)'!$AW$18*AVERAGE('Assumptions (NG)'!$AT$3:$AV$3))/10^9,0)</f>
        <v>0.002372318669</v>
      </c>
      <c r="BL647" s="160">
        <f>IF($AX$438&gt;0,'Assumptions (NG)'!AJ13*Model!$AX$438*('Assumptions (NG)'!$AW$17*AVERAGE('Assumptions (NG)'!$AT$2:$AV$2)+'Assumptions (NG)'!$AW$18*AVERAGE('Assumptions (NG)'!$AT$3:$AV$3))/10^9,0)</f>
        <v>0.002376339548</v>
      </c>
      <c r="BM647" s="160">
        <f>IF($AX$438&gt;0,'Assumptions (NG)'!AK13*Model!$AX$438*('Assumptions (NG)'!$AW$17*AVERAGE('Assumptions (NG)'!$AT$2:$AV$2)+'Assumptions (NG)'!$AW$18*AVERAGE('Assumptions (NG)'!$AT$3:$AV$3))/10^9,0)</f>
        <v>0.001186159334</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0.002042693729</v>
      </c>
      <c r="AZ648" s="160">
        <f>IF($AY$438&gt;0,'Assumptions (NG)'!W13*Model!$AY$438*('Assumptions (NG)'!$AX$17*AVERAGE('Assumptions (NG)'!$AU$2:$AW$2)+'Assumptions (NG)'!$AX$18*AVERAGE('Assumptions (NG)'!$AU$3:$AW$3))/10^9,0)</f>
        <v>0.003881118086</v>
      </c>
      <c r="BA648" s="160">
        <f>IF($AY$438&gt;0,'Assumptions (NG)'!X13*Model!$AY$438*('Assumptions (NG)'!$AX$17*AVERAGE('Assumptions (NG)'!$AU$2:$AW$2)+'Assumptions (NG)'!$AX$18*AVERAGE('Assumptions (NG)'!$AU$3:$AW$3))/10^9,0)</f>
        <v>0.003493006277</v>
      </c>
      <c r="BB648" s="160">
        <f>IF($AY$438&gt;0,'Assumptions (NG)'!Y13*Model!$AY$438*('Assumptions (NG)'!$AX$17*AVERAGE('Assumptions (NG)'!$AU$2:$AW$2)+'Assumptions (NG)'!$AX$18*AVERAGE('Assumptions (NG)'!$AU$3:$AW$3))/10^9,0)</f>
        <v>0.003145748343</v>
      </c>
      <c r="BC648" s="160">
        <f>IF($AY$438&gt;0,'Assumptions (NG)'!Z13*Model!$AY$438*('Assumptions (NG)'!$AX$17*AVERAGE('Assumptions (NG)'!$AU$2:$AW$2)+'Assumptions (NG)'!$AX$18*AVERAGE('Assumptions (NG)'!$AU$3:$AW$3))/10^9,0)</f>
        <v>0.002831173509</v>
      </c>
      <c r="BD648" s="160">
        <f>IF($AY$438&gt;0,'Assumptions (NG)'!AA13*Model!$AY$438*('Assumptions (NG)'!$AX$17*AVERAGE('Assumptions (NG)'!$AU$2:$AW$2)+'Assumptions (NG)'!$AX$18*AVERAGE('Assumptions (NG)'!$AU$3:$AW$3))/10^9,0)</f>
        <v>0.002545196387</v>
      </c>
      <c r="BE648" s="160">
        <f>IF($AY$438&gt;0,'Assumptions (NG)'!AB13*Model!$AY$438*('Assumptions (NG)'!$AX$17*AVERAGE('Assumptions (NG)'!$AU$2:$AW$2)+'Assumptions (NG)'!$AX$18*AVERAGE('Assumptions (NG)'!$AU$3:$AW$3))/10^9,0)</f>
        <v>0.002410378601</v>
      </c>
      <c r="BF648" s="160">
        <f>IF($AY$438&gt;0,'Assumptions (NG)'!AC13*Model!$AY$438*('Assumptions (NG)'!$AX$17*AVERAGE('Assumptions (NG)'!$AU$2:$AW$2)+'Assumptions (NG)'!$AX$18*AVERAGE('Assumptions (NG)'!$AU$3:$AW$3))/10^9,0)</f>
        <v>0.002410378601</v>
      </c>
      <c r="BG648" s="160">
        <f>IF($AY$438&gt;0,'Assumptions (NG)'!AD13*Model!$AY$438*('Assumptions (NG)'!$AX$17*AVERAGE('Assumptions (NG)'!$AU$2:$AW$2)+'Assumptions (NG)'!$AX$18*AVERAGE('Assumptions (NG)'!$AU$3:$AW$3))/10^9,0)</f>
        <v>0.002414463988</v>
      </c>
      <c r="BH648" s="160">
        <f>IF($AY$438&gt;0,'Assumptions (NG)'!AE13*Model!$AY$438*('Assumptions (NG)'!$AX$17*AVERAGE('Assumptions (NG)'!$AU$2:$AW$2)+'Assumptions (NG)'!$AX$18*AVERAGE('Assumptions (NG)'!$AU$3:$AW$3))/10^9,0)</f>
        <v>0.002410378601</v>
      </c>
      <c r="BI648" s="160">
        <f>IF($AY$438&gt;0,'Assumptions (NG)'!AF13*Model!$AY$438*('Assumptions (NG)'!$AX$17*AVERAGE('Assumptions (NG)'!$AU$2:$AW$2)+'Assumptions (NG)'!$AX$18*AVERAGE('Assumptions (NG)'!$AU$3:$AW$3))/10^9,0)</f>
        <v>0.002414463988</v>
      </c>
      <c r="BJ648" s="160">
        <f>IF($AY$438&gt;0,'Assumptions (NG)'!AG13*Model!$AY$438*('Assumptions (NG)'!$AX$17*AVERAGE('Assumptions (NG)'!$AU$2:$AW$2)+'Assumptions (NG)'!$AX$18*AVERAGE('Assumptions (NG)'!$AU$3:$AW$3))/10^9,0)</f>
        <v>0.002410378601</v>
      </c>
      <c r="BK648" s="160">
        <f>IF($AY$438&gt;0,'Assumptions (NG)'!AH13*Model!$AY$438*('Assumptions (NG)'!$AX$17*AVERAGE('Assumptions (NG)'!$AU$2:$AW$2)+'Assumptions (NG)'!$AX$18*AVERAGE('Assumptions (NG)'!$AU$3:$AW$3))/10^9,0)</f>
        <v>0.002414463988</v>
      </c>
      <c r="BL648" s="160">
        <f>IF($AY$438&gt;0,'Assumptions (NG)'!AI13*Model!$AY$438*('Assumptions (NG)'!$AX$17*AVERAGE('Assumptions (NG)'!$AU$2:$AW$2)+'Assumptions (NG)'!$AX$18*AVERAGE('Assumptions (NG)'!$AU$3:$AW$3))/10^9,0)</f>
        <v>0.002410378601</v>
      </c>
      <c r="BM648" s="160">
        <f>IF($AY$438&gt;0,'Assumptions (NG)'!AJ13*Model!$AY$438*('Assumptions (NG)'!$AX$17*AVERAGE('Assumptions (NG)'!$AU$2:$AW$2)+'Assumptions (NG)'!$AX$18*AVERAGE('Assumptions (NG)'!$AU$3:$AW$3))/10^9,0)</f>
        <v>0.002414463988</v>
      </c>
      <c r="BN648" s="160">
        <f>IF($AY$438&gt;0,'Assumptions (NG)'!AK13*Model!$AY$438*('Assumptions (NG)'!$AX$17*AVERAGE('Assumptions (NG)'!$AU$2:$AW$2)+'Assumptions (NG)'!$AX$18*AVERAGE('Assumptions (NG)'!$AU$3:$AW$3))/10^9,0)</f>
        <v>0.0012051893</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0.009016751847</v>
      </c>
      <c r="BA649" s="160">
        <f>IF($AZ$438&gt;0,'Assumptions (NG)'!W13*Model!$AZ$438*('Assumptions (NG)'!$AY$17*AVERAGE('Assumptions (NG)'!$AV$2:$AX$2)+'Assumptions (NG)'!$AY$18*AVERAGE('Assumptions (NG)'!$AV$3:$AX$3))/10^9,0)</f>
        <v>0.01713182851</v>
      </c>
      <c r="BB649" s="160">
        <f>IF($AZ$438&gt;0,'Assumptions (NG)'!X13*Model!$AZ$438*('Assumptions (NG)'!$AY$17*AVERAGE('Assumptions (NG)'!$AV$2:$AX$2)+'Assumptions (NG)'!$AY$18*AVERAGE('Assumptions (NG)'!$AV$3:$AX$3))/10^9,0)</f>
        <v>0.01541864566</v>
      </c>
      <c r="BC649" s="160">
        <f>IF($AZ$438&gt;0,'Assumptions (NG)'!Y13*Model!$AZ$438*('Assumptions (NG)'!$AY$17*AVERAGE('Assumptions (NG)'!$AV$2:$AX$2)+'Assumptions (NG)'!$AY$18*AVERAGE('Assumptions (NG)'!$AV$3:$AX$3))/10^9,0)</f>
        <v>0.01388579784</v>
      </c>
      <c r="BD649" s="160">
        <f>IF($AZ$438&gt;0,'Assumptions (NG)'!Z13*Model!$AZ$438*('Assumptions (NG)'!$AY$17*AVERAGE('Assumptions (NG)'!$AV$2:$AX$2)+'Assumptions (NG)'!$AY$18*AVERAGE('Assumptions (NG)'!$AV$3:$AX$3))/10^9,0)</f>
        <v>0.01249721806</v>
      </c>
      <c r="BE649" s="160">
        <f>IF($AZ$438&gt;0,'Assumptions (NG)'!AA13*Model!$AZ$438*('Assumptions (NG)'!$AY$17*AVERAGE('Assumptions (NG)'!$AV$2:$AX$2)+'Assumptions (NG)'!$AY$18*AVERAGE('Assumptions (NG)'!$AV$3:$AX$3))/10^9,0)</f>
        <v>0.0112348728</v>
      </c>
      <c r="BF649" s="160">
        <f>IF($AZ$438&gt;0,'Assumptions (NG)'!AB13*Model!$AZ$438*('Assumptions (NG)'!$AY$17*AVERAGE('Assumptions (NG)'!$AV$2:$AX$2)+'Assumptions (NG)'!$AY$18*AVERAGE('Assumptions (NG)'!$AV$3:$AX$3))/10^9,0)</f>
        <v>0.01063976718</v>
      </c>
      <c r="BG649" s="160">
        <f>IF($AZ$438&gt;0,'Assumptions (NG)'!AC13*Model!$AZ$438*('Assumptions (NG)'!$AY$17*AVERAGE('Assumptions (NG)'!$AV$2:$AX$2)+'Assumptions (NG)'!$AY$18*AVERAGE('Assumptions (NG)'!$AV$3:$AX$3))/10^9,0)</f>
        <v>0.01063976718</v>
      </c>
      <c r="BH649" s="160">
        <f>IF($AZ$438&gt;0,'Assumptions (NG)'!AD13*Model!$AZ$438*('Assumptions (NG)'!$AY$17*AVERAGE('Assumptions (NG)'!$AV$2:$AX$2)+'Assumptions (NG)'!$AY$18*AVERAGE('Assumptions (NG)'!$AV$3:$AX$3))/10^9,0)</f>
        <v>0.01065780068</v>
      </c>
      <c r="BI649" s="160">
        <f>IF($AZ$438&gt;0,'Assumptions (NG)'!AE13*Model!$AZ$438*('Assumptions (NG)'!$AY$17*AVERAGE('Assumptions (NG)'!$AV$2:$AX$2)+'Assumptions (NG)'!$AY$18*AVERAGE('Assumptions (NG)'!$AV$3:$AX$3))/10^9,0)</f>
        <v>0.01063976718</v>
      </c>
      <c r="BJ649" s="160">
        <f>IF($AZ$438&gt;0,'Assumptions (NG)'!AF13*Model!$AZ$438*('Assumptions (NG)'!$AY$17*AVERAGE('Assumptions (NG)'!$AV$2:$AX$2)+'Assumptions (NG)'!$AY$18*AVERAGE('Assumptions (NG)'!$AV$3:$AX$3))/10^9,0)</f>
        <v>0.01065780068</v>
      </c>
      <c r="BK649" s="160">
        <f>IF($AZ$438&gt;0,'Assumptions (NG)'!AG13*Model!$AZ$438*('Assumptions (NG)'!$AY$17*AVERAGE('Assumptions (NG)'!$AV$2:$AX$2)+'Assumptions (NG)'!$AY$18*AVERAGE('Assumptions (NG)'!$AV$3:$AX$3))/10^9,0)</f>
        <v>0.01063976718</v>
      </c>
      <c r="BL649" s="160">
        <f>IF($AZ$438&gt;0,'Assumptions (NG)'!AH13*Model!$AZ$438*('Assumptions (NG)'!$AY$17*AVERAGE('Assumptions (NG)'!$AV$2:$AX$2)+'Assumptions (NG)'!$AY$18*AVERAGE('Assumptions (NG)'!$AV$3:$AX$3))/10^9,0)</f>
        <v>0.01065780068</v>
      </c>
      <c r="BM649" s="160">
        <f>IF($AZ$438&gt;0,'Assumptions (NG)'!AI13*Model!$AZ$438*('Assumptions (NG)'!$AY$17*AVERAGE('Assumptions (NG)'!$AV$2:$AX$2)+'Assumptions (NG)'!$AY$18*AVERAGE('Assumptions (NG)'!$AV$3:$AX$3))/10^9,0)</f>
        <v>0.01063976718</v>
      </c>
      <c r="BN649" s="160">
        <f>IF($AZ$438&gt;0,'Assumptions (NG)'!AJ13*Model!$AZ$438*('Assumptions (NG)'!$AY$17*AVERAGE('Assumptions (NG)'!$AV$2:$AX$2)+'Assumptions (NG)'!$AY$18*AVERAGE('Assumptions (NG)'!$AV$3:$AX$3))/10^9,0)</f>
        <v>0.01065780068</v>
      </c>
      <c r="BO649" s="160">
        <f>IF($AZ$438&gt;0,'Assumptions (NG)'!AK13*Model!$AZ$438*('Assumptions (NG)'!$AY$17*AVERAGE('Assumptions (NG)'!$AV$2:$AX$2)+'Assumptions (NG)'!$AY$18*AVERAGE('Assumptions (NG)'!$AV$3:$AX$3))/10^9,0)</f>
        <v>0.00531988359</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0.002108671681</v>
      </c>
      <c r="BB650" s="160">
        <f>IF($BA$438&gt;0,'Assumptions (NG)'!W13*Model!$BA$438*('Assumptions (NG)'!$AZ$17*AVERAGE('Assumptions (NG)'!$AW$2:$AY$2)+'Assumptions (NG)'!$AZ$18*AVERAGE('Assumptions (NG)'!$AW$3:$AY$3))/10^9,0)</f>
        <v>0.004006476193</v>
      </c>
      <c r="BC650" s="160">
        <f>IF($BA$438&gt;0,'Assumptions (NG)'!X13*Model!$BA$438*('Assumptions (NG)'!$AZ$17*AVERAGE('Assumptions (NG)'!$AW$2:$AY$2)+'Assumptions (NG)'!$AZ$18*AVERAGE('Assumptions (NG)'!$AW$3:$AY$3))/10^9,0)</f>
        <v>0.003605828574</v>
      </c>
      <c r="BD650" s="160">
        <f>IF($BA$438&gt;0,'Assumptions (NG)'!Y13*Model!$BA$438*('Assumptions (NG)'!$AZ$17*AVERAGE('Assumptions (NG)'!$AW$2:$AY$2)+'Assumptions (NG)'!$AZ$18*AVERAGE('Assumptions (NG)'!$AW$3:$AY$3))/10^9,0)</f>
        <v>0.003247354388</v>
      </c>
      <c r="BE650" s="160">
        <f>IF($BA$438&gt;0,'Assumptions (NG)'!Z13*Model!$BA$438*('Assumptions (NG)'!$AZ$17*AVERAGE('Assumptions (NG)'!$AW$2:$AY$2)+'Assumptions (NG)'!$AZ$18*AVERAGE('Assumptions (NG)'!$AW$3:$AY$3))/10^9,0)</f>
        <v>0.002922618949</v>
      </c>
      <c r="BF650" s="160">
        <f>IF($BA$438&gt;0,'Assumptions (NG)'!AA13*Model!$BA$438*('Assumptions (NG)'!$AZ$17*AVERAGE('Assumptions (NG)'!$AW$2:$AY$2)+'Assumptions (NG)'!$AZ$18*AVERAGE('Assumptions (NG)'!$AW$3:$AY$3))/10^9,0)</f>
        <v>0.002627404914</v>
      </c>
      <c r="BG650" s="160">
        <f>IF($BA$438&gt;0,'Assumptions (NG)'!AB13*Model!$BA$438*('Assumptions (NG)'!$AZ$17*AVERAGE('Assumptions (NG)'!$AW$2:$AY$2)+'Assumptions (NG)'!$AZ$18*AVERAGE('Assumptions (NG)'!$AW$3:$AY$3))/10^9,0)</f>
        <v>0.002488232583</v>
      </c>
      <c r="BH650" s="160">
        <f>IF($BA$438&gt;0,'Assumptions (NG)'!AC13*Model!$BA$438*('Assumptions (NG)'!$AZ$17*AVERAGE('Assumptions (NG)'!$AW$2:$AY$2)+'Assumptions (NG)'!$AZ$18*AVERAGE('Assumptions (NG)'!$AW$3:$AY$3))/10^9,0)</f>
        <v>0.002488232583</v>
      </c>
      <c r="BI650" s="160">
        <f>IF($BA$438&gt;0,'Assumptions (NG)'!AD13*Model!$BA$438*('Assumptions (NG)'!$AZ$17*AVERAGE('Assumptions (NG)'!$AW$2:$AY$2)+'Assumptions (NG)'!$AZ$18*AVERAGE('Assumptions (NG)'!$AW$3:$AY$3))/10^9,0)</f>
        <v>0.002492449926</v>
      </c>
      <c r="BJ650" s="160">
        <f>IF($BA$438&gt;0,'Assumptions (NG)'!AE13*Model!$BA$438*('Assumptions (NG)'!$AZ$17*AVERAGE('Assumptions (NG)'!$AW$2:$AY$2)+'Assumptions (NG)'!$AZ$18*AVERAGE('Assumptions (NG)'!$AW$3:$AY$3))/10^9,0)</f>
        <v>0.002488232583</v>
      </c>
      <c r="BK650" s="160">
        <f>IF($BA$438&gt;0,'Assumptions (NG)'!AF13*Model!$BA$438*('Assumptions (NG)'!$AZ$17*AVERAGE('Assumptions (NG)'!$AW$2:$AY$2)+'Assumptions (NG)'!$AZ$18*AVERAGE('Assumptions (NG)'!$AW$3:$AY$3))/10^9,0)</f>
        <v>0.002492449926</v>
      </c>
      <c r="BL650" s="160">
        <f>IF($BA$438&gt;0,'Assumptions (NG)'!AG13*Model!$BA$438*('Assumptions (NG)'!$AZ$17*AVERAGE('Assumptions (NG)'!$AW$2:$AY$2)+'Assumptions (NG)'!$AZ$18*AVERAGE('Assumptions (NG)'!$AW$3:$AY$3))/10^9,0)</f>
        <v>0.002488232583</v>
      </c>
      <c r="BM650" s="160">
        <f>IF($BA$438&gt;0,'Assumptions (NG)'!AH13*Model!$BA$438*('Assumptions (NG)'!$AZ$17*AVERAGE('Assumptions (NG)'!$AW$2:$AY$2)+'Assumptions (NG)'!$AZ$18*AVERAGE('Assumptions (NG)'!$AW$3:$AY$3))/10^9,0)</f>
        <v>0.002492449926</v>
      </c>
      <c r="BN650" s="160">
        <f>IF($BA$438&gt;0,'Assumptions (NG)'!AI13*Model!$BA$438*('Assumptions (NG)'!$AZ$17*AVERAGE('Assumptions (NG)'!$AW$2:$AY$2)+'Assumptions (NG)'!$AZ$18*AVERAGE('Assumptions (NG)'!$AW$3:$AY$3))/10^9,0)</f>
        <v>0.002488232583</v>
      </c>
      <c r="BO650" s="160">
        <f>IF($BA$438&gt;0,'Assumptions (NG)'!AJ13*Model!$BA$438*('Assumptions (NG)'!$AZ$17*AVERAGE('Assumptions (NG)'!$AW$2:$AY$2)+'Assumptions (NG)'!$AZ$18*AVERAGE('Assumptions (NG)'!$AW$3:$AY$3))/10^9,0)</f>
        <v>0.002492449926</v>
      </c>
      <c r="BP650" s="160">
        <f>IF($BA$438&gt;0,'Assumptions (NG)'!AK13*Model!$BA$438*('Assumptions (NG)'!$AZ$17*AVERAGE('Assumptions (NG)'!$AW$2:$AY$2)+'Assumptions (NG)'!$AZ$18*AVERAGE('Assumptions (NG)'!$AW$3:$AY$3))/10^9,0)</f>
        <v>0.001244116292</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0.1958639587</v>
      </c>
      <c r="D651" s="160">
        <f>IF(Model!D436+Model!D437-Model!D432-Model!D435-D599+D547&gt;0,(1-'Assumptions (NG)'!C41)*(Model!D436+Model!D437-Model!D432-Model!D435-D599-D547)+D599+D495,Model!D436+Model!D437-Model!D432-Model!D435+D547+D495)</f>
        <v>0.1041776145</v>
      </c>
      <c r="E651" s="160">
        <f>IF(Model!E436+Model!E437-Model!E432-Model!E435-E599+E547&gt;0,(1-'Assumptions (NG)'!D41)*(Model!E436+Model!E437-Model!E432-Model!E435-E599-E547)+E599+E495,Model!E436+Model!E437-Model!E432-Model!E435+E547+E495)</f>
        <v>-0.7480243396</v>
      </c>
      <c r="F651" s="160">
        <f>IF(Model!F436+Model!F437-Model!F432-Model!F435-F599+F547&gt;0,(1-'Assumptions (NG)'!E41)*(Model!F436+Model!F437-Model!F432-Model!F435-F599-F547)+F599+F495,Model!F436+Model!F437-Model!F432-Model!F435+F547+F495)</f>
        <v>-1.282013439</v>
      </c>
      <c r="G651" s="160">
        <f>IF(Model!G436+Model!G437-Model!G432-Model!G435-G599+G547&gt;0,(1-'Assumptions (NG)'!F41)*(Model!G436+Model!G437-Model!G432-Model!G435-G599-G547)+G599+G495,Model!G436+Model!G437-Model!G432-Model!G435+G547+G495)</f>
        <v>-1.567668494</v>
      </c>
      <c r="H651" s="160">
        <f>IF(Model!H436+Model!H437-Model!H432-Model!H435-H599+H547&gt;0,(1-'Assumptions (NG)'!G41)*(Model!H436+Model!H437-Model!H432-Model!H435-H599-H547)+H599+H495,Model!H436+Model!H437-Model!H432-Model!H435+H547+H495)</f>
        <v>-1.574068403</v>
      </c>
      <c r="I651" s="160">
        <f>IF(Model!I436+Model!I437-Model!I432-Model!I435-I599+I547&gt;0,(1-'Assumptions (NG)'!H41)*(Model!I436+Model!I437-Model!I432-Model!I435-I599-I547)+I599+I495,Model!I436+Model!I437-Model!I432-Model!I435+I547+I495)</f>
        <v>-1.79729314</v>
      </c>
      <c r="J651" s="160">
        <f>IF(Model!J436+Model!J437-Model!J432-Model!J435-J599+J547&gt;0,(1-'Assumptions (NG)'!I41)*(Model!J436+Model!J437-Model!J432-Model!J435-J599-J547)+J599+J495,Model!J436+Model!J437-Model!J432-Model!J435+J547+J495)</f>
        <v>0.7931028217</v>
      </c>
      <c r="K651" s="160">
        <f>IF(Model!K436+Model!K437-Model!K432-Model!K435-K599+K547&gt;0,(1-'Assumptions (NG)'!J41)*(Model!K436+Model!K437-Model!K432-Model!K435-K599-K547)+K599+K495,Model!K436+Model!K437-Model!K432-Model!K435+K547+K495)</f>
        <v>0.2944090713</v>
      </c>
      <c r="L651" s="160">
        <f>IF(Model!L436+Model!L437-Model!L432-Model!L435-L599+L547&gt;0,(1-'Assumptions (NG)'!K41)*(Model!L436+Model!L437-Model!L432-Model!L435-L599-L547)+L599+L495,Model!L436+Model!L437-Model!L432-Model!L435+L547+L495)</f>
        <v>0.4254550879</v>
      </c>
      <c r="M651" s="160">
        <f>IF(Model!M436+Model!M437-Model!M432-Model!M435-M599+M547&gt;0,(1-'Assumptions (NG)'!L41)*(Model!M436+Model!M437-Model!M432-Model!M435-M599-M547)+M599+M495,Model!M436+Model!M437-Model!M432-Model!M435+M547+M495)</f>
        <v>0.0865804402</v>
      </c>
      <c r="N651" s="160">
        <f>IF(Model!N436+Model!N437-Model!N432-Model!N435-N599+N547&gt;0,(1-'Assumptions (NG)'!M41)*(Model!N436+Model!N437-Model!N432-Model!N435-N599-N547)+N599+N495,Model!N436+Model!N437-Model!N432-Model!N435+N547+N495)</f>
        <v>0.6426627431</v>
      </c>
      <c r="O651" s="160">
        <f>IF(Model!O436+Model!O437-Model!O432-Model!O435-O599+O547&gt;0,(1-'Assumptions (NG)'!N41)*(Model!O436+Model!O437-Model!O432-Model!O435-O599-O547)+O599+O495,Model!O436+Model!O437-Model!O432-Model!O435+O547+O495)</f>
        <v>1.846631136</v>
      </c>
      <c r="P651" s="160">
        <f>IF(Model!P436+Model!P437-Model!P432-Model!P435-P599+P547&gt;0,(1-'Assumptions (NG)'!O41)*(Model!P436+Model!P437-Model!P432-Model!P435-P599-P547)+P599+P495,Model!P436+Model!P437-Model!P432-Model!P435+P547+P495)</f>
        <v>1.200543012</v>
      </c>
      <c r="Q651" s="160">
        <f>IF(Model!Q436+Model!Q437-Model!Q432-Model!Q435-Q599+Q547&gt;0,(1-'Assumptions (NG)'!P41)*(Model!Q436+Model!Q437-Model!Q432-Model!Q435-Q599-Q547)+Q599+Q495,Model!Q436+Model!Q437-Model!Q432-Model!Q435+Q547+Q495)</f>
        <v>1.452261561</v>
      </c>
      <c r="R651" s="160">
        <f>IF(Model!R436+Model!R437-Model!R432-Model!R435-R599+R547&gt;0,(1-'Assumptions (NG)'!Q41)*(Model!R436+Model!R437-Model!R432-Model!R435-R599-R547)+R599+R495,Model!R436+Model!R437-Model!R432-Model!R435+R547+R495)</f>
        <v>2.351795165</v>
      </c>
      <c r="S651" s="160">
        <f>IF(Model!S436+Model!S437-Model!S432-Model!S435-S599+S547&gt;0,(1-'Assumptions (NG)'!R41)*(Model!S436+Model!S437-Model!S432-Model!S435-S599-S547)+S599+S495,Model!S436+Model!S437-Model!S432-Model!S435+S547+S495)</f>
        <v>3.118758242</v>
      </c>
      <c r="T651" s="160">
        <f>IF(Model!T436+Model!T437-Model!T432-Model!T435-T599+T547&gt;0,(1-'Assumptions (NG)'!S41)*(Model!T436+Model!T437-Model!T432-Model!T435-T599-T547)+T599+T495,Model!T436+Model!T437-Model!T432-Model!T435+T547+T495)</f>
        <v>2.551365705</v>
      </c>
      <c r="U651" s="160">
        <f>IF(Model!U436+Model!U437-Model!U432-Model!U435-U599+U547&gt;0,(1-'Assumptions (NG)'!T41)*(Model!U436+Model!U437-Model!U432-Model!U435-U599-U547)+U599+U495,Model!U436+Model!U437-Model!U432-Model!U435+U547+U495)</f>
        <v>3.813982481</v>
      </c>
      <c r="V651" s="160">
        <f>IF(Model!V436+Model!V437-Model!V432-Model!V435-V599+V547&gt;0,(1-'Assumptions (NG)'!U41)*(Model!V436+Model!V437-Model!V432-Model!V435-V599-V547)+V599+V495,Model!V436+Model!V437-Model!V432-Model!V435+V547+V495)</f>
        <v>4.176109125</v>
      </c>
      <c r="W651" s="160">
        <f>IF(Model!W436+Model!W437-Model!W432-Model!W435-W599+W547&gt;0,(1-'Assumptions (NG)'!V41)*(Model!W436+Model!W437-Model!W432-Model!W435-W599-W547)+W599+W495,Model!W436+Model!W437-Model!W432-Model!W435+W547+W495)</f>
        <v>4.30476395</v>
      </c>
      <c r="X651" s="160">
        <f>IF(Model!X436+Model!X437-Model!X432-Model!X435-X599+X547&gt;0,(1-'Assumptions (NG)'!W41)*(Model!X436+Model!X437-Model!X432-Model!X435-X599-X547)+X599+X495,Model!X436+Model!X437-Model!X432-Model!X435+X547+X495)</f>
        <v>4.086592288</v>
      </c>
      <c r="Y651" s="160">
        <f>IF(Model!Y436+Model!Y437-Model!Y432-Model!Y435-Y599+Y547&gt;0,(1-'Assumptions (NG)'!X41)*(Model!Y436+Model!Y437-Model!Y432-Model!Y435-Y599-Y547)+Y599+Y495,Model!Y436+Model!Y437-Model!Y432-Model!Y435+Y547+Y495)</f>
        <v>2.536339865</v>
      </c>
      <c r="Z651" s="160">
        <f>IF(Model!Z436+Model!Z437-Model!Z432-Model!Z435-Z599+Z547&gt;0,(1-'Assumptions (NG)'!Y41)*(Model!Z436+Model!Z437-Model!Z432-Model!Z435-Z599-Z547)+Z599+Z495,Model!Z436+Model!Z437-Model!Z432-Model!Z435+Z547+Z495)</f>
        <v>2.463998313</v>
      </c>
      <c r="AA651" s="160">
        <f>IF(Model!AA436+Model!AA437-Model!AA432-Model!AA435-AA599+AA547&gt;0,(1-'Assumptions (NG)'!Z41)*(Model!AA436+Model!AA437-Model!AA432-Model!AA435-AA599-AA547)+AA599+AA495,Model!AA436+Model!AA437-Model!AA432-Model!AA435+AA547+AA495)</f>
        <v>2.3774131</v>
      </c>
      <c r="AB651" s="160">
        <f>IF(Model!AB436+Model!AB437-Model!AB432-Model!AB435-AB599+AB547&gt;0,(1-'Assumptions (NG)'!AA41)*(Model!AB436+Model!AB437-Model!AB432-Model!AB435-AB599-AB547)+AB599+AB495,Model!AB436+Model!AB437-Model!AB432-Model!AB435+AB547+AB495)</f>
        <v>2.388155065</v>
      </c>
      <c r="AC651" s="160">
        <f>IF(Model!AC436+Model!AC437-Model!AC432-Model!AC435-AC599+AC547&gt;0,(1-'Assumptions (NG)'!AB41)*(Model!AC436+Model!AC437-Model!AC432-Model!AC435-AC599-AC547)+AC599+AC495,Model!AC436+Model!AC437-Model!AC432-Model!AC435+AC547+AC495)</f>
        <v>2.470506103</v>
      </c>
      <c r="AD651" s="160">
        <f>IF(Model!AD436+Model!AD437-Model!AD432-Model!AD435-AD599+AD547&gt;0,(1-'Assumptions (NG)'!AC41)*(Model!AD436+Model!AD437-Model!AD432-Model!AD435-AD599-AD547)+AD599+AD495,Model!AD436+Model!AD437-Model!AD432-Model!AD435+AD547+AD495)</f>
        <v>2.707324607</v>
      </c>
      <c r="AE651" s="160">
        <f>IF(Model!AE436+Model!AE437-Model!AE432-Model!AE435-AE599+AE547&gt;0,(1-'Assumptions (NG)'!AD41)*(Model!AE436+Model!AE437-Model!AE432-Model!AE435-AE599-AE547)+AE599+AE495,Model!AE436+Model!AE437-Model!AE432-Model!AE435+AE547+AE495)</f>
        <v>2.840151953</v>
      </c>
      <c r="AF651" s="160">
        <f>IF(Model!AF436+Model!AF437-Model!AF432-Model!AF435-AF599+AF547&gt;0,(1-'Assumptions (NG)'!AE41)*(Model!AF436+Model!AF437-Model!AF432-Model!AF435-AF599-AF547)+AF599+AF495,Model!AF436+Model!AF437-Model!AF432-Model!AF435+AF547+AF495)</f>
        <v>3.086691686</v>
      </c>
      <c r="AG651" s="160">
        <f>IF(Model!AG436+Model!AG437-Model!AG432-Model!AG435-AG599+AG547&gt;0,(1-'Assumptions (NG)'!AF41)*(Model!AG436+Model!AG437-Model!AG432-Model!AG435-AG599-AG547)+AG599+AG495,Model!AG436+Model!AG437-Model!AG432-Model!AG435+AG547+AG495)</f>
        <v>3.084119036</v>
      </c>
      <c r="AH651" s="160">
        <f>IF(Model!AH436+Model!AH437-Model!AH432-Model!AH435-AH599+AH547&gt;0,(1-'Assumptions (NG)'!AG41)*(Model!AH436+Model!AH437-Model!AH432-Model!AH435-AH599-AH547)+AH599+AH495,Model!AH436+Model!AH437-Model!AH432-Model!AH435+AH547+AH495)</f>
        <v>3.727178158</v>
      </c>
      <c r="AI651" s="160">
        <f>IF(Model!AI436+Model!AI437-Model!AI432-Model!AI435-AI599+AI547&gt;0,(1-'Assumptions (NG)'!AH41)*(Model!AI436+Model!AI437-Model!AI432-Model!AI435-AI599-AI547)+AI599+AI495,Model!AI436+Model!AI437-Model!AI432-Model!AI435+AI547+AI495)</f>
        <v>3.718152677</v>
      </c>
      <c r="AJ651" s="160">
        <f>IF(Model!AJ436+Model!AJ437-Model!AJ432-Model!AJ435-AJ599+AJ547&gt;0,(1-'Assumptions (NG)'!AI41)*(Model!AJ436+Model!AJ437-Model!AJ432-Model!AJ435-AJ599-AJ547)+AJ599+AJ495,Model!AJ436+Model!AJ437-Model!AJ432-Model!AJ435+AJ547+AJ495)</f>
        <v>3.834194447</v>
      </c>
      <c r="AK651" s="160">
        <f>IF(Model!AK436+Model!AK437-Model!AK432-Model!AK435-AK599+AK547&gt;0,(1-'Assumptions (NG)'!AJ41)*(Model!AK436+Model!AK437-Model!AK432-Model!AK435-AK599-AK547)+AK599+AK495,Model!AK436+Model!AK437-Model!AK432-Model!AK435+AK547+AK495)</f>
        <v>3.925585143</v>
      </c>
      <c r="AL651" s="160">
        <f>IF(Model!AL436+Model!AL437-Model!AL432-Model!AL435-AL599+AL547&gt;0,(1-'Assumptions (NG)'!AK41)*(Model!AL436+Model!AL437-Model!AL432-Model!AL435-AL599-AL547)+AL599+AL495,Model!AL436+Model!AL437-Model!AL432-Model!AL435+AL547+AL495)</f>
        <v>4.13281289</v>
      </c>
      <c r="AM651" s="160">
        <f>IF(Model!AM436+Model!AM437-Model!AM432-Model!AM435-AM599+AM547&gt;0,(1-'Assumptions (NG)'!AL41)*(Model!AM436+Model!AM437-Model!AM432-Model!AM435-AM599-AM547)+AM599+AM495,Model!AM436+Model!AM437-Model!AM432-Model!AM435+AM547+AM495)</f>
        <v>4.354828682</v>
      </c>
      <c r="AN651" s="160">
        <f>IF(Model!AN436+Model!AN437-Model!AN432-Model!AN435-AN599+AN547&gt;0,(1-'Assumptions (NG)'!AM41)*(Model!AN436+Model!AN437-Model!AN432-Model!AN435-AN599-AN547)+AN599+AN495,Model!AN436+Model!AN437-Model!AN432-Model!AN435+AN547+AN495)</f>
        <v>4.565235433</v>
      </c>
      <c r="AO651" s="160">
        <f>IF(Model!AO436+Model!AO437-Model!AO432-Model!AO435-AO599+AO547&gt;0,(1-'Assumptions (NG)'!AN41)*(Model!AO436+Model!AO437-Model!AO432-Model!AO435-AO599-AO547)+AO599+AO495,Model!AO436+Model!AO437-Model!AO432-Model!AO435+AO547+AO495)</f>
        <v>4.79065958</v>
      </c>
      <c r="AP651" s="160">
        <f>IF(Model!AP436+Model!AP437-Model!AP432-Model!AP435-AP599+AP547&gt;0,(1-'Assumptions (NG)'!AO41)*(Model!AP436+Model!AP437-Model!AP432-Model!AP435-AP599-AP547)+AP599+AP495,Model!AP436+Model!AP437-Model!AP432-Model!AP435+AP547+AP495)</f>
        <v>5.049384676</v>
      </c>
      <c r="AQ651" s="160">
        <f>IF(Model!AQ436+Model!AQ437-Model!AQ432-Model!AQ435-AQ599+AQ547&gt;0,(1-'Assumptions (NG)'!AP41)*(Model!AQ436+Model!AQ437-Model!AQ432-Model!AQ435-AQ599-AQ547)+AQ599+AQ495,Model!AQ436+Model!AQ437-Model!AQ432-Model!AQ435+AQ547+AQ495)</f>
        <v>5.08963627</v>
      </c>
      <c r="AR651" s="160">
        <f>IF(Model!AR436+Model!AR437-Model!AR432-Model!AR435-AR599+AR547&gt;0,(1-'Assumptions (NG)'!AQ41)*(Model!AR436+Model!AR437-Model!AR432-Model!AR435-AR599-AR547)+AR599+AR495,Model!AR436+Model!AR437-Model!AR432-Model!AR435+AR547+AR495)</f>
        <v>5.200485452</v>
      </c>
      <c r="AS651" s="160">
        <f>IF(Model!AS436+Model!AS437-Model!AS432-Model!AS435-AS599+AS547&gt;0,(1-'Assumptions (NG)'!AR41)*(Model!AS436+Model!AS437-Model!AS432-Model!AS435-AS599-AS547)+AS599+AS495,Model!AS436+Model!AS437-Model!AS432-Model!AS435+AS547+AS495)</f>
        <v>5.166375269</v>
      </c>
      <c r="AT651" s="160">
        <f>IF(Model!AT436+Model!AT437-Model!AT432-Model!AT435-AT599+AT547&gt;0,(1-'Assumptions (NG)'!AS41)*(Model!AT436+Model!AT437-Model!AT432-Model!AT435-AT599-AT547)+AT599+AT495,Model!AT436+Model!AT437-Model!AT432-Model!AT435+AT547+AT495)</f>
        <v>5.223657936</v>
      </c>
      <c r="AU651" s="160">
        <f>IF(Model!AU436+Model!AU437-Model!AU432-Model!AU435-AU599+AU547&gt;0,(1-'Assumptions (NG)'!AT41)*(Model!AU436+Model!AU437-Model!AU432-Model!AU435-AU599-AU547)+AU599+AU495,Model!AU436+Model!AU437-Model!AU432-Model!AU435+AU547+AU495)</f>
        <v>5.158004527</v>
      </c>
      <c r="AV651" s="160">
        <f>IF(Model!AV436+Model!AV437-Model!AV432-Model!AV435-AV599+AV547&gt;0,(1-'Assumptions (NG)'!AU41)*(Model!AV436+Model!AV437-Model!AV432-Model!AV435-AV599-AV547)+AV599+AV495,Model!AV436+Model!AV437-Model!AV432-Model!AV435+AV547+AV495)</f>
        <v>5.107364434</v>
      </c>
      <c r="AW651" s="160">
        <f>IF(Model!AW436+Model!AW437-Model!AW432-Model!AW435-AW599+AW547&gt;0,(1-'Assumptions (NG)'!AV41)*(Model!AW436+Model!AW437-Model!AW432-Model!AW435-AW599-AW547)+AW599+AW495,Model!AW436+Model!AW437-Model!AW432-Model!AW435+AW547+AW495)</f>
        <v>5.046010794</v>
      </c>
      <c r="AX651" s="160">
        <f>IF(Model!AX436+Model!AX437-Model!AX432-Model!AX435-AX599+AX547&gt;0,(1-'Assumptions (NG)'!AW41)*(Model!AX436+Model!AX437-Model!AX432-Model!AX435-AX599-AX547)+AX599+AX495,Model!AX436+Model!AX437-Model!AX432-Model!AX435+AX547+AX495)</f>
        <v>5.232463793</v>
      </c>
      <c r="AY651" s="160">
        <f>IF(Model!AY436+Model!AY437-Model!AY432-Model!AY435-AY599+AY547&gt;0,(1-'Assumptions (NG)'!AX41)*(Model!AY436+Model!AY437-Model!AY432-Model!AY435-AY599-AY547)+AY599+AY495,Model!AY436+Model!AY437-Model!AY432-Model!AY435+AY547+AY495)</f>
        <v>5.943077294</v>
      </c>
      <c r="AZ651" s="160">
        <f>IF(Model!AZ436+Model!AZ437-Model!AZ432-Model!AZ435-AZ599+AZ547&gt;0,(1-'Assumptions (NG)'!AY41)*(Model!AZ436+Model!AZ437-Model!AZ432-Model!AZ435-AZ599-AZ547)+AZ599+AZ495,Model!AZ436+Model!AZ437-Model!AZ432-Model!AZ435+AZ547+AZ495)</f>
        <v>6.000663584</v>
      </c>
      <c r="BA651" s="160">
        <f>IF(Model!BA436+Model!BA437-Model!BA432-Model!BA435-BA599+BA547&gt;0,(1-'Assumptions (NG)'!AZ41)*(Model!BA436+Model!BA437-Model!BA432-Model!BA435-BA599-BA547)+BA599+BA495,Model!BA436+Model!BA437-Model!BA432-Model!BA435+BA547+BA495)</f>
        <v>6.382852105</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0.0545432332</v>
      </c>
      <c r="D652" s="160">
        <f>IF(Model!D436+Model!D437-Model!D432-Model!D435-D599+D547&gt;0,'Assumptions (NG)'!C41*(Model!D436+Model!D437-Model!D432-Model!D435-D599+D547)-'Assumptions (NG)'!C42*Model!D428/10^3,-'Assumptions (NG)'!C42*Model!D428/10^3)</f>
        <v>-0.02120312653</v>
      </c>
      <c r="E652" s="160">
        <f>IF(Model!E436+Model!E437-Model!E432-Model!E435-E599+E547&gt;0,'Assumptions (NG)'!D41*(Model!E436+Model!E437-Model!E432-Model!E435-E599+E547)-'Assumptions (NG)'!D42*Model!E428/10^3,-'Assumptions (NG)'!D42*Model!E428/10^3)</f>
        <v>-0.03246855992</v>
      </c>
      <c r="F652" s="160">
        <f>IF(Model!F436+Model!F437-Model!F432-Model!F435-F599+F547&gt;0,'Assumptions (NG)'!E41*(Model!F436+Model!F437-Model!F432-Model!F435-F599+F547)-'Assumptions (NG)'!E42*Model!F428/10^3,-'Assumptions (NG)'!E42*Model!F428/10^3)</f>
        <v>-0.02277199746</v>
      </c>
      <c r="G652" s="160">
        <f>IF(Model!G436+Model!G437-Model!G432-Model!G435-G599+G547&gt;0,'Assumptions (NG)'!F41*(Model!G436+Model!G437-Model!G432-Model!G435-G599+G547)-'Assumptions (NG)'!F42*Model!G428/10^3,-'Assumptions (NG)'!F42*Model!G428/10^3)</f>
        <v>-0.02485925216</v>
      </c>
      <c r="H652" s="160">
        <f>IF(Model!H436+Model!H437-Model!H432-Model!H435-H599+H547&gt;0,'Assumptions (NG)'!G41*(Model!H436+Model!H437-Model!H432-Model!H435-H599+H547)-'Assumptions (NG)'!G42*Model!H428/10^3,-'Assumptions (NG)'!G42*Model!H428/10^3)</f>
        <v>-0.03554154925</v>
      </c>
      <c r="I652" s="160">
        <f>IF(Model!I436+Model!I437-Model!I432-Model!I435-I599+I547&gt;0,'Assumptions (NG)'!H41*(Model!I436+Model!I437-Model!I432-Model!I435-I599+I547)-'Assumptions (NG)'!H42*Model!I428/10^3,-'Assumptions (NG)'!H42*Model!I428/10^3)</f>
        <v>-0.02974340484</v>
      </c>
      <c r="J652" s="160">
        <f>IF(Model!J436+Model!J437-Model!J432-Model!J435-J599+J547&gt;0,'Assumptions (NG)'!I41*(Model!J436+Model!J437-Model!J432-Model!J435-J599+J547)-'Assumptions (NG)'!I42*Model!J428/10^3,-'Assumptions (NG)'!I42*Model!J428/10^3)</f>
        <v>0.5414814825</v>
      </c>
      <c r="K652" s="160">
        <f>IF(Model!K436+Model!K437-Model!K432-Model!K435-K599+K547&gt;0,'Assumptions (NG)'!J41*(Model!K436+Model!K437-Model!K432-Model!K435-K599+K547)-'Assumptions (NG)'!J42*Model!K428/10^3,-'Assumptions (NG)'!J42*Model!K428/10^3)</f>
        <v>0.5641710995</v>
      </c>
      <c r="L652" s="160">
        <f>IF(Model!L436+Model!L437-Model!L432-Model!L435-L599+L547&gt;0,'Assumptions (NG)'!K41*(Model!L436+Model!L437-Model!L432-Model!L435-L599+L547)-'Assumptions (NG)'!K42*Model!L428/10^3,-'Assumptions (NG)'!K42*Model!L428/10^3)</f>
        <v>0.6346603743</v>
      </c>
      <c r="M652" s="160">
        <f>IF(Model!M436+Model!M437-Model!M432-Model!M435-M599+M547&gt;0,'Assumptions (NG)'!L41*(Model!M436+Model!M437-Model!M432-Model!M435-M599+M547)-'Assumptions (NG)'!L42*Model!M428/10^3,-'Assumptions (NG)'!L42*Model!M428/10^3)</f>
        <v>0.4950845996</v>
      </c>
      <c r="N652" s="160">
        <f>IF(Model!N436+Model!N437-Model!N432-Model!N435-N599+N547&gt;0,'Assumptions (NG)'!M41*(Model!N436+Model!N437-Model!N432-Model!N435-N599+N547)-'Assumptions (NG)'!M42*Model!N428/10^3,-'Assumptions (NG)'!M42*Model!N428/10^3)</f>
        <v>0.6084012158</v>
      </c>
      <c r="O652" s="160">
        <f>IF(Model!O436+Model!O437-Model!O432-Model!O435-O599+O547&gt;0,'Assumptions (NG)'!N41*(Model!O436+Model!O437-Model!O432-Model!O435-O599+O547)-'Assumptions (NG)'!N42*Model!O428/10^3,-'Assumptions (NG)'!N42*Model!O428/10^3)</f>
        <v>0.9181146537</v>
      </c>
      <c r="P652" s="160">
        <f>IF(Model!P436+Model!P437-Model!P432-Model!P435-P599+P547&gt;0,'Assumptions (NG)'!O41*(Model!P436+Model!P437-Model!P432-Model!P435-P599+P547)-'Assumptions (NG)'!O42*Model!P428/10^3,-'Assumptions (NG)'!O42*Model!P428/10^3)</f>
        <v>0.5818780749</v>
      </c>
      <c r="Q652" s="160">
        <f>IF(Model!Q436+Model!Q437-Model!Q432-Model!Q435-Q599+Q547&gt;0,'Assumptions (NG)'!P41*(Model!Q436+Model!Q437-Model!Q432-Model!Q435-Q599+Q547)-'Assumptions (NG)'!P42*Model!Q428/10^3,-'Assumptions (NG)'!P42*Model!Q428/10^3)</f>
        <v>0.6121808004</v>
      </c>
      <c r="R652" s="160">
        <f>IF(Model!R436+Model!R437-Model!R432-Model!R435-R599+R547&gt;0,'Assumptions (NG)'!Q41*(Model!R436+Model!R437-Model!R432-Model!R435-R599+R547)-'Assumptions (NG)'!Q42*Model!R428/10^3,-'Assumptions (NG)'!Q42*Model!R428/10^3)</f>
        <v>0.9601061398</v>
      </c>
      <c r="S652" s="160">
        <f>IF(Model!S436+Model!S437-Model!S432-Model!S435-S599+S547&gt;0,'Assumptions (NG)'!R41*(Model!S436+Model!S437-Model!S432-Model!S435-S599+S547)-'Assumptions (NG)'!R42*Model!S428/10^3,-'Assumptions (NG)'!R42*Model!S428/10^3)</f>
        <v>1.352140413</v>
      </c>
      <c r="T652" s="160">
        <f>IF(Model!T436+Model!T437-Model!T432-Model!T435-T599+T547&gt;0,'Assumptions (NG)'!S41*(Model!T436+Model!T437-Model!T432-Model!T435-T599+T547)-'Assumptions (NG)'!S42*Model!T428/10^3,-'Assumptions (NG)'!S42*Model!T428/10^3)</f>
        <v>1.102538711</v>
      </c>
      <c r="U652" s="160">
        <f>IF(Model!U436+Model!U437-Model!U432-Model!U435-U599+U547&gt;0,'Assumptions (NG)'!T41*(Model!U436+Model!U437-Model!U432-Model!U435-U599+U547)-'Assumptions (NG)'!T42*Model!U428/10^3,-'Assumptions (NG)'!T42*Model!U428/10^3)</f>
        <v>0.7802499587</v>
      </c>
      <c r="V652" s="160">
        <f>IF(Model!V436+Model!V437-Model!V432-Model!V435-V599+V547&gt;0,'Assumptions (NG)'!U41*(Model!V436+Model!V437-Model!V432-Model!V435-V599+V547)-'Assumptions (NG)'!U42*Model!V428/10^3,-'Assumptions (NG)'!U42*Model!V428/10^3)</f>
        <v>0.8878745915</v>
      </c>
      <c r="W652" s="160">
        <f>IF(Model!W436+Model!W437-Model!W432-Model!W435-W599+W547&gt;0,'Assumptions (NG)'!V41*(Model!W436+Model!W437-Model!W432-Model!W435-W599+W547)-'Assumptions (NG)'!V42*Model!W428/10^3,-'Assumptions (NG)'!V42*Model!W428/10^3)</f>
        <v>0.9843544001</v>
      </c>
      <c r="X652" s="160">
        <f>IF(Model!X436+Model!X437-Model!X432-Model!X435-X599+X547&gt;0,'Assumptions (NG)'!W41*(Model!X436+Model!X437-Model!X432-Model!X435-X599+X547)-'Assumptions (NG)'!W42*Model!X428/10^3,-'Assumptions (NG)'!W42*Model!X428/10^3)</f>
        <v>1.01965766</v>
      </c>
      <c r="Y652" s="160">
        <f>IF(Model!Y436+Model!Y437-Model!Y432-Model!Y435-Y599+Y547&gt;0,'Assumptions (NG)'!X41*(Model!Y436+Model!Y437-Model!Y432-Model!Y435-Y599+Y547)-'Assumptions (NG)'!X42*Model!Y428/10^3,-'Assumptions (NG)'!X42*Model!Y428/10^3)</f>
        <v>0.6304238461</v>
      </c>
      <c r="Z652" s="160">
        <f>IF(Model!Z436+Model!Z437-Model!Z432-Model!Z435-Z599+Z547&gt;0,'Assumptions (NG)'!Y41*(Model!Z436+Model!Z437-Model!Z432-Model!Z435-Z599+Z547)-'Assumptions (NG)'!Y42*Model!Z428/10^3,-'Assumptions (NG)'!Y42*Model!Z428/10^3)</f>
        <v>0.6479865548</v>
      </c>
      <c r="AA652" s="160">
        <f>IF(Model!AA436+Model!AA437-Model!AA432-Model!AA435-AA599+AA547&gt;0,'Assumptions (NG)'!Z41*(Model!AA436+Model!AA437-Model!AA432-Model!AA435-AA599+AA547)-'Assumptions (NG)'!Z42*Model!AA428/10^3,-'Assumptions (NG)'!Z42*Model!AA428/10^3)</f>
        <v>0.6593518464</v>
      </c>
      <c r="AB652" s="160">
        <f>IF(Model!AB436+Model!AB437-Model!AB432-Model!AB435-AB599+AB547&gt;0,'Assumptions (NG)'!AA41*(Model!AB436+Model!AB437-Model!AB432-Model!AB435-AB599+AB547)-'Assumptions (NG)'!AA42*Model!AB428/10^3,-'Assumptions (NG)'!AA42*Model!AB428/10^3)</f>
        <v>0.6839968595</v>
      </c>
      <c r="AC652" s="160">
        <f>IF(Model!AC436+Model!AC437-Model!AC432-Model!AC435-AC599+AC547&gt;0,'Assumptions (NG)'!AB41*(Model!AC436+Model!AC437-Model!AC432-Model!AC435-AC599+AC547)-'Assumptions (NG)'!AB42*Model!AC428/10^3,-'Assumptions (NG)'!AB42*Model!AC428/10^3)</f>
        <v>0.7121030944</v>
      </c>
      <c r="AD652" s="160">
        <f>IF(Model!AD436+Model!AD437-Model!AD432-Model!AD435-AD599+AD547&gt;0,'Assumptions (NG)'!AC41*(Model!AD436+Model!AD437-Model!AD432-Model!AD435-AD599+AD547)-'Assumptions (NG)'!AC42*Model!AD428/10^3,-'Assumptions (NG)'!AC42*Model!AD428/10^3)</f>
        <v>0.7688432988</v>
      </c>
      <c r="AE652" s="160">
        <f>IF(Model!AE436+Model!AE437-Model!AE432-Model!AE435-AE599+AE547&gt;0,'Assumptions (NG)'!AD41*(Model!AE436+Model!AE437-Model!AE432-Model!AE435-AE599+AE547)-'Assumptions (NG)'!AD42*Model!AE428/10^3,-'Assumptions (NG)'!AD42*Model!AE428/10^3)</f>
        <v>0.7953312782</v>
      </c>
      <c r="AF652" s="160">
        <f>IF(Model!AF436+Model!AF437-Model!AF432-Model!AF435-AF599+AF547&gt;0,'Assumptions (NG)'!AE41*(Model!AF436+Model!AF437-Model!AF432-Model!AF435-AF599+AF547)-'Assumptions (NG)'!AE42*Model!AF428/10^3,-'Assumptions (NG)'!AE42*Model!AF428/10^3)</f>
        <v>0.7824551926</v>
      </c>
      <c r="AG652" s="160">
        <f>IF(Model!AG436+Model!AG437-Model!AG432-Model!AG435-AG599+AG547&gt;0,'Assumptions (NG)'!AF41*(Model!AG436+Model!AG437-Model!AG432-Model!AG435-AG599+AG547)-'Assumptions (NG)'!AF42*Model!AG428/10^3,-'Assumptions (NG)'!AF42*Model!AG428/10^3)</f>
        <v>0.8302685677</v>
      </c>
      <c r="AH652" s="160">
        <f>IF(Model!AH436+Model!AH437-Model!AH432-Model!AH435-AH599+AH547&gt;0,'Assumptions (NG)'!AG41*(Model!AH436+Model!AH437-Model!AH432-Model!AH435-AH599+AH547)-'Assumptions (NG)'!AG42*Model!AH428/10^3,-'Assumptions (NG)'!AG42*Model!AH428/10^3)</f>
        <v>0.8878605898</v>
      </c>
      <c r="AI652" s="160">
        <f>IF(Model!AI436+Model!AI437-Model!AI432-Model!AI435-AI599+AI547&gt;0,'Assumptions (NG)'!AH41*(Model!AI436+Model!AI437-Model!AI432-Model!AI435-AI599+AI547)-'Assumptions (NG)'!AH42*Model!AI428/10^3,-'Assumptions (NG)'!AH42*Model!AI428/10^3)</f>
        <v>0.901490975</v>
      </c>
      <c r="AJ652" s="160">
        <f>IF(Model!AJ436+Model!AJ437-Model!AJ432-Model!AJ435-AJ599+AJ547&gt;0,'Assumptions (NG)'!AI41*(Model!AJ436+Model!AJ437-Model!AJ432-Model!AJ435-AJ599+AJ547)-'Assumptions (NG)'!AI42*Model!AJ428/10^3,-'Assumptions (NG)'!AI42*Model!AJ428/10^3)</f>
        <v>0.9196549047</v>
      </c>
      <c r="AK652" s="160">
        <f>IF(Model!AK436+Model!AK437-Model!AK432-Model!AK435-AK599+AK547&gt;0,'Assumptions (NG)'!AJ41*(Model!AK436+Model!AK437-Model!AK432-Model!AK435-AK599+AK547)-'Assumptions (NG)'!AJ42*Model!AK428/10^3,-'Assumptions (NG)'!AJ42*Model!AK428/10^3)</f>
        <v>0.9484532011</v>
      </c>
      <c r="AL652" s="160">
        <f>IF(Model!AL436+Model!AL437-Model!AL432-Model!AL435-AL599+AL547&gt;0,'Assumptions (NG)'!AK41*(Model!AL436+Model!AL437-Model!AL432-Model!AL435-AL599+AL547)-'Assumptions (NG)'!AK42*Model!AL428/10^3,-'Assumptions (NG)'!AK42*Model!AL428/10^3)</f>
        <v>0.9809821945</v>
      </c>
      <c r="AM652" s="160">
        <f>IF(Model!AM436+Model!AM437-Model!AM432-Model!AM435-AM599+AM547&gt;0,'Assumptions (NG)'!AL41*(Model!AM436+Model!AM437-Model!AM432-Model!AM435-AM599+AM547)-'Assumptions (NG)'!AL42*Model!AM428/10^3,-'Assumptions (NG)'!AL42*Model!AM428/10^3)</f>
        <v>1.016525817</v>
      </c>
      <c r="AN652" s="160">
        <f>IF(Model!AN436+Model!AN437-Model!AN432-Model!AN435-AN599+AN547&gt;0,'Assumptions (NG)'!AM41*(Model!AN436+Model!AN437-Model!AN432-Model!AN435-AN599+AN547)-'Assumptions (NG)'!AM42*Model!AN428/10^3,-'Assumptions (NG)'!AM42*Model!AN428/10^3)</f>
        <v>1.012471062</v>
      </c>
      <c r="AO652" s="160">
        <f>IF(Model!AO436+Model!AO437-Model!AO432-Model!AO435-AO599+AO547&gt;0,'Assumptions (NG)'!AN41*(Model!AO436+Model!AO437-Model!AO432-Model!AO435-AO599+AO547)-'Assumptions (NG)'!AN42*Model!AO428/10^3,-'Assumptions (NG)'!AN42*Model!AO428/10^3)</f>
        <v>0.921152176</v>
      </c>
      <c r="AP652" s="160">
        <f>IF(Model!AP436+Model!AP437-Model!AP432-Model!AP435-AP599+AP547&gt;0,'Assumptions (NG)'!AO41*(Model!AP436+Model!AP437-Model!AP432-Model!AP435-AP599+AP547)-'Assumptions (NG)'!AO42*Model!AP428/10^3,-'Assumptions (NG)'!AO42*Model!AP428/10^3)</f>
        <v>0.915284128</v>
      </c>
      <c r="AQ652" s="160">
        <f>IF(Model!AQ436+Model!AQ437-Model!AQ432-Model!AQ435-AQ599+AQ547&gt;0,'Assumptions (NG)'!AP41*(Model!AQ436+Model!AQ437-Model!AQ432-Model!AQ435-AQ599+AQ547)-'Assumptions (NG)'!AP42*Model!AQ428/10^3,-'Assumptions (NG)'!AP42*Model!AQ428/10^3)</f>
        <v>0.8609683531</v>
      </c>
      <c r="AR652" s="160">
        <f>IF(Model!AR436+Model!AR437-Model!AR432-Model!AR435-AR599+AR547&gt;0,'Assumptions (NG)'!AQ41*(Model!AR436+Model!AR437-Model!AR432-Model!AR435-AR599+AR547)-'Assumptions (NG)'!AQ42*Model!AR428/10^3,-'Assumptions (NG)'!AQ42*Model!AR428/10^3)</f>
        <v>0.8694702964</v>
      </c>
      <c r="AS652" s="160">
        <f>IF(Model!AS436+Model!AS437-Model!AS432-Model!AS435-AS599+AS547&gt;0,'Assumptions (NG)'!AR41*(Model!AS436+Model!AS437-Model!AS432-Model!AS435-AS599+AS547)-'Assumptions (NG)'!AR42*Model!AS428/10^3,-'Assumptions (NG)'!AR42*Model!AS428/10^3)</f>
        <v>0.9197750483</v>
      </c>
      <c r="AT652" s="160">
        <f>IF(Model!AT436+Model!AT437-Model!AT432-Model!AT435-AT599+AT547&gt;0,'Assumptions (NG)'!AS41*(Model!AT436+Model!AT437-Model!AT432-Model!AT435-AT599+AT547)-'Assumptions (NG)'!AS42*Model!AT428/10^3,-'Assumptions (NG)'!AS42*Model!AT428/10^3)</f>
        <v>0.9874247387</v>
      </c>
      <c r="AU652" s="160">
        <f>IF(Model!AU436+Model!AU437-Model!AU432-Model!AU435-AU599+AU547&gt;0,'Assumptions (NG)'!AT41*(Model!AU436+Model!AU437-Model!AU432-Model!AU435-AU599+AU547)-'Assumptions (NG)'!AT42*Model!AU428/10^3,-'Assumptions (NG)'!AT42*Model!AU428/10^3)</f>
        <v>1.020168758</v>
      </c>
      <c r="AV652" s="160">
        <f>IF(Model!AV436+Model!AV437-Model!AV432-Model!AV435-AV599+AV547&gt;0,'Assumptions (NG)'!AU41*(Model!AV436+Model!AV437-Model!AV432-Model!AV435-AV599+AV547)-'Assumptions (NG)'!AU42*Model!AV428/10^3,-'Assumptions (NG)'!AU42*Model!AV428/10^3)</f>
        <v>1.063943698</v>
      </c>
      <c r="AW652" s="160">
        <f>IF(Model!AW436+Model!AW437-Model!AW432-Model!AW435-AW599+AW547&gt;0,'Assumptions (NG)'!AV41*(Model!AW436+Model!AW437-Model!AW432-Model!AW435-AW599+AW547)-'Assumptions (NG)'!AV42*Model!AW428/10^3,-'Assumptions (NG)'!AV42*Model!AW428/10^3)</f>
        <v>1.137400034</v>
      </c>
      <c r="AX652" s="160">
        <f>IF(Model!AX436+Model!AX437-Model!AX432-Model!AX435-AX599+AX547&gt;0,'Assumptions (NG)'!AW41*(Model!AX436+Model!AX437-Model!AX432-Model!AX435-AX599+AX547)-'Assumptions (NG)'!AW42*Model!AX428/10^3,-'Assumptions (NG)'!AW42*Model!AX428/10^3)</f>
        <v>1.218772707</v>
      </c>
      <c r="AY652" s="160">
        <f>IF(Model!AY436+Model!AY437-Model!AY432-Model!AY435-AY599+AY547&gt;0,'Assumptions (NG)'!AX41*(Model!AY436+Model!AY437-Model!AY432-Model!AY435-AY599+AY547)-'Assumptions (NG)'!AX42*Model!AY428/10^3,-'Assumptions (NG)'!AX42*Model!AY428/10^3)</f>
        <v>1.334206746</v>
      </c>
      <c r="AZ652" s="160">
        <f>IF(Model!AZ436+Model!AZ437-Model!AZ432-Model!AZ435-AZ599+AZ547&gt;0,'Assumptions (NG)'!AY41*(Model!AZ436+Model!AZ437-Model!AZ432-Model!AZ435-AZ599+AZ547)-'Assumptions (NG)'!AY42*Model!AZ428/10^3,-'Assumptions (NG)'!AY42*Model!AZ428/10^3)</f>
        <v>1.386736227</v>
      </c>
      <c r="BA652" s="160">
        <f>IF(Model!BA436+Model!BA437-Model!BA432-Model!BA435-BA599+BA547&gt;0,'Assumptions (NG)'!AZ41*(Model!BA436+Model!BA437-Model!BA432-Model!BA435-BA599+BA547)-'Assumptions (NG)'!AZ42*Model!BA428/10^3,-'Assumptions (NG)'!AZ42*Model!BA428/10^3)</f>
        <v>1.398285706</v>
      </c>
    </row>
    <row r="653" ht="15.75" customHeight="1">
      <c r="A653" s="207" t="s">
        <v>363</v>
      </c>
      <c r="B653" s="150" t="s">
        <v>364</v>
      </c>
      <c r="C653" s="154">
        <f>'Assumptions (NG)'!$V$40*C439/10^9+'Assumptions (NG)'!$V$39*C438/10^9</f>
        <v>0.07264456</v>
      </c>
      <c r="D653" s="154">
        <f>'Assumptions (NG)'!$V$40*D439/10^9+'Assumptions (NG)'!$V$39*D438/10^9</f>
        <v>0.38219972</v>
      </c>
      <c r="E653" s="154">
        <f>'Assumptions (NG)'!$V$40*E439/10^9+'Assumptions (NG)'!$V$39*E438/10^9</f>
        <v>0.79680596</v>
      </c>
      <c r="F653" s="154">
        <f>'Assumptions (NG)'!$V$40*F439/10^9+'Assumptions (NG)'!$V$39*F438/10^9</f>
        <v>0.13342924</v>
      </c>
      <c r="G653" s="154">
        <f>'Assumptions (NG)'!$V$40*G439/10^9+'Assumptions (NG)'!$V$39*G438/10^9</f>
        <v>0.63167596</v>
      </c>
      <c r="H653" s="154">
        <f>'Assumptions (NG)'!$V$40*H439/10^9+'Assumptions (NG)'!$V$39*H438/10^9</f>
        <v>0.23863856</v>
      </c>
      <c r="I653" s="154">
        <f>'Assumptions (NG)'!$V$40*I439/10^9+'Assumptions (NG)'!$V$39*I438/10^9</f>
        <v>0.11704356</v>
      </c>
      <c r="J653" s="154">
        <f>'Assumptions (NG)'!$V$40*J439/10^9+'Assumptions (NG)'!$V$39*J438/10^9</f>
        <v>0.0211724</v>
      </c>
      <c r="K653" s="154">
        <f>'Assumptions (NG)'!$V$40*K439/10^9+'Assumptions (NG)'!$V$39*K438/10^9</f>
        <v>0.20210224</v>
      </c>
      <c r="L653" s="154">
        <f>'Assumptions (NG)'!$V$40*L439/10^9+'Assumptions (NG)'!$V$39*L438/10^9</f>
        <v>0.06871596</v>
      </c>
      <c r="M653" s="154">
        <f>'Assumptions (NG)'!$V$40*M439/10^9+'Assumptions (NG)'!$V$39*M438/10^9</f>
        <v>0.00001904</v>
      </c>
      <c r="N653" s="154">
        <f>'Assumptions (NG)'!$V$40*N439/10^9+'Assumptions (NG)'!$V$39*N438/10^9</f>
        <v>0.00045288</v>
      </c>
      <c r="O653" s="154">
        <f>'Assumptions (NG)'!$V$40*O439/10^9+'Assumptions (NG)'!$V$39*O438/10^9</f>
        <v>0.0000476</v>
      </c>
      <c r="P653" s="154">
        <f>'Assumptions (NG)'!$V$40*P439/10^9+'Assumptions (NG)'!$V$39*P438/10^9</f>
        <v>0.01587176</v>
      </c>
      <c r="Q653" s="154">
        <f>'Assumptions (NG)'!$V$40*Q439/10^9+'Assumptions (NG)'!$V$39*Q438/10^9</f>
        <v>0.0002312</v>
      </c>
      <c r="R653" s="154">
        <f>'Assumptions (NG)'!$V$40*R439/10^9+'Assumptions (NG)'!$V$39*R438/10^9</f>
        <v>0.10067812</v>
      </c>
      <c r="S653" s="154">
        <f>'Assumptions (NG)'!$V$40*S439/10^9+'Assumptions (NG)'!$V$39*S438/10^9</f>
        <v>0.00379644</v>
      </c>
      <c r="T653" s="154">
        <f>'Assumptions (NG)'!$V$40*T439/10^9+'Assumptions (NG)'!$V$39*T438/10^9</f>
        <v>0.13844328</v>
      </c>
      <c r="U653" s="154">
        <f>'Assumptions (NG)'!$V$40*U439/10^9+'Assumptions (NG)'!$V$39*U438/10^9</f>
        <v>0.22305148</v>
      </c>
      <c r="V653" s="154">
        <f>'Assumptions (NG)'!$V$40*V439/10^9+'Assumptions (NG)'!$V$39*V438/10^9</f>
        <v>0</v>
      </c>
      <c r="W653" s="154">
        <f>'Assumptions (NG)'!$V$40*W439/10^9+'Assumptions (NG)'!$V$39*W438/10^9</f>
        <v>0</v>
      </c>
      <c r="X653" s="154">
        <f>'Assumptions (NG)'!$V$40*X439/10^9+'Assumptions (NG)'!$V$39*X438/10^9</f>
        <v>0.1363688474</v>
      </c>
      <c r="Y653" s="154">
        <f>'Assumptions (NG)'!$V$40*Y439/10^9+'Assumptions (NG)'!$V$39*Y438/10^9</f>
        <v>0.01026124739</v>
      </c>
      <c r="Z653" s="154">
        <f>'Assumptions (NG)'!$V$40*Z439/10^9+'Assumptions (NG)'!$V$39*Z438/10^9</f>
        <v>0.03727068739</v>
      </c>
      <c r="AA653" s="154">
        <f>'Assumptions (NG)'!$V$40*AA439/10^9+'Assumptions (NG)'!$V$39*AA438/10^9</f>
        <v>0.00849788739</v>
      </c>
      <c r="AB653" s="154">
        <f>'Assumptions (NG)'!$V$40*AB439/10^9+'Assumptions (NG)'!$V$39*AB438/10^9</f>
        <v>0.09492296739</v>
      </c>
      <c r="AC653" s="154">
        <f>'Assumptions (NG)'!$V$40*AC439/10^9+'Assumptions (NG)'!$V$39*AC438/10^9</f>
        <v>0.2210365274</v>
      </c>
      <c r="AD653" s="154">
        <f>'Assumptions (NG)'!$V$40*AD439/10^9+'Assumptions (NG)'!$V$39*AD438/10^9</f>
        <v>0.01044608739</v>
      </c>
      <c r="AE653" s="154">
        <f>'Assumptions (NG)'!$V$40*AE439/10^9+'Assumptions (NG)'!$V$39*AE438/10^9</f>
        <v>0.00907148739</v>
      </c>
      <c r="AF653" s="154">
        <f>'Assumptions (NG)'!$V$40*AF439/10^9+'Assumptions (NG)'!$V$39*AF438/10^9</f>
        <v>0.01269348739</v>
      </c>
      <c r="AG653" s="154">
        <f>'Assumptions (NG)'!$V$40*AG439/10^9+'Assumptions (NG)'!$V$39*AG438/10^9</f>
        <v>0.01571048739</v>
      </c>
      <c r="AH653" s="154">
        <f>'Assumptions (NG)'!$V$40*AH439/10^9+'Assumptions (NG)'!$V$39*AH438/10^9</f>
        <v>0.02908972739</v>
      </c>
      <c r="AI653" s="154">
        <f>'Assumptions (NG)'!$V$40*AI439/10^9+'Assumptions (NG)'!$V$39*AI438/10^9</f>
        <v>0.00567248739</v>
      </c>
      <c r="AJ653" s="154">
        <f>'Assumptions (NG)'!$V$40*AJ439/10^9+'Assumptions (NG)'!$V$39*AJ438/10^9</f>
        <v>0.1539958874</v>
      </c>
      <c r="AK653" s="154">
        <f>'Assumptions (NG)'!$V$40*AK439/10^9+'Assumptions (NG)'!$V$39*AK438/10^9</f>
        <v>0.02791192739</v>
      </c>
      <c r="AL653" s="154">
        <f>'Assumptions (NG)'!$V$40*AL439/10^9+'Assumptions (NG)'!$V$39*AL438/10^9</f>
        <v>0.04839644739</v>
      </c>
      <c r="AM653" s="154">
        <f>'Assumptions (NG)'!$V$40*AM439/10^9+'Assumptions (NG)'!$V$39*AM438/10^9</f>
        <v>0.04496236739</v>
      </c>
      <c r="AN653" s="154">
        <f>'Assumptions (NG)'!$V$40*AN439/10^9+'Assumptions (NG)'!$V$39*AN438/10^9</f>
        <v>0.3345391274</v>
      </c>
      <c r="AO653" s="154">
        <f>'Assumptions (NG)'!$V$40*AO439/10^9+'Assumptions (NG)'!$V$39*AO438/10^9</f>
        <v>0.7581730474</v>
      </c>
      <c r="AP653" s="154">
        <f>'Assumptions (NG)'!$V$40*AP439/10^9+'Assumptions (NG)'!$V$39*AP438/10^9</f>
        <v>0.1299550474</v>
      </c>
      <c r="AQ653" s="154">
        <f>'Assumptions (NG)'!$V$40*AQ439/10^9+'Assumptions (NG)'!$V$39*AQ438/10^9</f>
        <v>0.6346855674</v>
      </c>
      <c r="AR653" s="154">
        <f>'Assumptions (NG)'!$V$40*AR439/10^9+'Assumptions (NG)'!$V$39*AR438/10^9</f>
        <v>0.2306056474</v>
      </c>
      <c r="AS653" s="154">
        <f>'Assumptions (NG)'!$V$40*AS439/10^9+'Assumptions (NG)'!$V$39*AS438/10^9</f>
        <v>0.1240474874</v>
      </c>
      <c r="AT653" s="154">
        <f>'Assumptions (NG)'!$V$40*AT439/10^9+'Assumptions (NG)'!$V$39*AT438/10^9</f>
        <v>0.02824772739</v>
      </c>
      <c r="AU653" s="154">
        <f>'Assumptions (NG)'!$V$40*AU439/10^9+'Assumptions (NG)'!$V$39*AU438/10^9</f>
        <v>0.2088423274</v>
      </c>
      <c r="AV653" s="154">
        <f>'Assumptions (NG)'!$V$40*AV439/10^9+'Assumptions (NG)'!$V$39*AV438/10^9</f>
        <v>0.07817468739</v>
      </c>
      <c r="AW653" s="154">
        <f>'Assumptions (NG)'!$V$40*AW439/10^9+'Assumptions (NG)'!$V$39*AW438/10^9</f>
        <v>0.00677680739</v>
      </c>
      <c r="AX653" s="154">
        <f>'Assumptions (NG)'!$V$40*AX439/10^9+'Assumptions (NG)'!$V$39*AX438/10^9</f>
        <v>0.00742756739</v>
      </c>
      <c r="AY653" s="154">
        <f>'Assumptions (NG)'!$V$40*AY439/10^9+'Assumptions (NG)'!$V$39*AY438/10^9</f>
        <v>0.00505504739</v>
      </c>
      <c r="AZ653" s="154">
        <f>'Assumptions (NG)'!$V$40*AZ439/10^9+'Assumptions (NG)'!$V$39*AZ438/10^9</f>
        <v>0.04100992739</v>
      </c>
      <c r="BA653" s="154">
        <f>'Assumptions (NG)'!$V$40*BA439/10^9+'Assumptions (NG)'!$V$39*BA438/10^9</f>
        <v>0.03855524739</v>
      </c>
      <c r="BB653" s="154"/>
      <c r="BC653" s="154"/>
      <c r="BD653" s="154"/>
      <c r="BE653" s="154"/>
      <c r="BF653" s="154"/>
    </row>
    <row r="654" ht="15.75" customHeight="1">
      <c r="A654" s="207" t="s">
        <v>399</v>
      </c>
      <c r="B654" s="150" t="s">
        <v>364</v>
      </c>
      <c r="C654" s="183">
        <f>C434*10^15/'Assumptions (NG)'!$V$34*'Assumptions (NG)'!$V$38/10^6</f>
        <v>12.67284887</v>
      </c>
      <c r="D654" s="183">
        <f>D434*10^15/'Assumptions (NG)'!$V$34*'Assumptions (NG)'!$V$38/10^6</f>
        <v>12.43253574</v>
      </c>
      <c r="E654" s="183">
        <f>E434*10^15/'Assumptions (NG)'!$V$34*'Assumptions (NG)'!$V$38/10^6</f>
        <v>14.76398643</v>
      </c>
      <c r="F654" s="183">
        <f>F434*10^15/'Assumptions (NG)'!$V$34*'Assumptions (NG)'!$V$38/10^6</f>
        <v>10.35480053</v>
      </c>
      <c r="G654" s="183">
        <f>G434*10^15/'Assumptions (NG)'!$V$34*'Assumptions (NG)'!$V$38/10^6</f>
        <v>11.30390946</v>
      </c>
      <c r="H654" s="183">
        <f>H434*10^15/'Assumptions (NG)'!$V$34*'Assumptions (NG)'!$V$38/10^6</f>
        <v>16.16132505</v>
      </c>
      <c r="I654" s="183">
        <f>I434*10^15/'Assumptions (NG)'!$V$34*'Assumptions (NG)'!$V$38/10^6</f>
        <v>13.52481374</v>
      </c>
      <c r="J654" s="183">
        <f>J434*10^15/'Assumptions (NG)'!$V$34*'Assumptions (NG)'!$V$38/10^6</f>
        <v>17.44077445</v>
      </c>
      <c r="K654" s="183">
        <f>K434*10^15/'Assumptions (NG)'!$V$34*'Assumptions (NG)'!$V$38/10^6</f>
        <v>13.43006959</v>
      </c>
      <c r="L654" s="183">
        <f>L434*10^15/'Assumptions (NG)'!$V$34*'Assumptions (NG)'!$V$38/10^6</f>
        <v>12.03648135</v>
      </c>
      <c r="M654" s="183">
        <f>M434*10^15/'Assumptions (NG)'!$V$34*'Assumptions (NG)'!$V$38/10^6</f>
        <v>16.37296502</v>
      </c>
      <c r="N654" s="183">
        <f>N434*10^15/'Assumptions (NG)'!$V$34*'Assumptions (NG)'!$V$38/10^6</f>
        <v>17.8997299</v>
      </c>
      <c r="O654" s="183">
        <f>O434*10^15/'Assumptions (NG)'!$V$34*'Assumptions (NG)'!$V$38/10^6</f>
        <v>30.0854747</v>
      </c>
      <c r="P654" s="183">
        <f>P434*10^15/'Assumptions (NG)'!$V$34*'Assumptions (NG)'!$V$38/10^6</f>
        <v>19.73613355</v>
      </c>
      <c r="Q654" s="183">
        <f>Q434*10^15/'Assumptions (NG)'!$V$34*'Assumptions (NG)'!$V$38/10^6</f>
        <v>18.27927325</v>
      </c>
      <c r="R654" s="183">
        <f>R434*10^15/'Assumptions (NG)'!$V$34*'Assumptions (NG)'!$V$38/10^6</f>
        <v>30.47523846</v>
      </c>
      <c r="S654" s="183">
        <f>S434*10^15/'Assumptions (NG)'!$V$34*'Assumptions (NG)'!$V$38/10^6</f>
        <v>40.66860784</v>
      </c>
      <c r="T654" s="183">
        <f>T434*10^15/'Assumptions (NG)'!$V$34*'Assumptions (NG)'!$V$38/10^6</f>
        <v>36.22237426</v>
      </c>
      <c r="U654" s="183">
        <f>U434*10^15/'Assumptions (NG)'!$V$34*'Assumptions (NG)'!$V$38/10^6</f>
        <v>45.66943131</v>
      </c>
      <c r="V654" s="183">
        <f>V434*10^15/'Assumptions (NG)'!$V$34*'Assumptions (NG)'!$V$38/10^6</f>
        <v>44.7560485</v>
      </c>
      <c r="W654" s="183">
        <f>W434*10^15/'Assumptions (NG)'!$V$34*'Assumptions (NG)'!$V$38/10^6</f>
        <v>43.8426657</v>
      </c>
      <c r="X654" s="183">
        <f>X434*10^15/'Assumptions (NG)'!$V$34*'Assumptions (NG)'!$V$38/10^6</f>
        <v>42.50219995</v>
      </c>
      <c r="Y654" s="183">
        <f>Y434*10^15/'Assumptions (NG)'!$V$34*'Assumptions (NG)'!$V$38/10^6</f>
        <v>41.18125119</v>
      </c>
      <c r="Z654" s="183">
        <f>Z434*10^15/'Assumptions (NG)'!$V$34*'Assumptions (NG)'!$V$38/10^6</f>
        <v>39.87981941</v>
      </c>
      <c r="AA654" s="183">
        <f>AA434*10^15/'Assumptions (NG)'!$V$34*'Assumptions (NG)'!$V$38/10^6</f>
        <v>38.59790462</v>
      </c>
      <c r="AB654" s="183">
        <f>AB434*10^15/'Assumptions (NG)'!$V$34*'Assumptions (NG)'!$V$38/10^6</f>
        <v>37.33550681</v>
      </c>
      <c r="AC654" s="183">
        <f>AC434*10^15/'Assumptions (NG)'!$V$34*'Assumptions (NG)'!$V$38/10^6</f>
        <v>36.09262598</v>
      </c>
      <c r="AD654" s="183">
        <f>AD434*10^15/'Assumptions (NG)'!$V$34*'Assumptions (NG)'!$V$38/10^6</f>
        <v>34.86926213</v>
      </c>
      <c r="AE654" s="183">
        <f>AE434*10^15/'Assumptions (NG)'!$V$34*'Assumptions (NG)'!$V$38/10^6</f>
        <v>34.50073014</v>
      </c>
      <c r="AF654" s="183">
        <f>AF434*10^15/'Assumptions (NG)'!$V$34*'Assumptions (NG)'!$V$38/10^6</f>
        <v>34.13219815</v>
      </c>
      <c r="AG654" s="183">
        <f>AG434*10^15/'Assumptions (NG)'!$V$34*'Assumptions (NG)'!$V$38/10^6</f>
        <v>33.76366616</v>
      </c>
      <c r="AH654" s="183">
        <f>AH434*10^15/'Assumptions (NG)'!$V$34*'Assumptions (NG)'!$V$38/10^6</f>
        <v>33.39513417</v>
      </c>
      <c r="AI654" s="183">
        <f>AI434*10^15/'Assumptions (NG)'!$V$34*'Assumptions (NG)'!$V$38/10^6</f>
        <v>33.02660218</v>
      </c>
      <c r="AJ654" s="183">
        <f>AJ434*10^15/'Assumptions (NG)'!$V$34*'Assumptions (NG)'!$V$38/10^6</f>
        <v>32.6580702</v>
      </c>
      <c r="AK654" s="183">
        <f>AK434*10^15/'Assumptions (NG)'!$V$34*'Assumptions (NG)'!$V$38/10^6</f>
        <v>32.28953821</v>
      </c>
      <c r="AL654" s="183">
        <f>AL434*10^15/'Assumptions (NG)'!$V$34*'Assumptions (NG)'!$V$38/10^6</f>
        <v>31.92100622</v>
      </c>
      <c r="AM654" s="183">
        <f>AM434*10^15/'Assumptions (NG)'!$V$34*'Assumptions (NG)'!$V$38/10^6</f>
        <v>31.55247423</v>
      </c>
      <c r="AN654" s="183">
        <f>AN434*10^15/'Assumptions (NG)'!$V$34*'Assumptions (NG)'!$V$38/10^6</f>
        <v>31.18394224</v>
      </c>
      <c r="AO654" s="183">
        <f>AO434*10^15/'Assumptions (NG)'!$V$34*'Assumptions (NG)'!$V$38/10^6</f>
        <v>30.81541025</v>
      </c>
      <c r="AP654" s="183">
        <f>AP434*10^15/'Assumptions (NG)'!$V$34*'Assumptions (NG)'!$V$38/10^6</f>
        <v>30.44687826</v>
      </c>
      <c r="AQ654" s="183">
        <f>AQ434*10^15/'Assumptions (NG)'!$V$34*'Assumptions (NG)'!$V$38/10^6</f>
        <v>30.07834627</v>
      </c>
      <c r="AR654" s="183">
        <f>AR434*10^15/'Assumptions (NG)'!$V$34*'Assumptions (NG)'!$V$38/10^6</f>
        <v>29.70981429</v>
      </c>
      <c r="AS654" s="183">
        <f>AS434*10^15/'Assumptions (NG)'!$V$34*'Assumptions (NG)'!$V$38/10^6</f>
        <v>29.3412823</v>
      </c>
      <c r="AT654" s="183">
        <f>AT434*10^15/'Assumptions (NG)'!$V$34*'Assumptions (NG)'!$V$38/10^6</f>
        <v>28.97275031</v>
      </c>
      <c r="AU654" s="183">
        <f>AU434*10^15/'Assumptions (NG)'!$V$34*'Assumptions (NG)'!$V$38/10^6</f>
        <v>28.60421832</v>
      </c>
      <c r="AV654" s="183">
        <f>AV434*10^15/'Assumptions (NG)'!$V$34*'Assumptions (NG)'!$V$38/10^6</f>
        <v>28.23568633</v>
      </c>
      <c r="AW654" s="183">
        <f>AW434*10^15/'Assumptions (NG)'!$V$34*'Assumptions (NG)'!$V$38/10^6</f>
        <v>27.86715434</v>
      </c>
      <c r="AX654" s="183">
        <f>AX434*10^15/'Assumptions (NG)'!$V$34*'Assumptions (NG)'!$V$38/10^6</f>
        <v>27.49862235</v>
      </c>
      <c r="AY654" s="183">
        <f>AY434*10^15/'Assumptions (NG)'!$V$34*'Assumptions (NG)'!$V$38/10^6</f>
        <v>27.13009037</v>
      </c>
      <c r="AZ654" s="183">
        <f>AZ434*10^15/'Assumptions (NG)'!$V$34*'Assumptions (NG)'!$V$38/10^6</f>
        <v>26.76155838</v>
      </c>
      <c r="BA654" s="183">
        <f>BA434*10^15/'Assumptions (NG)'!$V$34*'Assumptions (NG)'!$V$38/10^6</f>
        <v>26.39302639</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2.914499</v>
      </c>
      <c r="D656" s="229">
        <f>sum('Assumptions (NG non-electricity'!C3,'Assumptions (NG non-electricity'!C6)+'Assumptions (NG non-electricity'!C7*'Assumptions (NG non-electricity'!C9</f>
        <v>2.701879</v>
      </c>
      <c r="E656" s="229">
        <f>sum('Assumptions (NG non-electricity'!D3,'Assumptions (NG non-electricity'!D6)+'Assumptions (NG non-electricity'!D7*'Assumptions (NG non-electricity'!D9</f>
        <v>2.834354</v>
      </c>
      <c r="F656" s="229">
        <f>sum('Assumptions (NG non-electricity'!E3,'Assumptions (NG non-electricity'!E6)+'Assumptions (NG non-electricity'!E7*'Assumptions (NG non-electricity'!E9</f>
        <v>2.907406</v>
      </c>
      <c r="G656" s="229">
        <f>sum('Assumptions (NG non-electricity'!F3,'Assumptions (NG non-electricity'!F6)+'Assumptions (NG non-electricity'!F7*'Assumptions (NG non-electricity'!F9</f>
        <v>2.7604195</v>
      </c>
      <c r="H656" s="229">
        <f>sum('Assumptions (NG non-electricity'!G3,'Assumptions (NG non-electricity'!G6)+'Assumptions (NG non-electricity'!G7*'Assumptions (NG non-electricity'!G9</f>
        <v>2.7258895</v>
      </c>
      <c r="I656" s="229">
        <f>sum('Assumptions (NG non-electricity'!H3,'Assumptions (NG non-electricity'!H6)+'Assumptions (NG non-electricity'!H7*'Assumptions (NG non-electricity'!H9</f>
        <v>2.519839</v>
      </c>
      <c r="J656" s="229">
        <f>sum('Assumptions (NG non-electricity'!I3,'Assumptions (NG non-electricity'!I6)+'Assumptions (NG non-electricity'!I7*'Assumptions (NG non-electricity'!I9</f>
        <v>2.6722635</v>
      </c>
      <c r="K656" s="229">
        <f>sum('Assumptions (NG non-electricity'!J3,'Assumptions (NG non-electricity'!J6)+'Assumptions (NG non-electricity'!J7*'Assumptions (NG non-electricity'!J9</f>
        <v>2.865406</v>
      </c>
      <c r="L656" s="229">
        <f>sum('Assumptions (NG non-electricity'!K3,'Assumptions (NG non-electricity'!K6)+'Assumptions (NG non-electricity'!K7*'Assumptions (NG non-electricity'!K9</f>
        <v>2.710213</v>
      </c>
      <c r="M656" s="229">
        <f>sum('Assumptions (NG non-electricity'!L3,'Assumptions (NG non-electricity'!L6)+'Assumptions (NG non-electricity'!L7*'Assumptions (NG non-electricity'!L9</f>
        <v>2.639848</v>
      </c>
      <c r="N656" s="229">
        <f>sum('Assumptions (NG non-electricity'!M3,'Assumptions (NG non-electricity'!M6)+'Assumptions (NG non-electricity'!M7*'Assumptions (NG non-electricity'!M9</f>
        <v>2.716005</v>
      </c>
      <c r="O656" s="229">
        <f>sum('Assumptions (NG non-electricity'!N3,'Assumptions (NG non-electricity'!N6)+'Assumptions (NG non-electricity'!N7*'Assumptions (NG non-electricity'!N9</f>
        <v>2.4587455</v>
      </c>
      <c r="P656" s="229">
        <f>sum('Assumptions (NG non-electricity'!O3,'Assumptions (NG non-electricity'!O6)+'Assumptions (NG non-electricity'!O7*'Assumptions (NG non-electricity'!O9</f>
        <v>2.943156</v>
      </c>
      <c r="Q656" s="229">
        <f>sum('Assumptions (NG non-electricity'!P3,'Assumptions (NG non-electricity'!P6)+'Assumptions (NG non-electricity'!P7*'Assumptions (NG non-electricity'!P9</f>
        <v>3.133202</v>
      </c>
      <c r="R656" s="229">
        <f>sum('Assumptions (NG non-electricity'!Q3,'Assumptions (NG non-electricity'!Q6)+'Assumptions (NG non-electricity'!Q7*'Assumptions (NG non-electricity'!Q9</f>
        <v>2.7690915</v>
      </c>
      <c r="S656" s="229">
        <f>sum('Assumptions (NG non-electricity'!R3,'Assumptions (NG non-electricity'!R6)+'Assumptions (NG non-electricity'!R7*'Assumptions (NG non-electricity'!R9</f>
        <v>2.7127195</v>
      </c>
      <c r="T656" s="229">
        <f>sum('Assumptions (NG non-electricity'!S3,'Assumptions (NG non-electricity'!S6)+'Assumptions (NG non-electricity'!S7*'Assumptions (NG non-electricity'!S9</f>
        <v>2.747733616</v>
      </c>
      <c r="U656" s="229">
        <f>sum('Assumptions (NG non-electricity'!T3,'Assumptions (NG non-electricity'!T6)+'Assumptions (NG non-electricity'!T7*'Assumptions (NG non-electricity'!T9</f>
        <v>2.731488168</v>
      </c>
      <c r="V656" s="229">
        <f>sum('Assumptions (NG non-electricity'!U3,'Assumptions (NG non-electricity'!U6)+'Assumptions (NG non-electricity'!U7*'Assumptions (NG non-electricity'!U9</f>
        <v>2.715242721</v>
      </c>
      <c r="W656" s="229">
        <f>sum('Assumptions (NG non-electricity'!V3,'Assumptions (NG non-electricity'!V6)+'Assumptions (NG non-electricity'!V7*'Assumptions (NG non-electricity'!V9</f>
        <v>2.698997273</v>
      </c>
      <c r="X656" s="229">
        <f>sum('Assumptions (NG non-electricity'!W3,'Assumptions (NG non-electricity'!W6)+'Assumptions (NG non-electricity'!W7*'Assumptions (NG non-electricity'!W9</f>
        <v>2.682751826</v>
      </c>
      <c r="Y656" s="229">
        <f>sum('Assumptions (NG non-electricity'!X3,'Assumptions (NG non-electricity'!X6)+'Assumptions (NG non-electricity'!X7*'Assumptions (NG non-electricity'!X9</f>
        <v>2.666506378</v>
      </c>
      <c r="Z656" s="229">
        <f>sum('Assumptions (NG non-electricity'!Y3,'Assumptions (NG non-electricity'!Y6)+'Assumptions (NG non-electricity'!Y7*'Assumptions (NG non-electricity'!Y9</f>
        <v>2.65026093</v>
      </c>
      <c r="AA656" s="229">
        <f>sum('Assumptions (NG non-electricity'!Z3,'Assumptions (NG non-electricity'!Z6)+'Assumptions (NG non-electricity'!Z7*'Assumptions (NG non-electricity'!Z9</f>
        <v>2.634015483</v>
      </c>
      <c r="AB656" s="229">
        <f>sum('Assumptions (NG non-electricity'!AA3,'Assumptions (NG non-electricity'!AA6)+'Assumptions (NG non-electricity'!AA7*'Assumptions (NG non-electricity'!AA9</f>
        <v>2.617770035</v>
      </c>
      <c r="AC656" s="229">
        <f>sum('Assumptions (NG non-electricity'!AB3,'Assumptions (NG non-electricity'!AB6)+'Assumptions (NG non-electricity'!AB7*'Assumptions (NG non-electricity'!AB9</f>
        <v>2.601524588</v>
      </c>
      <c r="AD656" s="229">
        <f>sum('Assumptions (NG non-electricity'!AC3,'Assumptions (NG non-electricity'!AC6)+'Assumptions (NG non-electricity'!AC7*'Assumptions (NG non-electricity'!AC9</f>
        <v>2.58527914</v>
      </c>
      <c r="AE656" s="229">
        <f>sum('Assumptions (NG non-electricity'!AD3,'Assumptions (NG non-electricity'!AD6)+'Assumptions (NG non-electricity'!AD7*'Assumptions (NG non-electricity'!AD9</f>
        <v>2.569033693</v>
      </c>
      <c r="AF656" s="229">
        <f>sum('Assumptions (NG non-electricity'!AE3,'Assumptions (NG non-electricity'!AE6)+'Assumptions (NG non-electricity'!AE7*'Assumptions (NG non-electricity'!AE9</f>
        <v>2.552788245</v>
      </c>
      <c r="AG656" s="229">
        <f>sum('Assumptions (NG non-electricity'!AF3,'Assumptions (NG non-electricity'!AF6)+'Assumptions (NG non-electricity'!AF7*'Assumptions (NG non-electricity'!AF9</f>
        <v>2.536542797</v>
      </c>
      <c r="AH656" s="229">
        <f>sum('Assumptions (NG non-electricity'!AG3,'Assumptions (NG non-electricity'!AG6)+'Assumptions (NG non-electricity'!AG7*'Assumptions (NG non-electricity'!AG9</f>
        <v>2.52029735</v>
      </c>
      <c r="AI656" s="229">
        <f>sum('Assumptions (NG non-electricity'!AH3,'Assumptions (NG non-electricity'!AH6)+'Assumptions (NG non-electricity'!AH7*'Assumptions (NG non-electricity'!AH9</f>
        <v>2.504051902</v>
      </c>
      <c r="AJ656" s="229">
        <f>sum('Assumptions (NG non-electricity'!AI3,'Assumptions (NG non-electricity'!AI6)+'Assumptions (NG non-electricity'!AI7*'Assumptions (NG non-electricity'!AI9</f>
        <v>2.487806455</v>
      </c>
      <c r="AK656" s="229">
        <f>sum('Assumptions (NG non-electricity'!AJ3,'Assumptions (NG non-electricity'!AJ6)+'Assumptions (NG non-electricity'!AJ7*'Assumptions (NG non-electricity'!AJ9</f>
        <v>2.471561007</v>
      </c>
      <c r="AL656" s="229">
        <f>sum('Assumptions (NG non-electricity'!AK3,'Assumptions (NG non-electricity'!AK6)+'Assumptions (NG non-electricity'!AK7*'Assumptions (NG non-electricity'!AK9</f>
        <v>2.45531556</v>
      </c>
      <c r="AM656" s="229">
        <f>sum('Assumptions (NG non-electricity'!AL3,'Assumptions (NG non-electricity'!AL6)+'Assumptions (NG non-electricity'!AL7*'Assumptions (NG non-electricity'!AL9</f>
        <v>2.439070112</v>
      </c>
      <c r="AN656" s="229">
        <f>sum('Assumptions (NG non-electricity'!AM3,'Assumptions (NG non-electricity'!AM6)+'Assumptions (NG non-electricity'!AM7*'Assumptions (NG non-electricity'!AM9</f>
        <v>2.422824665</v>
      </c>
      <c r="AO656" s="229">
        <f>sum('Assumptions (NG non-electricity'!AN3,'Assumptions (NG non-electricity'!AN6)+'Assumptions (NG non-electricity'!AN7*'Assumptions (NG non-electricity'!AN9</f>
        <v>2.406579217</v>
      </c>
      <c r="AP656" s="229">
        <f>sum('Assumptions (NG non-electricity'!AO3,'Assumptions (NG non-electricity'!AO6)+'Assumptions (NG non-electricity'!AO7*'Assumptions (NG non-electricity'!AO9</f>
        <v>2.390333769</v>
      </c>
      <c r="AQ656" s="229">
        <f>sum('Assumptions (NG non-electricity'!AP3,'Assumptions (NG non-electricity'!AP6)+'Assumptions (NG non-electricity'!AP7*'Assumptions (NG non-electricity'!AP9</f>
        <v>2.374088322</v>
      </c>
      <c r="AR656" s="229">
        <f>sum('Assumptions (NG non-electricity'!AQ3,'Assumptions (NG non-electricity'!AQ6)+'Assumptions (NG non-electricity'!AQ7*'Assumptions (NG non-electricity'!AQ9</f>
        <v>2.357842874</v>
      </c>
      <c r="AS656" s="229">
        <f>sum('Assumptions (NG non-electricity'!AR3,'Assumptions (NG non-electricity'!AR6)+'Assumptions (NG non-electricity'!AR7*'Assumptions (NG non-electricity'!AR9</f>
        <v>2.341597427</v>
      </c>
      <c r="AT656" s="229">
        <f>sum('Assumptions (NG non-electricity'!AS3,'Assumptions (NG non-electricity'!AS6)+'Assumptions (NG non-electricity'!AS7*'Assumptions (NG non-electricity'!AS9</f>
        <v>2.325351979</v>
      </c>
      <c r="AU656" s="229">
        <f>sum('Assumptions (NG non-electricity'!AT3,'Assumptions (NG non-electricity'!AT6)+'Assumptions (NG non-electricity'!AT7*'Assumptions (NG non-electricity'!AT9</f>
        <v>2.309106532</v>
      </c>
      <c r="AV656" s="229">
        <f>sum('Assumptions (NG non-electricity'!AU3,'Assumptions (NG non-electricity'!AU6)+'Assumptions (NG non-electricity'!AU7*'Assumptions (NG non-electricity'!AU9</f>
        <v>2.292861084</v>
      </c>
      <c r="AW656" s="229">
        <f>sum('Assumptions (NG non-electricity'!AV3,'Assumptions (NG non-electricity'!AV6)+'Assumptions (NG non-electricity'!AV7*'Assumptions (NG non-electricity'!AV9</f>
        <v>2.276615637</v>
      </c>
      <c r="AX656" s="229">
        <f>sum('Assumptions (NG non-electricity'!AW3,'Assumptions (NG non-electricity'!AW6)+'Assumptions (NG non-electricity'!AW7*'Assumptions (NG non-electricity'!AW9</f>
        <v>2.260370189</v>
      </c>
      <c r="AY656" s="229">
        <f>sum('Assumptions (NG non-electricity'!AX3,'Assumptions (NG non-electricity'!AX6)+'Assumptions (NG non-electricity'!AX7*'Assumptions (NG non-electricity'!AX9</f>
        <v>2.244124741</v>
      </c>
      <c r="AZ656" s="229">
        <f>sum('Assumptions (NG non-electricity'!AY3,'Assumptions (NG non-electricity'!AY6)+'Assumptions (NG non-electricity'!AY7*'Assumptions (NG non-electricity'!AY9</f>
        <v>2.227879294</v>
      </c>
      <c r="BA656" s="229">
        <f>sum('Assumptions (NG non-electricity'!AZ3,'Assumptions (NG non-electricity'!AZ6)+'Assumptions (NG non-electricity'!AZ7*'Assumptions (NG non-electricity'!AZ9</f>
        <v>2.211633846</v>
      </c>
    </row>
    <row r="657" ht="15.75" customHeight="1">
      <c r="A657" s="186" t="s">
        <v>402</v>
      </c>
      <c r="B657" s="150" t="s">
        <v>392</v>
      </c>
      <c r="C657" s="229">
        <f>sum('Assumptions (NG non-electricity'!B3,'Assumptions (NG non-electricity'!B6)</f>
        <v>2.264007</v>
      </c>
      <c r="D657" s="229">
        <f>sum('Assumptions (NG non-electricity'!C3,'Assumptions (NG non-electricity'!C6)</f>
        <v>2.117349</v>
      </c>
      <c r="E657" s="229">
        <f>sum('Assumptions (NG non-electricity'!D3,'Assumptions (NG non-electricity'!D6)</f>
        <v>2.231596</v>
      </c>
      <c r="F657" s="229">
        <f>sum('Assumptions (NG non-electricity'!E3,'Assumptions (NG non-electricity'!E6)</f>
        <v>2.324618</v>
      </c>
      <c r="G657" s="229">
        <f>sum('Assumptions (NG non-electricity'!F3,'Assumptions (NG non-electricity'!F6)</f>
        <v>2.182195</v>
      </c>
      <c r="H657" s="229">
        <f>sum('Assumptions (NG non-electricity'!G3,'Assumptions (NG non-electricity'!G6)</f>
        <v>2.150143</v>
      </c>
      <c r="I657" s="229">
        <f>sum('Assumptions (NG non-electricity'!H3,'Assumptions (NG non-electricity'!H6)</f>
        <v>1.96289</v>
      </c>
      <c r="J657" s="229">
        <f>sum('Assumptions (NG non-electricity'!I3,'Assumptions (NG non-electricity'!I6)</f>
        <v>2.098658</v>
      </c>
      <c r="K657" s="229">
        <f>sum('Assumptions (NG non-electricity'!J3,'Assumptions (NG non-electricity'!J6)</f>
        <v>2.263429</v>
      </c>
      <c r="L657" s="229">
        <f>sum('Assumptions (NG non-electricity'!K3,'Assumptions (NG non-electricity'!K6)</f>
        <v>2.155156</v>
      </c>
      <c r="M657" s="229">
        <f>sum('Assumptions (NG non-electricity'!L3,'Assumptions (NG non-electricity'!L6)</f>
        <v>2.013599</v>
      </c>
      <c r="N657" s="229">
        <f>sum('Assumptions (NG non-electricity'!M3,'Assumptions (NG non-electricity'!M6)</f>
        <v>2.066869</v>
      </c>
      <c r="O657" s="229">
        <f>sum('Assumptions (NG non-electricity'!N3,'Assumptions (NG non-electricity'!N6)</f>
        <v>1.796997</v>
      </c>
      <c r="P657" s="229">
        <f>sum('Assumptions (NG non-electricity'!O3,'Assumptions (NG non-electricity'!O6)</f>
        <v>2.2478</v>
      </c>
      <c r="Q657" s="229">
        <f>sum('Assumptions (NG non-electricity'!P3,'Assumptions (NG non-electricity'!P6)</f>
        <v>2.408872</v>
      </c>
      <c r="R657" s="229">
        <f>sum('Assumptions (NG non-electricity'!Q3,'Assumptions (NG non-electricity'!Q6)</f>
        <v>2.068365</v>
      </c>
      <c r="S657" s="229">
        <f>sum('Assumptions (NG non-electricity'!R3,'Assumptions (NG non-electricity'!R6)</f>
        <v>2.002887</v>
      </c>
      <c r="T657" s="229">
        <f>sum('Assumptions (NG non-electricity'!S3,'Assumptions (NG non-electricity'!S6)</f>
        <v>1.999341616</v>
      </c>
      <c r="U657" s="229">
        <f>sum('Assumptions (NG non-electricity'!T3,'Assumptions (NG non-electricity'!T6)</f>
        <v>1.978931967</v>
      </c>
      <c r="V657" s="229">
        <f>sum('Assumptions (NG non-electricity'!U3,'Assumptions (NG non-electricity'!U6)</f>
        <v>1.958522317</v>
      </c>
      <c r="W657" s="229">
        <f>sum('Assumptions (NG non-electricity'!V3,'Assumptions (NG non-electricity'!V6)</f>
        <v>1.938112668</v>
      </c>
      <c r="X657" s="229">
        <f>sum('Assumptions (NG non-electricity'!W3,'Assumptions (NG non-electricity'!W6)</f>
        <v>1.917703019</v>
      </c>
      <c r="Y657" s="229">
        <f>sum('Assumptions (NG non-electricity'!X3,'Assumptions (NG non-electricity'!X6)</f>
        <v>1.89729337</v>
      </c>
      <c r="Z657" s="229">
        <f>sum('Assumptions (NG non-electricity'!Y3,'Assumptions (NG non-electricity'!Y6)</f>
        <v>1.87688372</v>
      </c>
      <c r="AA657" s="229">
        <f>sum('Assumptions (NG non-electricity'!Z3,'Assumptions (NG non-electricity'!Z6)</f>
        <v>1.856474071</v>
      </c>
      <c r="AB657" s="229">
        <f>sum('Assumptions (NG non-electricity'!AA3,'Assumptions (NG non-electricity'!AA6)</f>
        <v>1.836064422</v>
      </c>
      <c r="AC657" s="229">
        <f>sum('Assumptions (NG non-electricity'!AB3,'Assumptions (NG non-electricity'!AB6)</f>
        <v>1.815654773</v>
      </c>
      <c r="AD657" s="229">
        <f>sum('Assumptions (NG non-electricity'!AC3,'Assumptions (NG non-electricity'!AC6)</f>
        <v>1.795245123</v>
      </c>
      <c r="AE657" s="229">
        <f>sum('Assumptions (NG non-electricity'!AD3,'Assumptions (NG non-electricity'!AD6)</f>
        <v>1.774835474</v>
      </c>
      <c r="AF657" s="229">
        <f>sum('Assumptions (NG non-electricity'!AE3,'Assumptions (NG non-electricity'!AE6)</f>
        <v>1.754425825</v>
      </c>
      <c r="AG657" s="229">
        <f>sum('Assumptions (NG non-electricity'!AF3,'Assumptions (NG non-electricity'!AF6)</f>
        <v>1.734016176</v>
      </c>
      <c r="AH657" s="229">
        <f>sum('Assumptions (NG non-electricity'!AG3,'Assumptions (NG non-electricity'!AG6)</f>
        <v>1.713606526</v>
      </c>
      <c r="AI657" s="229">
        <f>sum('Assumptions (NG non-electricity'!AH3,'Assumptions (NG non-electricity'!AH6)</f>
        <v>1.693196877</v>
      </c>
      <c r="AJ657" s="229">
        <f>sum('Assumptions (NG non-electricity'!AI3,'Assumptions (NG non-electricity'!AI6)</f>
        <v>1.672787228</v>
      </c>
      <c r="AK657" s="229">
        <f>sum('Assumptions (NG non-electricity'!AJ3,'Assumptions (NG non-electricity'!AJ6)</f>
        <v>1.652377579</v>
      </c>
      <c r="AL657" s="229">
        <f>sum('Assumptions (NG non-electricity'!AK3,'Assumptions (NG non-electricity'!AK6)</f>
        <v>1.631967929</v>
      </c>
      <c r="AM657" s="229">
        <f>sum('Assumptions (NG non-electricity'!AL3,'Assumptions (NG non-electricity'!AL6)</f>
        <v>1.61155828</v>
      </c>
      <c r="AN657" s="229">
        <f>sum('Assumptions (NG non-electricity'!AM3,'Assumptions (NG non-electricity'!AM6)</f>
        <v>1.591148631</v>
      </c>
      <c r="AO657" s="229">
        <f>sum('Assumptions (NG non-electricity'!AN3,'Assumptions (NG non-electricity'!AN6)</f>
        <v>1.570738982</v>
      </c>
      <c r="AP657" s="229">
        <f>sum('Assumptions (NG non-electricity'!AO3,'Assumptions (NG non-electricity'!AO6)</f>
        <v>1.550329332</v>
      </c>
      <c r="AQ657" s="229">
        <f>sum('Assumptions (NG non-electricity'!AP3,'Assumptions (NG non-electricity'!AP6)</f>
        <v>1.529919683</v>
      </c>
      <c r="AR657" s="229">
        <f>sum('Assumptions (NG non-electricity'!AQ3,'Assumptions (NG non-electricity'!AQ6)</f>
        <v>1.509510034</v>
      </c>
      <c r="AS657" s="229">
        <f>sum('Assumptions (NG non-electricity'!AR3,'Assumptions (NG non-electricity'!AR6)</f>
        <v>1.489100385</v>
      </c>
      <c r="AT657" s="229">
        <f>sum('Assumptions (NG non-electricity'!AS3,'Assumptions (NG non-electricity'!AS6)</f>
        <v>1.468690736</v>
      </c>
      <c r="AU657" s="229">
        <f>sum('Assumptions (NG non-electricity'!AT3,'Assumptions (NG non-electricity'!AT6)</f>
        <v>1.448281086</v>
      </c>
      <c r="AV657" s="229">
        <f>sum('Assumptions (NG non-electricity'!AU3,'Assumptions (NG non-electricity'!AU6)</f>
        <v>1.427871437</v>
      </c>
      <c r="AW657" s="229">
        <f>sum('Assumptions (NG non-electricity'!AV3,'Assumptions (NG non-electricity'!AV6)</f>
        <v>1.407461788</v>
      </c>
      <c r="AX657" s="229">
        <f>sum('Assumptions (NG non-electricity'!AW3,'Assumptions (NG non-electricity'!AW6)</f>
        <v>1.387052139</v>
      </c>
      <c r="AY657" s="229">
        <f>sum('Assumptions (NG non-electricity'!AX3,'Assumptions (NG non-electricity'!AX6)</f>
        <v>1.366642489</v>
      </c>
      <c r="AZ657" s="229">
        <f>sum('Assumptions (NG non-electricity'!AY3,'Assumptions (NG non-electricity'!AY6)</f>
        <v>1.34623284</v>
      </c>
      <c r="BA657" s="229">
        <f>sum('Assumptions (NG non-electricity'!AZ3,'Assumptions (NG non-electricity'!AZ6)</f>
        <v>1.325823191</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109</v>
      </c>
      <c r="AD670" s="235">
        <f>'Assumptions (Wind)'!AC42</f>
        <v>387.9</v>
      </c>
      <c r="AE670" s="235">
        <f>'Assumptions (Wind)'!AD42</f>
        <v>6.1</v>
      </c>
      <c r="AF670" s="235">
        <f>'Assumptions (Wind)'!AE42</f>
        <v>115.1</v>
      </c>
      <c r="AG670" s="235">
        <f>'Assumptions (Wind)'!AF42</f>
        <v>167.4</v>
      </c>
      <c r="AH670" s="235">
        <f>'Assumptions (Wind)'!AG42</f>
        <v>320.3</v>
      </c>
      <c r="AI670" s="235">
        <f>'Assumptions (Wind)'!AH42</f>
        <v>198.5</v>
      </c>
      <c r="AJ670" s="235">
        <f>'Assumptions (Wind)'!AI42</f>
        <v>326.3</v>
      </c>
      <c r="AK670" s="235">
        <f>'Assumptions (Wind)'!AJ42</f>
        <v>245</v>
      </c>
      <c r="AL670" s="235">
        <f>'Assumptions (Wind)'!AK42</f>
        <v>1306</v>
      </c>
      <c r="AM670" s="235">
        <f>'Assumptions (Wind)'!AL42</f>
        <v>2809</v>
      </c>
      <c r="AN670" s="235">
        <f>'Assumptions (Wind)'!AM42</f>
        <v>2982.7</v>
      </c>
      <c r="AO670" s="235">
        <f>'Assumptions (Wind)'!AN42</f>
        <v>1353.5</v>
      </c>
      <c r="AP670" s="235">
        <f>'Assumptions (Wind)'!AO42</f>
        <v>2356.7</v>
      </c>
      <c r="AQ670" s="235">
        <f>'Assumptions (Wind)'!AP42</f>
        <v>2601.6</v>
      </c>
      <c r="AR670" s="235">
        <f>'Assumptions (Wind)'!AQ42</f>
        <v>219.7</v>
      </c>
      <c r="AS670" s="235">
        <f>'Assumptions (Wind)'!AR42</f>
        <v>1131.4</v>
      </c>
      <c r="AT670" s="235">
        <f>'Assumptions (Wind)'!AS42</f>
        <v>1103.6</v>
      </c>
      <c r="AU670" s="235">
        <f>'Assumptions (Wind)'!AT42</f>
        <v>1512.7</v>
      </c>
      <c r="AV670" s="235">
        <f>'Assumptions (Wind)'!AU42</f>
        <v>1544.2</v>
      </c>
      <c r="AW670" s="235">
        <f>'Assumptions (Wind)'!AV42</f>
        <v>1906.4</v>
      </c>
      <c r="AX670" s="235">
        <f>'Assumptions (Wind)'!AW42</f>
        <v>0</v>
      </c>
      <c r="AY670" s="235">
        <f>'Assumptions (Wind)'!AX42</f>
        <v>0</v>
      </c>
      <c r="AZ670" s="235">
        <f>'Assumptions (Wind)'!AY42</f>
        <v>2036.405552</v>
      </c>
      <c r="BA670" s="235">
        <f>'Assumptions (Wind)'!AZ42</f>
        <v>2036.405552</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22703.1</v>
      </c>
      <c r="Y671" s="167">
        <f>X671-'Assumptions (Wind)'!X42+X677</f>
        <v>24739.50555</v>
      </c>
      <c r="Z671" s="167">
        <f>Y671-'Assumptions (Wind)'!Y42+Y677</f>
        <v>26775.9111</v>
      </c>
      <c r="AA671" s="167">
        <f>Z671-'Assumptions (Wind)'!Z42+Z677</f>
        <v>28812.31665</v>
      </c>
      <c r="AB671" s="167">
        <f>AA671-'Assumptions (Wind)'!AA42+AA677</f>
        <v>30848.72221</v>
      </c>
      <c r="AC671" s="167">
        <f>AB671-'Assumptions (Wind)'!AB42+AB677</f>
        <v>32776.12776</v>
      </c>
      <c r="AD671" s="167">
        <f>AC671-'Assumptions (Wind)'!AC42+AC677</f>
        <v>34533.63331</v>
      </c>
      <c r="AE671" s="167">
        <f>AD671-'Assumptions (Wind)'!AD42+AD677</f>
        <v>36951.83886</v>
      </c>
      <c r="AF671" s="167">
        <f>AE671-'Assumptions (Wind)'!AE42+AE677</f>
        <v>38879.24441</v>
      </c>
      <c r="AG671" s="167">
        <f>AF671-'Assumptions (Wind)'!AF42+AF677</f>
        <v>40863.34996</v>
      </c>
      <c r="AH671" s="167">
        <f>AG671-'Assumptions (Wind)'!AG42+AG677</f>
        <v>42746.85552</v>
      </c>
      <c r="AI671" s="167">
        <f>AH671-'Assumptions (Wind)'!AH42+AH677</f>
        <v>44905.06107</v>
      </c>
      <c r="AJ671" s="167">
        <f>AI671-'Assumptions (Wind)'!AI42+AI677</f>
        <v>46813.66662</v>
      </c>
      <c r="AK671" s="167">
        <f>AJ671-'Assumptions (Wind)'!AJ42+AJ677</f>
        <v>48931.37217</v>
      </c>
      <c r="AL671" s="167">
        <f>AK671-'Assumptions (Wind)'!AK42+AK677</f>
        <v>49906.77772</v>
      </c>
      <c r="AM671" s="167">
        <f>AL671-'Assumptions (Wind)'!AL42+AL677</f>
        <v>50440.18327</v>
      </c>
      <c r="AN671" s="167">
        <f>AM671-'Assumptions (Wind)'!AM42+AM677</f>
        <v>52302.88883</v>
      </c>
      <c r="AO671" s="167">
        <f>AN671-'Assumptions (Wind)'!AN42+AN677</f>
        <v>55968.49438</v>
      </c>
      <c r="AP671" s="167">
        <f>AO671-'Assumptions (Wind)'!AO42+AO677</f>
        <v>57001.69993</v>
      </c>
      <c r="AQ671" s="167">
        <f>AP671-'Assumptions (Wind)'!AP42+AP677</f>
        <v>58793.20548</v>
      </c>
      <c r="AR671" s="167">
        <f>AQ671-'Assumptions (Wind)'!AQ42+AQ677</f>
        <v>63211.51103</v>
      </c>
      <c r="AS671" s="167">
        <f>AR671-'Assumptions (Wind)'!AR42+AR677</f>
        <v>64336.21658</v>
      </c>
      <c r="AT671" s="167">
        <f>AS671-'Assumptions (Wind)'!AS42+AS677</f>
        <v>66400.42213</v>
      </c>
      <c r="AU671" s="167">
        <f>AT671-'Assumptions (Wind)'!AT42+AT677</f>
        <v>68027.72769</v>
      </c>
      <c r="AV671" s="167">
        <f>AU671-'Assumptions (Wind)'!AU42+AU677</f>
        <v>70032.63324</v>
      </c>
      <c r="AW671" s="167">
        <f>AV671-'Assumptions (Wind)'!AV42+AV677</f>
        <v>71706.83879</v>
      </c>
      <c r="AX671" s="167">
        <f>AW671-'Assumptions (Wind)'!AW42+AW677</f>
        <v>75649.64434</v>
      </c>
      <c r="AY671" s="167">
        <f>AX671-'Assumptions (Wind)'!AX42+AX677</f>
        <v>77686.04989</v>
      </c>
      <c r="AZ671" s="167">
        <f>AY671-'Assumptions (Wind)'!AY42+AY677</f>
        <v>77686.04989</v>
      </c>
      <c r="BA671" s="167">
        <f>AZ671-'Assumptions (Wind)'!AZ42+AZ677</f>
        <v>79722.45544</v>
      </c>
    </row>
    <row r="672" ht="15.75" customHeight="1">
      <c r="A672" s="239" t="s">
        <v>350</v>
      </c>
      <c r="B672" s="202" t="s">
        <v>149</v>
      </c>
      <c r="C672" s="240">
        <v>535.3</v>
      </c>
      <c r="D672" s="151">
        <v>650.4</v>
      </c>
      <c r="E672" s="151">
        <v>817.8</v>
      </c>
      <c r="F672" s="151">
        <v>1138.1</v>
      </c>
      <c r="G672" s="151">
        <v>1336.6</v>
      </c>
      <c r="H672" s="151">
        <v>1662.9</v>
      </c>
      <c r="I672" s="151">
        <v>1907.9</v>
      </c>
      <c r="J672" s="151">
        <v>3213.9</v>
      </c>
      <c r="K672" s="151">
        <v>6022.9</v>
      </c>
      <c r="L672" s="151">
        <v>9005.6</v>
      </c>
      <c r="M672" s="151">
        <v>10359.1</v>
      </c>
      <c r="N672" s="151">
        <v>12715.8</v>
      </c>
      <c r="O672" s="151">
        <v>15316.2</v>
      </c>
      <c r="P672" s="151">
        <v>15535.9</v>
      </c>
      <c r="Q672" s="151">
        <v>16667.3</v>
      </c>
      <c r="R672" s="151">
        <v>17770.9</v>
      </c>
      <c r="S672" s="151">
        <v>19261.7</v>
      </c>
      <c r="T672" s="151">
        <v>20805.9</v>
      </c>
      <c r="U672" s="151">
        <v>22703.1</v>
      </c>
      <c r="V672" s="172">
        <f t="shared" ref="V672:W672" si="31">U672+V677</f>
        <v>22703.1</v>
      </c>
      <c r="W672" s="153">
        <f t="shared" si="31"/>
        <v>22703.1</v>
      </c>
      <c r="X672" s="148">
        <f t="shared" ref="X672:AZ672" si="32">$W672+W$1*($BA$672-$W$672)/($BA$2-$W$2)</f>
        <v>24739.50555</v>
      </c>
      <c r="Y672" s="148">
        <f t="shared" si="32"/>
        <v>26775.9111</v>
      </c>
      <c r="Z672" s="148">
        <f t="shared" si="32"/>
        <v>28812.31665</v>
      </c>
      <c r="AA672" s="148">
        <f t="shared" si="32"/>
        <v>30848.72221</v>
      </c>
      <c r="AB672" s="148">
        <f t="shared" si="32"/>
        <v>32885.12776</v>
      </c>
      <c r="AC672" s="148">
        <f t="shared" si="32"/>
        <v>34921.53331</v>
      </c>
      <c r="AD672" s="148">
        <f t="shared" si="32"/>
        <v>36957.93886</v>
      </c>
      <c r="AE672" s="148">
        <f t="shared" si="32"/>
        <v>38994.34441</v>
      </c>
      <c r="AF672" s="148">
        <f t="shared" si="32"/>
        <v>41030.74996</v>
      </c>
      <c r="AG672" s="148">
        <f t="shared" si="32"/>
        <v>43067.15552</v>
      </c>
      <c r="AH672" s="148">
        <f t="shared" si="32"/>
        <v>45103.56107</v>
      </c>
      <c r="AI672" s="148">
        <f t="shared" si="32"/>
        <v>47139.96662</v>
      </c>
      <c r="AJ672" s="148">
        <f t="shared" si="32"/>
        <v>49176.37217</v>
      </c>
      <c r="AK672" s="148">
        <f t="shared" si="32"/>
        <v>51212.77772</v>
      </c>
      <c r="AL672" s="148">
        <f t="shared" si="32"/>
        <v>53249.18327</v>
      </c>
      <c r="AM672" s="148">
        <f t="shared" si="32"/>
        <v>55285.58883</v>
      </c>
      <c r="AN672" s="148">
        <f t="shared" si="32"/>
        <v>57321.99438</v>
      </c>
      <c r="AO672" s="148">
        <f t="shared" si="32"/>
        <v>59358.39993</v>
      </c>
      <c r="AP672" s="148">
        <f t="shared" si="32"/>
        <v>61394.80548</v>
      </c>
      <c r="AQ672" s="148">
        <f t="shared" si="32"/>
        <v>63431.21103</v>
      </c>
      <c r="AR672" s="148">
        <f t="shared" si="32"/>
        <v>65467.61658</v>
      </c>
      <c r="AS672" s="148">
        <f t="shared" si="32"/>
        <v>67504.02213</v>
      </c>
      <c r="AT672" s="148">
        <f t="shared" si="32"/>
        <v>69540.42769</v>
      </c>
      <c r="AU672" s="148">
        <f t="shared" si="32"/>
        <v>71576.83324</v>
      </c>
      <c r="AV672" s="148">
        <f t="shared" si="32"/>
        <v>73613.23879</v>
      </c>
      <c r="AW672" s="148">
        <f t="shared" si="32"/>
        <v>75649.64434</v>
      </c>
      <c r="AX672" s="148">
        <f t="shared" si="32"/>
        <v>77686.04989</v>
      </c>
      <c r="AY672" s="148">
        <f t="shared" si="32"/>
        <v>79722.45544</v>
      </c>
      <c r="AZ672" s="148">
        <f t="shared" si="32"/>
        <v>81758.861</v>
      </c>
      <c r="BA672" s="155">
        <f>Inputs!H9</f>
        <v>83795.26655</v>
      </c>
    </row>
    <row r="673" ht="15.75" customHeight="1">
      <c r="A673" s="241" t="s">
        <v>28</v>
      </c>
      <c r="B673" s="159" t="s">
        <v>150</v>
      </c>
      <c r="C673" s="156">
        <v>1.221072</v>
      </c>
      <c r="D673" s="156">
        <v>1.457446</v>
      </c>
      <c r="E673" s="156">
        <v>1.871183</v>
      </c>
      <c r="F673" s="156">
        <v>2.077994</v>
      </c>
      <c r="G673" s="156">
        <v>2.045834</v>
      </c>
      <c r="H673" s="156">
        <v>3.465149</v>
      </c>
      <c r="I673" s="156">
        <v>4.730927</v>
      </c>
      <c r="J673" s="156">
        <v>6.171921</v>
      </c>
      <c r="K673" s="156">
        <v>11.845395</v>
      </c>
      <c r="L673" s="156">
        <v>18.54778</v>
      </c>
      <c r="M673" s="156">
        <v>23.724031</v>
      </c>
      <c r="N673" s="156">
        <v>29.755831</v>
      </c>
      <c r="O673" s="156">
        <v>37.079666</v>
      </c>
      <c r="P673" s="156">
        <v>42.457889</v>
      </c>
      <c r="Q673" s="156">
        <v>46.193934</v>
      </c>
      <c r="R673" s="156">
        <v>50.333249</v>
      </c>
      <c r="S673" s="156">
        <v>52.901321</v>
      </c>
      <c r="T673" s="156">
        <v>58.731458</v>
      </c>
      <c r="U673" s="156">
        <v>59.313431</v>
      </c>
      <c r="V673" s="242">
        <f>U673+(U673-T673)</f>
        <v>59.895404</v>
      </c>
      <c r="W673" s="153">
        <f>V673</f>
        <v>59.895404</v>
      </c>
      <c r="X673" s="154">
        <f t="shared" ref="X673:AZ673" si="33">W673+($BA$673-$W$673)/($BA$2-$W$2)</f>
        <v>67.34351751</v>
      </c>
      <c r="Y673" s="154">
        <f t="shared" si="33"/>
        <v>74.79163101</v>
      </c>
      <c r="Z673" s="154">
        <f t="shared" si="33"/>
        <v>82.23974452</v>
      </c>
      <c r="AA673" s="154">
        <f t="shared" si="33"/>
        <v>89.68785803</v>
      </c>
      <c r="AB673" s="154">
        <f t="shared" si="33"/>
        <v>97.13597154</v>
      </c>
      <c r="AC673" s="154">
        <f t="shared" si="33"/>
        <v>104.584085</v>
      </c>
      <c r="AD673" s="154">
        <f t="shared" si="33"/>
        <v>112.0321986</v>
      </c>
      <c r="AE673" s="154">
        <f t="shared" si="33"/>
        <v>119.4803121</v>
      </c>
      <c r="AF673" s="154">
        <f t="shared" si="33"/>
        <v>126.9284256</v>
      </c>
      <c r="AG673" s="154">
        <f t="shared" si="33"/>
        <v>134.3765391</v>
      </c>
      <c r="AH673" s="154">
        <f t="shared" si="33"/>
        <v>141.8246526</v>
      </c>
      <c r="AI673" s="154">
        <f t="shared" si="33"/>
        <v>149.2727661</v>
      </c>
      <c r="AJ673" s="154">
        <f t="shared" si="33"/>
        <v>156.7208796</v>
      </c>
      <c r="AK673" s="154">
        <f t="shared" si="33"/>
        <v>164.1689931</v>
      </c>
      <c r="AL673" s="154">
        <f t="shared" si="33"/>
        <v>171.6171066</v>
      </c>
      <c r="AM673" s="154">
        <f t="shared" si="33"/>
        <v>179.0652201</v>
      </c>
      <c r="AN673" s="154">
        <f t="shared" si="33"/>
        <v>186.5133336</v>
      </c>
      <c r="AO673" s="154">
        <f t="shared" si="33"/>
        <v>193.9614471</v>
      </c>
      <c r="AP673" s="154">
        <f t="shared" si="33"/>
        <v>201.4095606</v>
      </c>
      <c r="AQ673" s="154">
        <f t="shared" si="33"/>
        <v>208.8576741</v>
      </c>
      <c r="AR673" s="154">
        <f t="shared" si="33"/>
        <v>216.3057877</v>
      </c>
      <c r="AS673" s="154">
        <f t="shared" si="33"/>
        <v>223.7539012</v>
      </c>
      <c r="AT673" s="154">
        <f t="shared" si="33"/>
        <v>231.2020147</v>
      </c>
      <c r="AU673" s="154">
        <f t="shared" si="33"/>
        <v>238.6501282</v>
      </c>
      <c r="AV673" s="154">
        <f t="shared" si="33"/>
        <v>246.0982417</v>
      </c>
      <c r="AW673" s="154">
        <f t="shared" si="33"/>
        <v>253.5463552</v>
      </c>
      <c r="AX673" s="154">
        <f t="shared" si="33"/>
        <v>260.9944687</v>
      </c>
      <c r="AY673" s="154">
        <f t="shared" si="33"/>
        <v>268.4425822</v>
      </c>
      <c r="AZ673" s="154">
        <f t="shared" si="33"/>
        <v>275.8906957</v>
      </c>
      <c r="BA673" s="243">
        <f>Inputs!$I$9</f>
        <v>283.3388092</v>
      </c>
    </row>
    <row r="674" ht="15.75" customHeight="1">
      <c r="A674" s="241" t="s">
        <v>414</v>
      </c>
      <c r="B674" s="159" t="s">
        <v>351</v>
      </c>
      <c r="C674" s="212">
        <f>C672*'Assumptions (Wind)'!B23/10^9</f>
        <v>0.01627588741</v>
      </c>
      <c r="D674" s="212">
        <f>D672*'Assumptions (Wind)'!C23/10^9</f>
        <v>0.0202092819</v>
      </c>
      <c r="E674" s="212">
        <f>E672*'Assumptions (Wind)'!D23/10^9</f>
        <v>0.02581268223</v>
      </c>
      <c r="F674" s="212">
        <f>F672*'Assumptions (Wind)'!E23/10^9</f>
        <v>0.03658961679</v>
      </c>
      <c r="G674" s="212">
        <f>G672*'Assumptions (Wind)'!F23/10^9</f>
        <v>0.04412821431</v>
      </c>
      <c r="H674" s="212">
        <f>H672*'Assumptions (Wind)'!G23/10^9</f>
        <v>0.05661121757</v>
      </c>
      <c r="I674" s="212">
        <f>I672*'Assumptions (Wind)'!H23/10^9</f>
        <v>0.06691749933</v>
      </c>
      <c r="J674" s="212">
        <f>J672*'Assumptions (Wind)'!I23/10^9</f>
        <v>0.115752129</v>
      </c>
      <c r="K674" s="212">
        <f>K672*'Assumptions (Wind)'!J23/10^9</f>
        <v>0.2211407399</v>
      </c>
      <c r="L674" s="212">
        <f>L672*'Assumptions (Wind)'!K23/10^9</f>
        <v>0.3331762139</v>
      </c>
      <c r="M674" s="212">
        <f>M672*'Assumptions (Wind)'!L23/10^9</f>
        <v>0.3877169005</v>
      </c>
      <c r="N674" s="212">
        <f>N672*'Assumptions (Wind)'!M23/10^9</f>
        <v>0.4858642914</v>
      </c>
      <c r="O674" s="212">
        <f>O672*'Assumptions (Wind)'!N23/10^9</f>
        <v>0.5964479316</v>
      </c>
      <c r="P674" s="212">
        <f>P672*'Assumptions (Wind)'!O23/10^9</f>
        <v>0.6156209354</v>
      </c>
      <c r="Q674" s="212">
        <f>Q672*'Assumptions (Wind)'!P23/10^9</f>
        <v>0.6726742362</v>
      </c>
      <c r="R674" s="212">
        <f>R672*'Assumptions (Wind)'!Q23/10^9</f>
        <v>0.724682992</v>
      </c>
      <c r="S674" s="212">
        <f>S672*'Assumptions (Wind)'!R23/10^9</f>
        <v>0.7936084823</v>
      </c>
      <c r="T674" s="212">
        <f>T672*'Assumptions (Wind)'!S23/10^9</f>
        <v>0.873378628</v>
      </c>
      <c r="U674" s="212">
        <f>U672*'Assumptions (Wind)'!T23/10^9</f>
        <v>0.9762333</v>
      </c>
      <c r="V674" s="212">
        <f>V672*'Assumptions (Wind)'!U23/10^9</f>
        <v>0.9952786108</v>
      </c>
      <c r="W674" s="212">
        <f>W672*'Assumptions (Wind)'!V23/10^9</f>
        <v>0.9910979068</v>
      </c>
      <c r="X674" s="212">
        <f>X672*'Assumptions (Wind)'!W23/10^9</f>
        <v>1.101066287</v>
      </c>
      <c r="Y674" s="212">
        <f>Y672*'Assumptions (Wind)'!X23/10^9</f>
        <v>1.214948197</v>
      </c>
      <c r="Z674" s="212">
        <f>Z672*'Assumptions (Wind)'!Y23/10^9</f>
        <v>1.301119848</v>
      </c>
      <c r="AA674" s="212">
        <f>AA672*'Assumptions (Wind)'!Z23/10^9</f>
        <v>1.420258365</v>
      </c>
      <c r="AB674" s="212">
        <f>AB672*'Assumptions (Wind)'!AA23/10^9</f>
        <v>1.543550215</v>
      </c>
      <c r="AC674" s="212">
        <f>AC672*'Assumptions (Wind)'!AB23/10^9</f>
        <v>1.630353279</v>
      </c>
      <c r="AD674" s="212">
        <f>AD672*'Assumptions (Wind)'!AC23/10^9</f>
        <v>1.75908657</v>
      </c>
      <c r="AE674" s="212">
        <f>AE672*'Assumptions (Wind)'!AD23/10^9</f>
        <v>1.892222258</v>
      </c>
      <c r="AF674" s="212">
        <f>AF672*'Assumptions (Wind)'!AE23/10^9</f>
        <v>1.979136041</v>
      </c>
      <c r="AG674" s="212">
        <f>AG672*'Assumptions (Wind)'!AF23/10^9</f>
        <v>2.117890168</v>
      </c>
      <c r="AH674" s="212">
        <f>AH672*'Assumptions (Wind)'!AG23/10^9</f>
        <v>2.261304938</v>
      </c>
      <c r="AI674" s="212">
        <f>AI672*'Assumptions (Wind)'!AH23/10^9</f>
        <v>2.347727096</v>
      </c>
      <c r="AJ674" s="212">
        <f>AJ672*'Assumptions (Wind)'!AI23/10^9</f>
        <v>2.496927209</v>
      </c>
      <c r="AK674" s="212">
        <f>AK672*'Assumptions (Wind)'!AJ23/10^9</f>
        <v>2.651055259</v>
      </c>
      <c r="AL674" s="212">
        <f>AL672*'Assumptions (Wind)'!AK23/10^9</f>
        <v>2.736292877</v>
      </c>
      <c r="AM674" s="212">
        <f>AM672*'Assumptions (Wind)'!AL23/10^9</f>
        <v>2.896360537</v>
      </c>
      <c r="AN674" s="212">
        <f>AN672*'Assumptions (Wind)'!AM23/10^9</f>
        <v>3.061632275</v>
      </c>
      <c r="AO674" s="212">
        <f>AO672*'Assumptions (Wind)'!AN23/10^9</f>
        <v>3.232250223</v>
      </c>
      <c r="AP674" s="212">
        <f>AP672*'Assumptions (Wind)'!AO23/10^9</f>
        <v>3.316242235</v>
      </c>
      <c r="AQ674" s="212">
        <f>AQ672*'Assumptions (Wind)'!AP23/10^9</f>
        <v>3.493081146</v>
      </c>
      <c r="AR674" s="212">
        <f>AR672*'Assumptions (Wind)'!AQ23/10^9</f>
        <v>3.675557787</v>
      </c>
      <c r="AS674" s="212">
        <f>AS672*'Assumptions (Wind)'!AR23/10^9</f>
        <v>3.756496358</v>
      </c>
      <c r="AT674" s="212">
        <f>AT672*'Assumptions (Wind)'!AS23/10^9</f>
        <v>3.945315441</v>
      </c>
      <c r="AU674" s="212">
        <f>AU672*'Assumptions (Wind)'!AT23/10^9</f>
        <v>4.140072135</v>
      </c>
      <c r="AV674" s="212">
        <f>AV672*'Assumptions (Wind)'!AU23/10^9</f>
        <v>4.340926248</v>
      </c>
      <c r="AW674" s="212">
        <f>AW672*'Assumptions (Wind)'!AV23/10^9</f>
        <v>4.41809752</v>
      </c>
      <c r="AX674" s="212">
        <f>AX672*'Assumptions (Wind)'!AW23/10^9</f>
        <v>4.625540628</v>
      </c>
      <c r="AY674" s="212">
        <f>AY672*'Assumptions (Wind)'!AX23/10^9</f>
        <v>4.839396211</v>
      </c>
      <c r="AZ674" s="212">
        <f>AZ672*'Assumptions (Wind)'!AY23/10^9</f>
        <v>4.911016828</v>
      </c>
      <c r="BA674" s="212">
        <f>BA672*'Assumptions (Wind)'!AZ23/10^9</f>
        <v>5.131533042</v>
      </c>
    </row>
    <row r="675" ht="15.75" customHeight="1">
      <c r="A675" s="241" t="s">
        <v>36</v>
      </c>
      <c r="B675" s="159" t="s">
        <v>351</v>
      </c>
      <c r="C675" s="212">
        <f>C673*'Assumptions (Wind)'!B36/10^3</f>
        <v>0.08173440804</v>
      </c>
      <c r="D675" s="212">
        <f>D673*'Assumptions (Wind)'!C36/10^3</f>
        <v>0.09992643286</v>
      </c>
      <c r="E675" s="212">
        <f>E673*'Assumptions (Wind)'!D36/10^3</f>
        <v>0.1159901433</v>
      </c>
      <c r="F675" s="212">
        <f>F673*'Assumptions (Wind)'!E36/10^3</f>
        <v>0.1565766401</v>
      </c>
      <c r="G675" s="212">
        <f>G673*'Assumptions (Wind)'!F36/10^3</f>
        <v>0.1619639724</v>
      </c>
      <c r="H675" s="212">
        <f>H673*'Assumptions (Wind)'!G36/10^3</f>
        <v>0.3321445806</v>
      </c>
      <c r="I675" s="212">
        <f>I673*'Assumptions (Wind)'!H36/10^3</f>
        <v>0.4079842633</v>
      </c>
      <c r="J675" s="212">
        <f>J673*'Assumptions (Wind)'!I36/10^3</f>
        <v>0.5409793679</v>
      </c>
      <c r="K675" s="212">
        <f>K673*'Assumptions (Wind)'!J36/10^3</f>
        <v>1.201575547</v>
      </c>
      <c r="L675" s="212">
        <f>L673*'Assumptions (Wind)'!K36/10^3</f>
        <v>1.313648373</v>
      </c>
      <c r="M675" s="212">
        <f>M673*'Assumptions (Wind)'!L36/10^3</f>
        <v>1.737284694</v>
      </c>
      <c r="N675" s="212">
        <f>N673*'Assumptions (Wind)'!M36/10^3</f>
        <v>2.099044757</v>
      </c>
      <c r="O675" s="212">
        <f>O673*'Assumptions (Wind)'!N36/10^3</f>
        <v>2.261778051</v>
      </c>
      <c r="P675" s="212">
        <f>P673*'Assumptions (Wind)'!O36/10^3</f>
        <v>2.875006233</v>
      </c>
      <c r="Q675" s="212">
        <f>Q673*'Assumptions (Wind)'!P36/10^3</f>
        <v>3.356603684</v>
      </c>
      <c r="R675" s="212">
        <f>R673*'Assumptions (Wind)'!Q36/10^3</f>
        <v>3.013280485</v>
      </c>
      <c r="S675" s="212">
        <f>S673*'Assumptions (Wind)'!R36/10^3</f>
        <v>3.389387636</v>
      </c>
      <c r="T675" s="212">
        <f>T673*'Assumptions (Wind)'!S36/10^3</f>
        <v>3.673065383</v>
      </c>
      <c r="U675" s="212">
        <f>U673*'Assumptions (Wind)'!T36/10^3</f>
        <v>3.80792227</v>
      </c>
      <c r="V675" s="212">
        <f>V673*'Assumptions (Wind)'!U36/10^3</f>
        <v>3.898591846</v>
      </c>
      <c r="W675" s="212">
        <f>W673*'Assumptions (Wind)'!V36/10^3</f>
        <v>4.066495434</v>
      </c>
      <c r="X675" s="212">
        <f>X673*'Assumptions (Wind)'!W36/10^3</f>
        <v>4.606850835</v>
      </c>
      <c r="Y675" s="212">
        <f>Y673*'Assumptions (Wind)'!X36/10^3</f>
        <v>5.163602239</v>
      </c>
      <c r="Z675" s="212">
        <f>Z673*'Assumptions (Wind)'!Y36/10^3</f>
        <v>5.770428157</v>
      </c>
      <c r="AA675" s="212">
        <f>AA673*'Assumptions (Wind)'!Z36/10^3</f>
        <v>6.412640593</v>
      </c>
      <c r="AB675" s="212">
        <f>AB673*'Assumptions (Wind)'!AA36/10^3</f>
        <v>7.141105394</v>
      </c>
      <c r="AC675" s="212">
        <f>AC673*'Assumptions (Wind)'!AB36/10^3</f>
        <v>7.812809747</v>
      </c>
      <c r="AD675" s="212">
        <f>AD673*'Assumptions (Wind)'!AC36/10^3</f>
        <v>8.533672935</v>
      </c>
      <c r="AE675" s="212">
        <f>AE673*'Assumptions (Wind)'!AD36/10^3</f>
        <v>9.260856858</v>
      </c>
      <c r="AF675" s="212">
        <f>AF673*'Assumptions (Wind)'!AE36/10^3</f>
        <v>10.01935294</v>
      </c>
      <c r="AG675" s="212">
        <f>AG673*'Assumptions (Wind)'!AF36/10^3</f>
        <v>10.80316961</v>
      </c>
      <c r="AH675" s="212">
        <f>AH673*'Assumptions (Wind)'!AG36/10^3</f>
        <v>11.62951089</v>
      </c>
      <c r="AI675" s="212">
        <f>AI673*'Assumptions (Wind)'!AH36/10^3</f>
        <v>12.43265253</v>
      </c>
      <c r="AJ675" s="212">
        <f>AJ673*'Assumptions (Wind)'!AI36/10^3</f>
        <v>13.25109202</v>
      </c>
      <c r="AK675" s="212">
        <f>AK673*'Assumptions (Wind)'!AJ36/10^3</f>
        <v>14.09268664</v>
      </c>
      <c r="AL675" s="212">
        <f>AL673*'Assumptions (Wind)'!AK36/10^3</f>
        <v>14.97917011</v>
      </c>
      <c r="AM675" s="212">
        <f>AM673*'Assumptions (Wind)'!AL36/10^3</f>
        <v>15.9531998</v>
      </c>
      <c r="AN675" s="212">
        <f>AN673*'Assumptions (Wind)'!AM36/10^3</f>
        <v>16.94382431</v>
      </c>
      <c r="AO675" s="212">
        <f>AO673*'Assumptions (Wind)'!AN36/10^3</f>
        <v>18.0160838</v>
      </c>
      <c r="AP675" s="212">
        <f>AP673*'Assumptions (Wind)'!AO36/10^3</f>
        <v>19.12592841</v>
      </c>
      <c r="AQ675" s="212">
        <f>AQ673*'Assumptions (Wind)'!AP36/10^3</f>
        <v>20.23790135</v>
      </c>
      <c r="AR675" s="212">
        <f>AR673*'Assumptions (Wind)'!AQ36/10^3</f>
        <v>21.36948038</v>
      </c>
      <c r="AS675" s="212">
        <f>AS673*'Assumptions (Wind)'!AR36/10^3</f>
        <v>22.5264061</v>
      </c>
      <c r="AT675" s="212">
        <f>AT673*'Assumptions (Wind)'!AS36/10^3</f>
        <v>23.73746692</v>
      </c>
      <c r="AU675" s="212">
        <f>AU673*'Assumptions (Wind)'!AT36/10^3</f>
        <v>25.01008954</v>
      </c>
      <c r="AV675" s="212">
        <f>AV673*'Assumptions (Wind)'!AU36/10^3</f>
        <v>26.32786799</v>
      </c>
      <c r="AW675" s="212">
        <f>AW673*'Assumptions (Wind)'!AV36/10^3</f>
        <v>27.63132459</v>
      </c>
      <c r="AX675" s="212">
        <f>AX673*'Assumptions (Wind)'!AW36/10^3</f>
        <v>29.06815977</v>
      </c>
      <c r="AY675" s="212">
        <f>AY673*'Assumptions (Wind)'!AX36/10^3</f>
        <v>30.97540433</v>
      </c>
      <c r="AZ675" s="212">
        <f>AZ673*'Assumptions (Wind)'!AY36/10^3</f>
        <v>32.68283949</v>
      </c>
      <c r="BA675" s="212">
        <f>BA673*'Assumptions (Wind)'!AZ36/10^3</f>
        <v>34.24982809</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0.09449562395</v>
      </c>
      <c r="K676" s="160">
        <f>K672*'Assumptions (Wind)'!J38*'Assumptions (Wind)'!J39*365/10^9</f>
        <v>0.1799899135</v>
      </c>
      <c r="L676" s="160">
        <f>L672*'Assumptions (Wind)'!K38*'Assumptions (Wind)'!K39*365/10^9</f>
        <v>0.3114557545</v>
      </c>
      <c r="M676" s="160">
        <f>M672*'Assumptions (Wind)'!L38*'Assumptions (Wind)'!L39*365/10^9</f>
        <v>0.250144751</v>
      </c>
      <c r="N676" s="160">
        <f>N672*'Assumptions (Wind)'!M38*'Assumptions (Wind)'!M39*365/10^9</f>
        <v>0.3174741515</v>
      </c>
      <c r="O676" s="160">
        <f>O672*'Assumptions (Wind)'!N38*'Assumptions (Wind)'!N39*365/10^9</f>
        <v>0.3683687806</v>
      </c>
      <c r="P676" s="160">
        <f>P672*'Assumptions (Wind)'!O38*'Assumptions (Wind)'!O39*365/10^9</f>
        <v>0.3230968776</v>
      </c>
      <c r="Q676" s="160">
        <f>Q672*'Assumptions (Wind)'!P38*'Assumptions (Wind)'!P39*365/10^9</f>
        <v>0.3847935804</v>
      </c>
      <c r="R676" s="160">
        <f>R672*'Assumptions (Wind)'!Q38*'Assumptions (Wind)'!Q39*365/10^9</f>
        <v>0.4402574488</v>
      </c>
      <c r="S676" s="160">
        <f>S672*'Assumptions (Wind)'!R38*'Assumptions (Wind)'!R39*365/10^9</f>
        <v>0.3931528069</v>
      </c>
      <c r="T676" s="160">
        <f>T672*'Assumptions (Wind)'!S38*'Assumptions (Wind)'!S39*365/10^9</f>
        <v>0.4544890278</v>
      </c>
      <c r="U676" s="160">
        <f>U672*'Assumptions (Wind)'!T38*'Assumptions (Wind)'!T39*365/10^9</f>
        <v>0.4840889966</v>
      </c>
      <c r="V676" s="160">
        <f>V672*'Assumptions (Wind)'!U38*'Assumptions (Wind)'!U39*365/10^9</f>
        <v>0.4969381769</v>
      </c>
      <c r="W676" s="160">
        <f>W672*'Assumptions (Wind)'!V38*'Assumptions (Wind)'!V39*365/10^9</f>
        <v>0.5038271952</v>
      </c>
      <c r="X676" s="160">
        <f>X672*'Assumptions (Wind)'!W38*'Assumptions (Wind)'!W39*365/10^9</f>
        <v>0.5531832511</v>
      </c>
      <c r="Y676" s="160">
        <f>Y672*'Assumptions (Wind)'!X38*'Assumptions (Wind)'!X39*365/10^9</f>
        <v>0.6042458649</v>
      </c>
      <c r="Z676" s="160">
        <f>Z672*'Assumptions (Wind)'!Y38*'Assumptions (Wind)'!Y39*365/10^9</f>
        <v>0.660806214</v>
      </c>
      <c r="AA676" s="160">
        <f>AA672*'Assumptions (Wind)'!Z38*'Assumptions (Wind)'!Z39*365/10^9</f>
        <v>0.7209581917</v>
      </c>
      <c r="AB676" s="160">
        <f>AB672*'Assumptions (Wind)'!AA38*'Assumptions (Wind)'!AA39*365/10^9</f>
        <v>0.7902318708</v>
      </c>
      <c r="AC676" s="160">
        <f>AC672*'Assumptions (Wind)'!AB38*'Assumptions (Wind)'!AB39*365/10^9</f>
        <v>0.8527163787</v>
      </c>
      <c r="AD676" s="160">
        <f>AD672*'Assumptions (Wind)'!AC38*'Assumptions (Wind)'!AC39*365/10^9</f>
        <v>0.9201752146</v>
      </c>
      <c r="AE676" s="160">
        <f>AE672*'Assumptions (Wind)'!AD38*'Assumptions (Wind)'!AD39*365/10^9</f>
        <v>0.987929832</v>
      </c>
      <c r="AF676" s="160">
        <f>AF672*'Assumptions (Wind)'!AE38*'Assumptions (Wind)'!AE39*365/10^9</f>
        <v>1.058668255</v>
      </c>
      <c r="AG676" s="160">
        <f>AG672*'Assumptions (Wind)'!AF38*'Assumptions (Wind)'!AF39*365/10^9</f>
        <v>1.131731972</v>
      </c>
      <c r="AH676" s="160">
        <f>AH672*'Assumptions (Wind)'!AG38*'Assumptions (Wind)'!AG39*365/10^9</f>
        <v>1.208899524</v>
      </c>
      <c r="AI676" s="160">
        <f>AI672*'Assumptions (Wind)'!AH38*'Assumptions (Wind)'!AH39*365/10^9</f>
        <v>1.283341208</v>
      </c>
      <c r="AJ676" s="160">
        <f>AJ672*'Assumptions (Wind)'!AI38*'Assumptions (Wind)'!AI39*365/10^9</f>
        <v>1.359098552</v>
      </c>
      <c r="AK676" s="160">
        <f>AK672*'Assumptions (Wind)'!AJ38*'Assumptions (Wind)'!AJ39*365/10^9</f>
        <v>1.436979743</v>
      </c>
      <c r="AL676" s="160">
        <f>AL672*'Assumptions (Wind)'!AK38*'Assumptions (Wind)'!AK39*365/10^9</f>
        <v>1.519181914</v>
      </c>
      <c r="AM676" s="160">
        <f>AM672*'Assumptions (Wind)'!AL38*'Assumptions (Wind)'!AL39*365/10^9</f>
        <v>1.609971382</v>
      </c>
      <c r="AN676" s="160">
        <f>AN672*'Assumptions (Wind)'!AM38*'Assumptions (Wind)'!AM39*365/10^9</f>
        <v>1.702129116</v>
      </c>
      <c r="AO676" s="160">
        <f>AO672*'Assumptions (Wind)'!AN38*'Assumptions (Wind)'!AN39*365/10^9</f>
        <v>1.802174401</v>
      </c>
      <c r="AP676" s="160">
        <f>AP672*'Assumptions (Wind)'!AO38*'Assumptions (Wind)'!AO39*365/10^9</f>
        <v>1.90565257</v>
      </c>
      <c r="AQ676" s="160">
        <f>AQ672*'Assumptions (Wind)'!AP38*'Assumptions (Wind)'!AP39*365/10^9</f>
        <v>2.009035883</v>
      </c>
      <c r="AR676" s="160">
        <f>AR672*'Assumptions (Wind)'!AQ38*'Assumptions (Wind)'!AQ39*365/10^9</f>
        <v>2.114082862</v>
      </c>
      <c r="AS676" s="160">
        <f>AS672*'Assumptions (Wind)'!AR38*'Assumptions (Wind)'!AR39*365/10^9</f>
        <v>2.221368438</v>
      </c>
      <c r="AT676" s="160">
        <f>AT672*'Assumptions (Wind)'!AS38*'Assumptions (Wind)'!AS39*365/10^9</f>
        <v>2.333725486</v>
      </c>
      <c r="AU676" s="160">
        <f>AU672*'Assumptions (Wind)'!AT38*'Assumptions (Wind)'!AT39*365/10^9</f>
        <v>2.451860223</v>
      </c>
      <c r="AV676" s="160">
        <f>AV672*'Assumptions (Wind)'!AU38*'Assumptions (Wind)'!AU39*365/10^9</f>
        <v>2.574143538</v>
      </c>
      <c r="AW676" s="160">
        <f>AW672*'Assumptions (Wind)'!AV38*'Assumptions (Wind)'!AV39*365/10^9</f>
        <v>2.694764867</v>
      </c>
      <c r="AX676" s="160">
        <f>AX672*'Assumptions (Wind)'!AW38*'Assumptions (Wind)'!AW39*365/10^9</f>
        <v>2.82812713</v>
      </c>
      <c r="AY676" s="160">
        <f>AY672*'Assumptions (Wind)'!AX38*'Assumptions (Wind)'!AX39*365/10^9</f>
        <v>3.006878613</v>
      </c>
      <c r="AZ676" s="160">
        <f>AZ672*'Assumptions (Wind)'!AY38*'Assumptions (Wind)'!AY39*365/10^9</f>
        <v>3.165827247</v>
      </c>
      <c r="BA676" s="160">
        <f>BA672*'Assumptions (Wind)'!AZ38*'Assumptions (Wind)'!AZ39*365/10^9</f>
        <v>3.310864991</v>
      </c>
    </row>
    <row r="677" ht="15.75" customHeight="1">
      <c r="A677" s="241" t="s">
        <v>46</v>
      </c>
      <c r="B677" s="159" t="s">
        <v>149</v>
      </c>
      <c r="C677" s="171">
        <f t="array" ref="C677:V677">transpose('Assumptions (Wind)'!V114:V133)</f>
        <v>6.1</v>
      </c>
      <c r="D677" s="172">
        <v>115.1</v>
      </c>
      <c r="E677" s="172">
        <v>167.4</v>
      </c>
      <c r="F677" s="172">
        <v>320.3</v>
      </c>
      <c r="G677" s="172">
        <v>198.5</v>
      </c>
      <c r="H677" s="172">
        <v>326.3</v>
      </c>
      <c r="I677" s="172">
        <v>245.0</v>
      </c>
      <c r="J677" s="172">
        <v>1306.0</v>
      </c>
      <c r="K677" s="172">
        <v>2809.0</v>
      </c>
      <c r="L677" s="172">
        <v>2982.7</v>
      </c>
      <c r="M677" s="172">
        <v>1353.5</v>
      </c>
      <c r="N677" s="172">
        <v>2356.7</v>
      </c>
      <c r="O677" s="172">
        <v>2601.6</v>
      </c>
      <c r="P677" s="172">
        <v>219.7</v>
      </c>
      <c r="Q677" s="172">
        <v>1131.4</v>
      </c>
      <c r="R677" s="172">
        <v>1103.6</v>
      </c>
      <c r="S677" s="172">
        <v>1512.7</v>
      </c>
      <c r="T677" s="172">
        <v>1544.2</v>
      </c>
      <c r="U677" s="172">
        <v>1906.4</v>
      </c>
      <c r="V677" s="172">
        <v>0.0</v>
      </c>
      <c r="W677" s="152">
        <v>0.0</v>
      </c>
      <c r="X677" s="148">
        <f t="shared" ref="X677:BA677" si="34">if(X672&gt;X671,X672-X671,0)</f>
        <v>2036.405552</v>
      </c>
      <c r="Y677" s="148">
        <f t="shared" si="34"/>
        <v>2036.405552</v>
      </c>
      <c r="Z677" s="148">
        <f t="shared" si="34"/>
        <v>2036.405552</v>
      </c>
      <c r="AA677" s="148">
        <f t="shared" si="34"/>
        <v>2036.405552</v>
      </c>
      <c r="AB677" s="148">
        <f t="shared" si="34"/>
        <v>2036.405552</v>
      </c>
      <c r="AC677" s="148">
        <f t="shared" si="34"/>
        <v>2145.405552</v>
      </c>
      <c r="AD677" s="148">
        <f t="shared" si="34"/>
        <v>2424.305552</v>
      </c>
      <c r="AE677" s="148">
        <f t="shared" si="34"/>
        <v>2042.505552</v>
      </c>
      <c r="AF677" s="148">
        <f t="shared" si="34"/>
        <v>2151.505552</v>
      </c>
      <c r="AG677" s="148">
        <f t="shared" si="34"/>
        <v>2203.805552</v>
      </c>
      <c r="AH677" s="148">
        <f t="shared" si="34"/>
        <v>2356.705552</v>
      </c>
      <c r="AI677" s="148">
        <f t="shared" si="34"/>
        <v>2234.905552</v>
      </c>
      <c r="AJ677" s="148">
        <f t="shared" si="34"/>
        <v>2362.705552</v>
      </c>
      <c r="AK677" s="148">
        <f t="shared" si="34"/>
        <v>2281.405552</v>
      </c>
      <c r="AL677" s="148">
        <f t="shared" si="34"/>
        <v>3342.405552</v>
      </c>
      <c r="AM677" s="148">
        <f t="shared" si="34"/>
        <v>4845.405552</v>
      </c>
      <c r="AN677" s="148">
        <f t="shared" si="34"/>
        <v>5019.105552</v>
      </c>
      <c r="AO677" s="148">
        <f t="shared" si="34"/>
        <v>3389.905552</v>
      </c>
      <c r="AP677" s="148">
        <f t="shared" si="34"/>
        <v>4393.105552</v>
      </c>
      <c r="AQ677" s="148">
        <f t="shared" si="34"/>
        <v>4638.005552</v>
      </c>
      <c r="AR677" s="148">
        <f t="shared" si="34"/>
        <v>2256.105552</v>
      </c>
      <c r="AS677" s="148">
        <f t="shared" si="34"/>
        <v>3167.805552</v>
      </c>
      <c r="AT677" s="148">
        <f t="shared" si="34"/>
        <v>3140.005552</v>
      </c>
      <c r="AU677" s="148">
        <f t="shared" si="34"/>
        <v>3549.105552</v>
      </c>
      <c r="AV677" s="148">
        <f t="shared" si="34"/>
        <v>3580.605552</v>
      </c>
      <c r="AW677" s="148">
        <f t="shared" si="34"/>
        <v>3942.805552</v>
      </c>
      <c r="AX677" s="148">
        <f t="shared" si="34"/>
        <v>2036.405552</v>
      </c>
      <c r="AY677" s="148">
        <f t="shared" si="34"/>
        <v>2036.405552</v>
      </c>
      <c r="AZ677" s="148">
        <f t="shared" si="34"/>
        <v>4072.811103</v>
      </c>
      <c r="BA677" s="148">
        <f t="shared" si="34"/>
        <v>4072.811103</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0.2631096523</v>
      </c>
      <c r="D679" s="176">
        <f t="shared" si="35"/>
        <v>0.2514482554</v>
      </c>
      <c r="E679" s="176">
        <f t="shared" si="35"/>
        <v>0.3174118562</v>
      </c>
      <c r="F679" s="176">
        <f t="shared" si="35"/>
        <v>0.2974212634</v>
      </c>
      <c r="G679" s="176">
        <f t="shared" si="35"/>
        <v>0.3063917561</v>
      </c>
      <c r="H679" s="176">
        <f t="shared" si="35"/>
        <v>1.007530704</v>
      </c>
      <c r="I679" s="176">
        <f t="shared" si="35"/>
        <v>3.076223946</v>
      </c>
      <c r="J679" s="176">
        <f t="shared" si="35"/>
        <v>4.892266796</v>
      </c>
      <c r="K679" s="176">
        <f t="shared" si="35"/>
        <v>4.174654186</v>
      </c>
      <c r="L679" s="176">
        <f t="shared" si="35"/>
        <v>3.934387477</v>
      </c>
      <c r="M679" s="176">
        <f t="shared" si="35"/>
        <v>5.314855573</v>
      </c>
      <c r="N679" s="176">
        <f t="shared" si="35"/>
        <v>2.958244828</v>
      </c>
      <c r="O679" s="176">
        <f t="shared" si="35"/>
        <v>1.303749037</v>
      </c>
      <c r="P679" s="176">
        <f t="shared" si="35"/>
        <v>2.064763986</v>
      </c>
      <c r="Q679" s="176">
        <f t="shared" si="35"/>
        <v>2.270207442</v>
      </c>
      <c r="R679" s="176">
        <f t="shared" si="35"/>
        <v>2.439526513</v>
      </c>
      <c r="S679" s="176">
        <f t="shared" si="35"/>
        <v>2.843389139</v>
      </c>
      <c r="T679" s="176">
        <f t="shared" si="35"/>
        <v>1.534448395</v>
      </c>
      <c r="U679" s="176">
        <f t="shared" si="35"/>
        <v>0</v>
      </c>
      <c r="V679" s="176">
        <f t="shared" si="35"/>
        <v>1.780284679</v>
      </c>
      <c r="W679" s="176">
        <f t="shared" si="35"/>
        <v>3.553833484</v>
      </c>
      <c r="X679" s="176">
        <f t="shared" si="35"/>
        <v>3.543321707</v>
      </c>
      <c r="Y679" s="176">
        <f t="shared" si="35"/>
        <v>3.531047192</v>
      </c>
      <c r="Z679" s="176">
        <f t="shared" si="35"/>
        <v>3.516945163</v>
      </c>
      <c r="AA679" s="176">
        <f t="shared" si="35"/>
        <v>3.592296423</v>
      </c>
      <c r="AB679" s="176">
        <f t="shared" si="35"/>
        <v>3.902697991</v>
      </c>
      <c r="AC679" s="176">
        <f t="shared" si="35"/>
        <v>3.790185132</v>
      </c>
      <c r="AD679" s="176">
        <f t="shared" si="35"/>
        <v>3.533314637</v>
      </c>
      <c r="AE679" s="176">
        <f t="shared" si="35"/>
        <v>3.637756784</v>
      </c>
      <c r="AF679" s="176">
        <f t="shared" si="35"/>
        <v>3.773472772</v>
      </c>
      <c r="AG679" s="176">
        <f t="shared" si="35"/>
        <v>3.757529794</v>
      </c>
      <c r="AH679" s="176">
        <f t="shared" si="35"/>
        <v>3.797423703</v>
      </c>
      <c r="AI679" s="176">
        <f t="shared" si="35"/>
        <v>3.868057318</v>
      </c>
      <c r="AJ679" s="176">
        <f t="shared" si="35"/>
        <v>4.726581694</v>
      </c>
      <c r="AK679" s="176">
        <f t="shared" si="35"/>
        <v>6.937692568</v>
      </c>
      <c r="AL679" s="176">
        <f t="shared" si="35"/>
        <v>8.432406377</v>
      </c>
      <c r="AM679" s="176">
        <f t="shared" si="35"/>
        <v>7.245101373</v>
      </c>
      <c r="AN679" s="176">
        <f t="shared" si="35"/>
        <v>6.763541396</v>
      </c>
      <c r="AO679" s="176">
        <f t="shared" si="35"/>
        <v>7.908228608</v>
      </c>
      <c r="AP679" s="176">
        <f t="shared" si="35"/>
        <v>6.087470406</v>
      </c>
      <c r="AQ679" s="176">
        <f t="shared" si="35"/>
        <v>4.824645995</v>
      </c>
      <c r="AR679" s="176">
        <f t="shared" si="35"/>
        <v>5.656408263</v>
      </c>
      <c r="AS679" s="176">
        <f t="shared" si="35"/>
        <v>6.040905229</v>
      </c>
      <c r="AT679" s="176">
        <f t="shared" si="35"/>
        <v>6.483524023</v>
      </c>
      <c r="AU679" s="176">
        <f t="shared" si="35"/>
        <v>6.894197616</v>
      </c>
      <c r="AV679" s="176">
        <f t="shared" si="35"/>
        <v>5.515519793</v>
      </c>
      <c r="AW679" s="176">
        <f t="shared" si="35"/>
        <v>3.784783339</v>
      </c>
      <c r="AX679" s="176">
        <f t="shared" si="35"/>
        <v>5.713040825</v>
      </c>
      <c r="AY679" s="176">
        <f t="shared" si="35"/>
        <v>7.664193756</v>
      </c>
      <c r="AZ679" s="176">
        <f t="shared" si="35"/>
        <v>3.854963421</v>
      </c>
      <c r="BA679" s="176">
        <f t="shared" si="35"/>
        <v>0</v>
      </c>
    </row>
    <row r="680" ht="15.75" hidden="1" customHeight="1" outlineLevel="1">
      <c r="A680" s="241"/>
      <c r="B680" s="38"/>
      <c r="C680" s="177">
        <f>IF($C$677&gt;0,2*'Assumptions (Wind)'!$V$18*Model!$C$677*'Assumptions (Wind)'!B$2/10^9,0)</f>
        <v>0.007832937427</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0.1477985406</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0.1074781742</v>
      </c>
      <c r="D682" s="177">
        <f>IF($E$677&gt;0,'Assumptions (Wind)'!$V$18*Model!$E$677*'Assumptions (Wind)'!C$2/10^9,0)</f>
        <v>0.08630805405</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0.1651402014</v>
      </c>
      <c r="E683" s="177">
        <f>IF($F$677&gt;0,'Assumptions (Wind)'!$V$18*Model!$F$677*'Assumptions (Wind)'!D$2/10^9,0)</f>
        <v>0.1959657239</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0.1214461323</v>
      </c>
      <c r="F684" s="177">
        <f>IF($G$677&gt;0,'Assumptions (Wind)'!$V$18*Model!$G$677*'Assumptions (Wind)'!E$2/10^9,0)</f>
        <v>0.1124964192</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0.1849248442</v>
      </c>
      <c r="G685" s="177">
        <f>IF($H$677&gt;0,'Assumptions (Wind)'!$V$18*Model!$H$677*'Assumptions (Wind)'!F$2/10^9,0)</f>
        <v>0.1749967268</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0.1313950293</v>
      </c>
      <c r="H686" s="177">
        <f>IF($I$677&gt;0,'Assumptions (Wind)'!$V$18*Model!$I$677*'Assumptions (Wind)'!G$2/10^9,0)</f>
        <v>0.1591521744</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0.8483785295</v>
      </c>
      <c r="I687" s="177">
        <f>IF($J$677&gt;0,'Assumptions (Wind)'!$V$18*Model!$J$677*'Assumptions (Wind)'!H$2/10^9,0)</f>
        <v>0.9763179766</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2.099905969</v>
      </c>
      <c r="J688" s="177">
        <f>IF($K$677&gt;0,'Assumptions (Wind)'!$V$18*Model!$K$677*'Assumptions (Wind)'!I$2/10^9,0)</f>
        <v>2.372770936</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2.51949586</v>
      </c>
      <c r="K689" s="177">
        <f>IF($L$677&gt;0,'Assumptions (Wind)'!$V$18*Model!$L$677*'Assumptions (Wind)'!J$2/10^9,0)</f>
        <v>2.871579042</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1.303075144</v>
      </c>
      <c r="L690" s="177">
        <f>IF($M$677&gt;0,'Assumptions (Wind)'!$V$18*Model!$M$677*'Assumptions (Wind)'!K$2/10^9,0)</f>
        <v>1.435284742</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2.499102735</v>
      </c>
      <c r="M691" s="160">
        <f>IF($N$677&gt;0,'Assumptions (Wind)'!$V$18*Model!$N$677*'Assumptions (Wind)'!L$2/10^9,0)</f>
        <v>2.526172303</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2.78868327</v>
      </c>
      <c r="N692" s="160">
        <f>IF($O$677&gt;0,'Assumptions (Wind)'!$V$18*Model!$O$677*'Assumptions (Wind)'!M$2/10^9,0)</f>
        <v>2.727880673</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0.2303641543</v>
      </c>
      <c r="O693" s="177">
        <f>IF($P$677&gt;0,'Assumptions (Wind)'!$V$18*Model!$P$677*'Assumptions (Wind)'!N$2/10^9,0)</f>
        <v>0.212000343</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1.091748694</v>
      </c>
      <c r="P694" s="177">
        <f>IF($Q$677&gt;0,'Assumptions (Wind)'!$V$18*Model!$Q$677*'Assumptions (Wind)'!O$2/10^9,0)</f>
        <v>1.045223254</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1.019540731</v>
      </c>
      <c r="Q695" s="178">
        <f>IF($R$677&gt;0,'Assumptions (Wind)'!$V$18*Model!$R$677*'Assumptions (Wind)'!P$2/10^9,0)</f>
        <v>0.9576122511</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1.312595191</v>
      </c>
      <c r="R696" s="160">
        <f>IF($S$677&gt;0,'Assumptions (Wind)'!$V$18*Model!$S$677*'Assumptions (Wind)'!Q$2/10^9,0)</f>
        <v>1.207194136</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1.232332376</v>
      </c>
      <c r="S697" s="160">
        <f>IF($T$677&gt;0,'Assumptions (Wind)'!$V$18*Model!$T$677*'Assumptions (Wind)'!R$2/10^9,0)</f>
        <v>1.272463197</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1.570925942</v>
      </c>
      <c r="T698" s="177">
        <f>IF($U$677&gt;0,'Assumptions (Wind)'!$V$18*Model!$U$677*'Assumptions (Wind)'!S$2/10^9,0)</f>
        <v>1.534448395</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1.780284679</v>
      </c>
      <c r="W701" s="160">
        <f>IF($X$677&gt;0,'Assumptions (Wind)'!$V$18*Model!$X$677*'Assumptions (Wind)'!V$2/10^9,0)</f>
        <v>1.776916742</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1.776916742</v>
      </c>
      <c r="X702" s="160">
        <f>IF($Y$677&gt;0,'Assumptions (Wind)'!$V$18*Model!$Y$677*'Assumptions (Wind)'!W$2/10^9,0)</f>
        <v>1.771660853</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1.771660853</v>
      </c>
      <c r="Y703" s="160">
        <f>IF($Z$677&gt;0,'Assumptions (Wind)'!$V$18*Model!$Z$677*'Assumptions (Wind)'!X$2/10^9,0)</f>
        <v>1.765523596</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1.765523596</v>
      </c>
      <c r="Z704" s="160">
        <f>IF($AA$677&gt;0,'Assumptions (Wind)'!$V$18*Model!$AA$677*'Assumptions (Wind)'!Y$2/10^9,0)</f>
        <v>1.758472582</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1.758472582</v>
      </c>
      <c r="AA705" s="160">
        <f>IF($AB$677&gt;0,'Assumptions (Wind)'!$V$18*Model!$AB$677*'Assumptions (Wind)'!Z$2/10^9,0)</f>
        <v>1.749331139</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1.842965284</v>
      </c>
      <c r="AB706" s="160">
        <f>IF($AC$677&gt;0,'Assumptions (Wind)'!$V$18*Model!$AC$677*'Assumptions (Wind)'!AA$2/10^9,0)</f>
        <v>1.832253669</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2.070444322</v>
      </c>
      <c r="AC707" s="160">
        <f>IF($AD$677&gt;0,'Assumptions (Wind)'!$V$18*Model!$AD$677*'Assumptions (Wind)'!AB$2/10^9,0)</f>
        <v>2.057075315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1.733109817</v>
      </c>
      <c r="AD708" s="160">
        <f>IF($AE$677&gt;0,'Assumptions (Wind)'!$V$18*Model!$AE$677*'Assumptions (Wind)'!AC$2/10^9,0)</f>
        <v>1.720742884</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1.812571753</v>
      </c>
      <c r="AE709" s="160">
        <f>IF($AF$677&gt;0,'Assumptions (Wind)'!$V$18*Model!$AF$677*'Assumptions (Wind)'!AD$2/10^9,0)</f>
        <v>1.797036705</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1.840720078</v>
      </c>
      <c r="AF710" s="160">
        <f>IF($AG$677&gt;0,'Assumptions (Wind)'!$V$18*Model!$AG$677*'Assumptions (Wind)'!AE$2/10^9,0)</f>
        <v>1.823479881</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1.949992891</v>
      </c>
      <c r="AG711" s="160">
        <f>IF($AH$677&gt;0,'Assumptions (Wind)'!$V$18*Model!$AH$677*'Assumptions (Wind)'!AF$2/10^9,0)</f>
        <v>1.928602211</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1.828927583</v>
      </c>
      <c r="AH712" s="160">
        <f>IF($AI$677&gt;0,'Assumptions (Wind)'!$V$18*Model!$AI$677*'Assumptions (Wind)'!AG$2/10^9,0)</f>
        <v>1.845933274</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1.951490429</v>
      </c>
      <c r="AI713" s="160">
        <f>IF($AJ$677&gt;0,'Assumptions (Wind)'!$V$18*Model!$AJ$677*'Assumptions (Wind)'!AH$2/10^9,0)</f>
        <v>1.967885844</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1.900171474</v>
      </c>
      <c r="AJ714" s="160">
        <f>IF($AK$677&gt;0,'Assumptions (Wind)'!$V$18*Model!$AK$677*'Assumptions (Wind)'!AI$2/10^9,0)</f>
        <v>1.917427438</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2.809154256</v>
      </c>
      <c r="AK715" s="160">
        <f>IF($AL$677&gt;0,'Assumptions (Wind)'!$V$18*Model!$AL$677*'Assumptions (Wind)'!AJ$2/10^9,0)</f>
        <v>2.832085629</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4.10560694</v>
      </c>
      <c r="AL716" s="160">
        <f>IF($AM$677&gt;0,'Assumptions (Wind)'!$V$18*Model!$AM$677*'Assumptions (Wind)'!AK$2/10^9,0)</f>
        <v>4.141961851</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4.290444525</v>
      </c>
      <c r="AM717" s="160">
        <f>IF($AN$677&gt;0,'Assumptions (Wind)'!$V$18*Model!$AN$677*'Assumptions (Wind)'!AL$2/10^9,0)</f>
        <v>4.324400108</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2.920701265</v>
      </c>
      <c r="AN718" s="160">
        <f>IF($AO$677&gt;0,'Assumptions (Wind)'!$V$18*Model!$AO$677*'Assumptions (Wind)'!AM$2/10^9,0)</f>
        <v>2.945873547</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3.817667849</v>
      </c>
      <c r="AO719" s="160">
        <f>IF($AP$677&gt;0,'Assumptions (Wind)'!$V$18*Model!$AP$677*'Assumptions (Wind)'!AN$2/10^9,0)</f>
        <v>3.846889115</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4.061339493</v>
      </c>
      <c r="AP720" s="160">
        <f>IF($AQ$677&gt;0,'Assumptions (Wind)'!$V$18*Model!$AQ$677*'Assumptions (Wind)'!AO$2/10^9,0)</f>
        <v>4.095338922</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1.992131483</v>
      </c>
      <c r="AQ721" s="160">
        <f>IF($AR$677&gt;0,'Assumptions (Wind)'!$V$18*Model!$AR$677*'Assumptions (Wind)'!AP$2/10^9,0)</f>
        <v>2.006837945</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2.81780805</v>
      </c>
      <c r="AR722" s="160">
        <f>IF($AS$677&gt;0,'Assumptions (Wind)'!$V$18*Model!$AS$677*'Assumptions (Wind)'!AQ$2/10^9,0)</f>
        <v>2.840668689</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2.815739574</v>
      </c>
      <c r="AS723" s="160">
        <f>IF($AT$677&gt;0,'Assumptions (Wind)'!$V$18*Model!$AT$677*'Assumptions (Wind)'!AR$2/10^9,0)</f>
        <v>2.835724458</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3.205180771</v>
      </c>
      <c r="AT724" s="181">
        <f>IF($AU$677&gt;0,'Assumptions (Wind)'!$V$18*Model!$AU$677*'Assumptions (Wind)'!AS$2/10^9,0)</f>
        <v>3.227439481</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3.256084542</v>
      </c>
      <c r="AU725" s="160">
        <f>IF($AV$677&gt;0,'Assumptions (Wind)'!$V$18*Model!$AV$677*'Assumptions (Wind)'!AT$2/10^9,0)</f>
        <v>3.281144938</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3.613052678</v>
      </c>
      <c r="AV726" s="160">
        <f>IF($AW$677&gt;0,'Assumptions (Wind)'!$V$18*Model!$AW$677*'Assumptions (Wind)'!AU$2/10^9,0)</f>
        <v>3.63703868</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1.878481113</v>
      </c>
      <c r="AW727" s="160">
        <f>IF($AX$677&gt;0,'Assumptions (Wind)'!$V$18*Model!$AX$677*'Assumptions (Wind)'!AV$2/10^9,0)</f>
        <v>1.89239167</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1.89239167</v>
      </c>
      <c r="AX728" s="160">
        <f>IF($AY$677&gt;0,'Assumptions (Wind)'!$V$18*Model!$AY$677*'Assumptions (Wind)'!AW$2/10^9,0)</f>
        <v>1.904346942</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3.808693883</v>
      </c>
      <c r="AY729" s="160">
        <f>IF($AZ$677&gt;0,'Assumptions (Wind)'!$V$18*Model!$AZ$677*'Assumptions (Wind)'!AX$2/10^9,0)</f>
        <v>3.832096878</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3.832096878</v>
      </c>
      <c r="AZ730" s="160">
        <f>IF($BA$677&gt;0,'Assumptions (Wind)'!$V$18*Model!$BA$677*'Assumptions (Wind)'!AY$2/10^9,0)</f>
        <v>3.854963421</v>
      </c>
    </row>
    <row r="731" ht="15.75" customHeight="1" collapsed="1">
      <c r="A731" s="239" t="s">
        <v>52</v>
      </c>
      <c r="B731" s="150" t="s">
        <v>351</v>
      </c>
      <c r="C731" s="244">
        <f>C679*'Assumptions (Wind)'!$V$8</f>
        <v>0.1578657914</v>
      </c>
      <c r="D731" s="244">
        <f>D679*'Assumptions (Wind)'!$V$8</f>
        <v>0.1508689533</v>
      </c>
      <c r="E731" s="244">
        <f>E679*'Assumptions (Wind)'!$V$8</f>
        <v>0.1904471137</v>
      </c>
      <c r="F731" s="244">
        <f>F679*'Assumptions (Wind)'!$V$8</f>
        <v>0.1784527581</v>
      </c>
      <c r="G731" s="244">
        <f>G679*'Assumptions (Wind)'!$V$8</f>
        <v>0.1838350537</v>
      </c>
      <c r="H731" s="244">
        <f>H679*'Assumptions (Wind)'!$V$8</f>
        <v>0.6045184223</v>
      </c>
      <c r="I731" s="244">
        <f>I679*'Assumptions (Wind)'!$V$8</f>
        <v>1.845734368</v>
      </c>
      <c r="J731" s="244">
        <f>J679*'Assumptions (Wind)'!$V$8</f>
        <v>2.935360078</v>
      </c>
      <c r="K731" s="244">
        <f>K679*'Assumptions (Wind)'!$V$8</f>
        <v>2.504792512</v>
      </c>
      <c r="L731" s="244">
        <f>L679*'Assumptions (Wind)'!$V$8</f>
        <v>2.360632486</v>
      </c>
      <c r="M731" s="244">
        <f>M679*'Assumptions (Wind)'!$V$8</f>
        <v>3.188913344</v>
      </c>
      <c r="N731" s="244">
        <f>N679*'Assumptions (Wind)'!$V$8</f>
        <v>1.774946897</v>
      </c>
      <c r="O731" s="244">
        <f>O679*'Assumptions (Wind)'!$V$8</f>
        <v>0.782249422</v>
      </c>
      <c r="P731" s="244">
        <f>P679*'Assumptions (Wind)'!$V$8</f>
        <v>1.238858391</v>
      </c>
      <c r="Q731" s="244">
        <f>Q679*'Assumptions (Wind)'!$V$8</f>
        <v>1.362124465</v>
      </c>
      <c r="R731" s="244">
        <f>R679*'Assumptions (Wind)'!$V$8</f>
        <v>1.463715908</v>
      </c>
      <c r="S731" s="244">
        <f>S679*'Assumptions (Wind)'!$V$8</f>
        <v>1.706033483</v>
      </c>
      <c r="T731" s="244">
        <f>T679*'Assumptions (Wind)'!$V$8</f>
        <v>0.920669037</v>
      </c>
      <c r="U731" s="244">
        <f>U679*'Assumptions (Wind)'!$V$8</f>
        <v>0</v>
      </c>
      <c r="V731" s="244">
        <f>V679*'Assumptions (Wind)'!$V$8</f>
        <v>1.068170807</v>
      </c>
      <c r="W731" s="244">
        <f>W679*'Assumptions (Wind)'!$V$8</f>
        <v>2.13230009</v>
      </c>
      <c r="X731" s="244">
        <f>X679*'Assumptions (Wind)'!$V$8</f>
        <v>2.125993024</v>
      </c>
      <c r="Y731" s="244">
        <f>Y679*'Assumptions (Wind)'!$V$8</f>
        <v>2.118628315</v>
      </c>
      <c r="Z731" s="244">
        <f>Z679*'Assumptions (Wind)'!$V$8</f>
        <v>2.110167098</v>
      </c>
      <c r="AA731" s="244">
        <f>AA679*'Assumptions (Wind)'!$V$8</f>
        <v>2.155377854</v>
      </c>
      <c r="AB731" s="244">
        <f>AB679*'Assumptions (Wind)'!$V$8</f>
        <v>2.341618795</v>
      </c>
      <c r="AC731" s="244">
        <f>AC679*'Assumptions (Wind)'!$V$8</f>
        <v>2.274111079</v>
      </c>
      <c r="AD731" s="244">
        <f>AD679*'Assumptions (Wind)'!$V$8</f>
        <v>2.119988782</v>
      </c>
      <c r="AE731" s="244">
        <f>AE679*'Assumptions (Wind)'!$V$8</f>
        <v>2.18265407</v>
      </c>
      <c r="AF731" s="244">
        <f>AF679*'Assumptions (Wind)'!$V$8</f>
        <v>2.264083663</v>
      </c>
      <c r="AG731" s="244">
        <f>AG679*'Assumptions (Wind)'!$V$8</f>
        <v>2.254517876</v>
      </c>
      <c r="AH731" s="244">
        <f>AH679*'Assumptions (Wind)'!$V$8</f>
        <v>2.278454222</v>
      </c>
      <c r="AI731" s="244">
        <f>AI679*'Assumptions (Wind)'!$V$8</f>
        <v>2.320834391</v>
      </c>
      <c r="AJ731" s="244">
        <f>AJ679*'Assumptions (Wind)'!$V$8</f>
        <v>2.835949016</v>
      </c>
      <c r="AK731" s="244">
        <f>AK679*'Assumptions (Wind)'!$V$8</f>
        <v>4.162615541</v>
      </c>
      <c r="AL731" s="244">
        <f>AL679*'Assumptions (Wind)'!$V$8</f>
        <v>5.059443826</v>
      </c>
      <c r="AM731" s="244">
        <f>AM679*'Assumptions (Wind)'!$V$8</f>
        <v>4.347060824</v>
      </c>
      <c r="AN731" s="244">
        <f>AN679*'Assumptions (Wind)'!$V$8</f>
        <v>4.058124838</v>
      </c>
      <c r="AO731" s="244">
        <f>AO679*'Assumptions (Wind)'!$V$8</f>
        <v>4.744937165</v>
      </c>
      <c r="AP731" s="244">
        <f>AP679*'Assumptions (Wind)'!$V$8</f>
        <v>3.652482243</v>
      </c>
      <c r="AQ731" s="244">
        <f>AQ679*'Assumptions (Wind)'!$V$8</f>
        <v>2.894787597</v>
      </c>
      <c r="AR731" s="244">
        <f>AR679*'Assumptions (Wind)'!$V$8</f>
        <v>3.393844958</v>
      </c>
      <c r="AS731" s="244">
        <f>AS679*'Assumptions (Wind)'!$V$8</f>
        <v>3.624543137</v>
      </c>
      <c r="AT731" s="244">
        <f>AT679*'Assumptions (Wind)'!$V$8</f>
        <v>3.890114414</v>
      </c>
      <c r="AU731" s="244">
        <f>AU679*'Assumptions (Wind)'!$V$8</f>
        <v>4.13651857</v>
      </c>
      <c r="AV731" s="244">
        <f>AV679*'Assumptions (Wind)'!$V$8</f>
        <v>3.309311876</v>
      </c>
      <c r="AW731" s="244">
        <f>AW679*'Assumptions (Wind)'!$V$8</f>
        <v>2.270870004</v>
      </c>
      <c r="AX731" s="244">
        <f>AX679*'Assumptions (Wind)'!$V$8</f>
        <v>3.427824495</v>
      </c>
      <c r="AY731" s="244">
        <f>AY679*'Assumptions (Wind)'!$V$8</f>
        <v>4.598516254</v>
      </c>
      <c r="AZ731" s="244">
        <f>AZ679*'Assumptions (Wind)'!$V$8</f>
        <v>2.312978053</v>
      </c>
      <c r="BA731" s="244">
        <f>BA679*'Assumptions (Wind)'!$V$8</f>
        <v>0</v>
      </c>
    </row>
    <row r="732" ht="15.75" customHeight="1">
      <c r="A732" s="239" t="s">
        <v>54</v>
      </c>
      <c r="B732" s="150" t="s">
        <v>351</v>
      </c>
      <c r="C732" s="244">
        <f>C679*'Assumptions (Wind)'!$V$9</f>
        <v>0.1052438609</v>
      </c>
      <c r="D732" s="244">
        <f>D679*'Assumptions (Wind)'!$V$9</f>
        <v>0.1005793022</v>
      </c>
      <c r="E732" s="244">
        <f>E679*'Assumptions (Wind)'!$V$9</f>
        <v>0.1269647425</v>
      </c>
      <c r="F732" s="244">
        <f>F679*'Assumptions (Wind)'!$V$9</f>
        <v>0.1189685054</v>
      </c>
      <c r="G732" s="244">
        <f>G679*'Assumptions (Wind)'!$V$9</f>
        <v>0.1225567024</v>
      </c>
      <c r="H732" s="244">
        <f>H679*'Assumptions (Wind)'!$V$9</f>
        <v>0.4030122816</v>
      </c>
      <c r="I732" s="244">
        <f>I679*'Assumptions (Wind)'!$V$9</f>
        <v>1.230489578</v>
      </c>
      <c r="J732" s="244">
        <f>J679*'Assumptions (Wind)'!$V$9</f>
        <v>1.956906718</v>
      </c>
      <c r="K732" s="244">
        <f>K679*'Assumptions (Wind)'!$V$9</f>
        <v>1.669861675</v>
      </c>
      <c r="L732" s="244">
        <f>L679*'Assumptions (Wind)'!$V$9</f>
        <v>1.573754991</v>
      </c>
      <c r="M732" s="244">
        <f>M679*'Assumptions (Wind)'!$V$9</f>
        <v>2.125942229</v>
      </c>
      <c r="N732" s="244">
        <f>N679*'Assumptions (Wind)'!$V$9</f>
        <v>1.183297931</v>
      </c>
      <c r="O732" s="244">
        <f>O679*'Assumptions (Wind)'!$V$9</f>
        <v>0.5214996147</v>
      </c>
      <c r="P732" s="244">
        <f>P679*'Assumptions (Wind)'!$V$9</f>
        <v>0.8259055943</v>
      </c>
      <c r="Q732" s="244">
        <f>Q679*'Assumptions (Wind)'!$V$9</f>
        <v>0.9080829766</v>
      </c>
      <c r="R732" s="244">
        <f>R679*'Assumptions (Wind)'!$V$9</f>
        <v>0.975810605</v>
      </c>
      <c r="S732" s="244">
        <f>S679*'Assumptions (Wind)'!$V$9</f>
        <v>1.137355656</v>
      </c>
      <c r="T732" s="244">
        <f>T679*'Assumptions (Wind)'!$V$9</f>
        <v>0.613779358</v>
      </c>
      <c r="U732" s="244">
        <f>U679*'Assumptions (Wind)'!$V$9</f>
        <v>0</v>
      </c>
      <c r="V732" s="244">
        <f>V679*'Assumptions (Wind)'!$V$9</f>
        <v>0.7121138715</v>
      </c>
      <c r="W732" s="244">
        <f>W679*'Assumptions (Wind)'!$V$9</f>
        <v>1.421533393</v>
      </c>
      <c r="X732" s="244">
        <f>X679*'Assumptions (Wind)'!$V$9</f>
        <v>1.417328683</v>
      </c>
      <c r="Y732" s="244">
        <f>Y679*'Assumptions (Wind)'!$V$9</f>
        <v>1.412418877</v>
      </c>
      <c r="Z732" s="244">
        <f>Z679*'Assumptions (Wind)'!$V$9</f>
        <v>1.406778065</v>
      </c>
      <c r="AA732" s="244">
        <f>AA679*'Assumptions (Wind)'!$V$9</f>
        <v>1.436918569</v>
      </c>
      <c r="AB732" s="244">
        <f>AB679*'Assumptions (Wind)'!$V$9</f>
        <v>1.561079197</v>
      </c>
      <c r="AC732" s="244">
        <f>AC679*'Assumptions (Wind)'!$V$9</f>
        <v>1.516074053</v>
      </c>
      <c r="AD732" s="244">
        <f>AD679*'Assumptions (Wind)'!$V$9</f>
        <v>1.413325855</v>
      </c>
      <c r="AE732" s="244">
        <f>AE679*'Assumptions (Wind)'!$V$9</f>
        <v>1.455102713</v>
      </c>
      <c r="AF732" s="244">
        <f>AF679*'Assumptions (Wind)'!$V$9</f>
        <v>1.509389109</v>
      </c>
      <c r="AG732" s="244">
        <f>AG679*'Assumptions (Wind)'!$V$9</f>
        <v>1.503011918</v>
      </c>
      <c r="AH732" s="244">
        <f>AH679*'Assumptions (Wind)'!$V$9</f>
        <v>1.518969481</v>
      </c>
      <c r="AI732" s="244">
        <f>AI679*'Assumptions (Wind)'!$V$9</f>
        <v>1.547222927</v>
      </c>
      <c r="AJ732" s="244">
        <f>AJ679*'Assumptions (Wind)'!$V$9</f>
        <v>1.890632678</v>
      </c>
      <c r="AK732" s="244">
        <f>AK679*'Assumptions (Wind)'!$V$9</f>
        <v>2.775077027</v>
      </c>
      <c r="AL732" s="244">
        <f>AL679*'Assumptions (Wind)'!$V$9</f>
        <v>3.372962551</v>
      </c>
      <c r="AM732" s="244">
        <f>AM679*'Assumptions (Wind)'!$V$9</f>
        <v>2.898040549</v>
      </c>
      <c r="AN732" s="244">
        <f>AN679*'Assumptions (Wind)'!$V$9</f>
        <v>2.705416558</v>
      </c>
      <c r="AO732" s="244">
        <f>AO679*'Assumptions (Wind)'!$V$9</f>
        <v>3.163291443</v>
      </c>
      <c r="AP732" s="244">
        <f>AP679*'Assumptions (Wind)'!$V$9</f>
        <v>2.434988162</v>
      </c>
      <c r="AQ732" s="244">
        <f>AQ679*'Assumptions (Wind)'!$V$9</f>
        <v>1.929858398</v>
      </c>
      <c r="AR732" s="244">
        <f>AR679*'Assumptions (Wind)'!$V$9</f>
        <v>2.262563305</v>
      </c>
      <c r="AS732" s="244">
        <f>AS679*'Assumptions (Wind)'!$V$9</f>
        <v>2.416362092</v>
      </c>
      <c r="AT732" s="244">
        <f>AT679*'Assumptions (Wind)'!$V$9</f>
        <v>2.593409609</v>
      </c>
      <c r="AU732" s="244">
        <f>AU679*'Assumptions (Wind)'!$V$9</f>
        <v>2.757679047</v>
      </c>
      <c r="AV732" s="244">
        <f>AV679*'Assumptions (Wind)'!$V$9</f>
        <v>2.206207917</v>
      </c>
      <c r="AW732" s="244">
        <f>AW679*'Assumptions (Wind)'!$V$9</f>
        <v>1.513913336</v>
      </c>
      <c r="AX732" s="244">
        <f>AX679*'Assumptions (Wind)'!$V$9</f>
        <v>2.28521633</v>
      </c>
      <c r="AY732" s="244">
        <f>AY679*'Assumptions (Wind)'!$V$9</f>
        <v>3.065677503</v>
      </c>
      <c r="AZ732" s="244">
        <f>AZ679*'Assumptions (Wind)'!$V$9</f>
        <v>1.541985368</v>
      </c>
      <c r="BA732" s="244">
        <f>BA679*'Assumptions (Wind)'!$V$9</f>
        <v>0</v>
      </c>
    </row>
    <row r="733" ht="15.75" customHeight="1">
      <c r="A733" s="239" t="s">
        <v>359</v>
      </c>
      <c r="B733" s="150" t="s">
        <v>351</v>
      </c>
      <c r="C733" s="177">
        <f t="array" ref="C733">SUM(IF(ISERROR(C734:C784),"",C734:C784))</f>
        <v>-0.0003244221993</v>
      </c>
      <c r="D733" s="177">
        <f t="array" ref="D733">SUM(IF(ISERROR(D734:D784),"",D734:D784))</f>
        <v>-0.006471850589</v>
      </c>
      <c r="E733" s="177">
        <f t="array" ref="E733">SUM(IF(ISERROR(E734:E784),"",E734:E784))</f>
        <v>-0.01501577719</v>
      </c>
      <c r="F733" s="177">
        <f t="array" ref="F733">SUM(IF(ISERROR(F734:F784),"",F734:F784))</f>
        <v>-0.03117321379</v>
      </c>
      <c r="G733" s="177">
        <f t="array" ref="G733">SUM(IF(ISERROR(G734:G784),"",G734:G784))</f>
        <v>-0.04335643173</v>
      </c>
      <c r="H733" s="177">
        <f t="array" ref="H733">SUM(IF(ISERROR(H734:H784),"",H734:H784))</f>
        <v>-0.06173206748</v>
      </c>
      <c r="I733" s="177">
        <f t="array" ref="I733">SUM(IF(ISERROR(I734:I784),"",I734:I784))</f>
        <v>-0.07870442782</v>
      </c>
      <c r="J733" s="177">
        <f t="array" ref="J733">SUM(IF(ISERROR(J734:J784),"",J734:J784))</f>
        <v>-0.1605755022</v>
      </c>
      <c r="K733" s="177">
        <f t="array" ref="K733">SUM(IF(ISERROR(K734:K784),"",K734:K784))</f>
        <v>-0.3586695023</v>
      </c>
      <c r="L733" s="177">
        <f t="array" ref="L733">SUM(IF(ISERROR(L734:L784),"",L734:L784))</f>
        <v>-0.6100004274</v>
      </c>
      <c r="M733" s="177">
        <f t="array" ref="M733">SUM(IF(ISERROR(M734:M784),"",M734:M784))</f>
        <v>-0.7722170113</v>
      </c>
      <c r="N733" s="177">
        <f t="array" ref="N733">SUM(IF(ISERROR(N734:N784),"",N734:N784))</f>
        <v>-1.028913867</v>
      </c>
      <c r="O733" s="177">
        <f t="array" ref="O733">SUM(IF(ISERROR(O734:O784),"",O734:O784))</f>
        <v>-1.322382412</v>
      </c>
      <c r="P733" s="177">
        <f t="array" ref="P733">SUM(IF(ISERROR(P734:P784),"",P734:P784))</f>
        <v>-1.414205464</v>
      </c>
      <c r="Q733" s="177">
        <f t="array" ref="Q733">SUM(IF(ISERROR(Q734:Q784),"",Q734:Q784))</f>
        <v>-1.594931746</v>
      </c>
      <c r="R733" s="177">
        <f t="array" ref="R733">SUM(IF(ISERROR(R734:R784),"",R734:R784))</f>
        <v>-1.772232045</v>
      </c>
      <c r="S733" s="177">
        <f t="array" ref="S733">SUM(IF(ISERROR(S734:S784),"",S734:S784))</f>
        <v>-1.992394409</v>
      </c>
      <c r="T733" s="177">
        <f t="array" ref="T733">SUM(IF(ISERROR(T734:T784),"",T734:T784))</f>
        <v>-2.092368664</v>
      </c>
      <c r="U733" s="177">
        <f t="array" ref="U733">SUM(IF(ISERROR(U734:U784),"",U734:U784))</f>
        <v>-1.988439147</v>
      </c>
      <c r="V733" s="177">
        <f t="array" ref="V733">SUM(IF(ISERROR(V734:V784),"",V734:V784))</f>
        <v>-1.665456797</v>
      </c>
      <c r="W733" s="177">
        <f t="array" ref="W733">SUM(IF(ISERROR(W734:W784),"",W734:W784))</f>
        <v>-1.553835517</v>
      </c>
      <c r="X733" s="177">
        <f t="array" ref="X733">SUM(IF(ISERROR(X734:X784),"",X734:X784))</f>
        <v>-1.375985441</v>
      </c>
      <c r="Y733" s="177">
        <f t="array" ref="Y733">SUM(IF(ISERROR(Y734:Y784),"",Y734:Y784))</f>
        <v>-1.139759752</v>
      </c>
      <c r="Z733" s="177">
        <f t="array" ref="Z733">SUM(IF(ISERROR(Z734:Z784),"",Z734:Z784))</f>
        <v>-1.33788734</v>
      </c>
      <c r="AA733" s="177">
        <f t="array" ref="AA733">SUM(IF(ISERROR(AA734:AA784),"",AA734:AA784))</f>
        <v>-1.399791018</v>
      </c>
      <c r="AB733" s="177">
        <f t="array" ref="AB733">SUM(IF(ISERROR(AB734:AB784),"",AB734:AB784))</f>
        <v>-1.480266979</v>
      </c>
      <c r="AC733" s="177">
        <f t="array" ref="AC733">SUM(IF(ISERROR(AC734:AC784),"",AC734:AC784))</f>
        <v>-1.525593679</v>
      </c>
      <c r="AD733" s="177">
        <f t="array" ref="AD733">SUM(IF(ISERROR(AD734:AD784),"",AD734:AD784))</f>
        <v>-1.594620473</v>
      </c>
      <c r="AE733" s="177">
        <f t="array" ref="AE733">SUM(IF(ISERROR(AE734:AE784),"",AE734:AE784))</f>
        <v>-1.587565313</v>
      </c>
      <c r="AF733" s="177">
        <f t="array" ref="AF733">SUM(IF(ISERROR(AF734:AF784),"",AF734:AF784))</f>
        <v>-1.864072194</v>
      </c>
      <c r="AG733" s="177">
        <f t="array" ref="AG733">SUM(IF(ISERROR(AG734:AG784),"",AG734:AG784))</f>
        <v>-2.164960679</v>
      </c>
      <c r="AH733" s="177">
        <f t="array" ref="AH733">SUM(IF(ISERROR(AH734:AH784),"",AH734:AH784))</f>
        <v>-2.181024404</v>
      </c>
      <c r="AI733" s="177">
        <f t="array" ref="AI733">SUM(IF(ISERROR(AI734:AI784),"",AI734:AI784))</f>
        <v>-2.190404993</v>
      </c>
      <c r="AJ733" s="177">
        <f t="array" ref="AJ733">SUM(IF(ISERROR(AJ734:AJ784),"",AJ734:AJ784))</f>
        <v>-2.211682042</v>
      </c>
      <c r="AK733" s="177">
        <f t="array" ref="AK733">SUM(IF(ISERROR(AK734:AK784),"",AK734:AK784))</f>
        <v>-2.231625137</v>
      </c>
      <c r="AL733" s="177">
        <f t="array" ref="AL733">SUM(IF(ISERROR(AL734:AL784),"",AL734:AL784))</f>
        <v>-2.330142574</v>
      </c>
      <c r="AM733" s="177">
        <f t="array" ref="AM733">SUM(IF(ISERROR(AM734:AM784),"",AM734:AM784))</f>
        <v>-2.529519653</v>
      </c>
      <c r="AN733" s="177">
        <f t="array" ref="AN733">SUM(IF(ISERROR(AN734:AN784),"",AN734:AN784))</f>
        <v>-2.719614933</v>
      </c>
      <c r="AO733" s="177">
        <f t="array" ref="AO733">SUM(IF(ISERROR(AO734:AO784),"",AO734:AO784))</f>
        <v>-2.871328582</v>
      </c>
      <c r="AP733" s="177">
        <f t="array" ref="AP733">SUM(IF(ISERROR(AP734:AP784),"",AP734:AP784))</f>
        <v>-3.095720276</v>
      </c>
      <c r="AQ733" s="177">
        <f t="array" ref="AQ733">SUM(IF(ISERROR(AQ734:AQ784),"",AQ734:AQ784))</f>
        <v>-3.353564394</v>
      </c>
      <c r="AR733" s="177">
        <f t="array" ref="AR733">SUM(IF(ISERROR(AR734:AR784),"",AR734:AR784))</f>
        <v>-3.440662608</v>
      </c>
      <c r="AS733" s="177">
        <f t="array" ref="AS733">SUM(IF(ISERROR(AS734:AS784),"",AS734:AS784))</f>
        <v>-3.621679089</v>
      </c>
      <c r="AT733" s="177">
        <f t="array" ref="AT733">SUM(IF(ISERROR(AT734:AT784),"",AT734:AT784))</f>
        <v>-3.795022435</v>
      </c>
      <c r="AU733" s="177">
        <f t="array" ref="AU733">SUM(IF(ISERROR(AU734:AU784),"",AU734:AU784))</f>
        <v>-4.023687633</v>
      </c>
      <c r="AV733" s="177">
        <f t="array" ref="AV733">SUM(IF(ISERROR(AV734:AV784),"",AV734:AV784))</f>
        <v>-4.111912952</v>
      </c>
      <c r="AW733" s="177">
        <f t="array" ref="AW733">SUM(IF(ISERROR(AW734:AW784),"",AW734:AW784))</f>
        <v>-4.003669471</v>
      </c>
      <c r="AX733" s="177">
        <f t="array" ref="AX733">SUM(IF(ISERROR(AX734:AX784),"",AX734:AX784))</f>
        <v>-3.709824347</v>
      </c>
      <c r="AY733" s="177">
        <f t="array" ref="AY733">SUM(IF(ISERROR(AY734:AY784),"",AY734:AY784))</f>
        <v>-3.639286863</v>
      </c>
      <c r="AZ733" s="177">
        <f t="array" ref="AZ733">SUM(IF(ISERROR(AZ734:AZ784),"",AZ734:AZ784))</f>
        <v>-3.561546736</v>
      </c>
      <c r="BA733" s="177">
        <f t="array" ref="BA733">SUM(IF(ISERROR(BA734:BA784),"",BA734:BA784))</f>
        <v>-3.435499412</v>
      </c>
      <c r="BB733" s="177">
        <f t="array" ref="BB733">SUM(IF(ISERROR(BB734:BB784),"",BB734:BB784))</f>
        <v>-3.352760743</v>
      </c>
      <c r="BC733" s="177">
        <f t="array" ref="BC733">SUM(IF(ISERROR(BC734:BC784),"",BC734:BC784))</f>
        <v>-3.115013666</v>
      </c>
      <c r="BD733" s="177">
        <f t="array" ref="BD733">SUM(IF(ISERROR(BD734:BD784),"",BD734:BD784))</f>
        <v>-2.858873882</v>
      </c>
      <c r="BE733" s="177">
        <f t="array" ref="BE733">SUM(IF(ISERROR(BE734:BE784),"",BE734:BE784))</f>
        <v>-2.512393728</v>
      </c>
      <c r="BF733" s="177">
        <f t="array" ref="BF733">SUM(IF(ISERROR(BF734:BF784),"",BF734:BF784))</f>
        <v>-2.128841246</v>
      </c>
      <c r="BG733" s="177">
        <f t="array" ref="BG733">SUM(IF(ISERROR(BG734:BG784),"",BG734:BG784))</f>
        <v>-1.650862101</v>
      </c>
      <c r="BH733" s="177">
        <f t="array" ref="BH733">SUM(IF(ISERROR(BH734:BH784),"",BH734:BH784))</f>
        <v>-1.445748324</v>
      </c>
      <c r="BI733" s="177">
        <f t="array" ref="BI733">SUM(IF(ISERROR(BI734:BI784),"",BI734:BI784))</f>
        <v>-1.221912581</v>
      </c>
      <c r="BJ733" s="177">
        <f t="array" ref="BJ733">SUM(IF(ISERROR(BJ734:BJ784),"",BJ734:BJ784))</f>
        <v>-0.6364437033</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-0.0003244221993</v>
      </c>
      <c r="D734" s="177">
        <f>IF(and($C$677&gt;0,Model!X$1&lt;='Assumptions (Wind)'!$V$13),PPMT('Assumptions (Wind)'!$V$10,Model!X$1,'Assumptions (Wind)'!$V$13,'Assumptions (Wind)'!$V$8*Model!$C$677*'Assumptions (Wind)'!$B$2/10^9),0)</f>
        <v>-0.0003503759753</v>
      </c>
      <c r="E734" s="177">
        <f>IF(and($C$677&gt;0,Model!Y$1&lt;='Assumptions (Wind)'!$V$13),PPMT('Assumptions (Wind)'!$V$10,Model!Y$1,'Assumptions (Wind)'!$V$13,'Assumptions (Wind)'!$V$8*Model!$C$677*'Assumptions (Wind)'!$B$2/10^9),0)</f>
        <v>-0.0003784060533</v>
      </c>
      <c r="F734" s="177">
        <f>IF(and($C$677&gt;0,Model!Z$1&lt;='Assumptions (Wind)'!$V$13),PPMT('Assumptions (Wind)'!$V$10,Model!Z$1,'Assumptions (Wind)'!$V$13,'Assumptions (Wind)'!$V$8*Model!$C$677*'Assumptions (Wind)'!$B$2/10^9),0)</f>
        <v>-0.0004086785376</v>
      </c>
      <c r="G734" s="177">
        <f>IF(and($C$677&gt;0,Model!AA$1&lt;='Assumptions (Wind)'!$V$13),PPMT('Assumptions (Wind)'!$V$10,Model!AA$1,'Assumptions (Wind)'!$V$13,'Assumptions (Wind)'!$V$8*Model!$C$677*'Assumptions (Wind)'!$B$2/10^9),0)</f>
        <v>-0.0004413728206</v>
      </c>
      <c r="H734" s="177">
        <f>IF(and($C$677&gt;0,Model!AB$1&lt;='Assumptions (Wind)'!$V$13),PPMT('Assumptions (Wind)'!$V$10,Model!AB$1,'Assumptions (Wind)'!$V$13,'Assumptions (Wind)'!$V$8*Model!$C$677*'Assumptions (Wind)'!$B$2/10^9),0)</f>
        <v>-0.0004766826462</v>
      </c>
      <c r="I734" s="177">
        <f>IF(and($C$677&gt;0,Model!AC$1&lt;='Assumptions (Wind)'!$V$13),PPMT('Assumptions (Wind)'!$V$10,Model!AC$1,'Assumptions (Wind)'!$V$13,'Assumptions (Wind)'!$V$8*Model!$C$677*'Assumptions (Wind)'!$B$2/10^9),0)</f>
        <v>-0.0005148172579</v>
      </c>
      <c r="J734" s="177">
        <f>IF(and($C$677&gt;0,Model!AD$1&lt;='Assumptions (Wind)'!$V$13),PPMT('Assumptions (Wind)'!$V$10,Model!AD$1,'Assumptions (Wind)'!$V$13,'Assumptions (Wind)'!$V$8*Model!$C$677*'Assumptions (Wind)'!$B$2/10^9),0)</f>
        <v>-0.0005560026386</v>
      </c>
      <c r="K734" s="177">
        <f>IF(and($C$677&gt;0,Model!AE$1&lt;='Assumptions (Wind)'!$V$13),PPMT('Assumptions (Wind)'!$V$10,Model!AE$1,'Assumptions (Wind)'!$V$13,'Assumptions (Wind)'!$V$8*Model!$C$677*'Assumptions (Wind)'!$B$2/10^9),0)</f>
        <v>-0.0006004828496</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-0.006121474614</v>
      </c>
      <c r="E735" s="177">
        <f>IF(and($D$677&gt;0,Model!X$1&lt;='Assumptions (Wind)'!$V$13),PPMT('Assumptions (Wind)'!$V$10,Model!X$1,'Assumptions (Wind)'!$V$13,'Assumptions (Wind)'!$V$8*Model!$D$677*'Assumptions (Wind)'!$B$2/10^9),0)</f>
        <v>-0.006611192583</v>
      </c>
      <c r="F735" s="177">
        <f>IF(and($D$677&gt;0,Model!Y$1&lt;='Assumptions (Wind)'!$V$13),PPMT('Assumptions (Wind)'!$V$10,Model!Y$1,'Assumptions (Wind)'!$V$13,'Assumptions (Wind)'!$V$8*Model!$D$677*'Assumptions (Wind)'!$B$2/10^9),0)</f>
        <v>-0.007140087989</v>
      </c>
      <c r="G735" s="177">
        <f>IF(and($D$677&gt;0,Model!Z$1&lt;='Assumptions (Wind)'!$V$13),PPMT('Assumptions (Wind)'!$V$10,Model!Z$1,'Assumptions (Wind)'!$V$13,'Assumptions (Wind)'!$V$8*Model!$D$677*'Assumptions (Wind)'!$B$2/10^9),0)</f>
        <v>-0.007711295029</v>
      </c>
      <c r="H735" s="177">
        <f>IF(and($D$677&gt;0,Model!AA$1&lt;='Assumptions (Wind)'!$V$13),PPMT('Assumptions (Wind)'!$V$10,Model!AA$1,'Assumptions (Wind)'!$V$13,'Assumptions (Wind)'!$V$8*Model!$D$677*'Assumptions (Wind)'!$B$2/10^9),0)</f>
        <v>-0.008328198631</v>
      </c>
      <c r="I735" s="177">
        <f>IF(and($D$677&gt;0,Model!AB$1&lt;='Assumptions (Wind)'!$V$13),PPMT('Assumptions (Wind)'!$V$10,Model!AB$1,'Assumptions (Wind)'!$V$13,'Assumptions (Wind)'!$V$8*Model!$D$677*'Assumptions (Wind)'!$B$2/10^9),0)</f>
        <v>-0.008994454521</v>
      </c>
      <c r="J735" s="177">
        <f>IF(and($D$677&gt;0,Model!AC$1&lt;='Assumptions (Wind)'!$V$13),PPMT('Assumptions (Wind)'!$V$10,Model!AC$1,'Assumptions (Wind)'!$V$13,'Assumptions (Wind)'!$V$8*Model!$D$677*'Assumptions (Wind)'!$B$2/10^9),0)</f>
        <v>-0.009714010883</v>
      </c>
      <c r="K735" s="177">
        <f>IF(and($D$677&gt;0,Model!AD$1&lt;='Assumptions (Wind)'!$V$13),PPMT('Assumptions (Wind)'!$V$10,Model!AD$1,'Assumptions (Wind)'!$V$13,'Assumptions (Wind)'!$V$8*Model!$D$677*'Assumptions (Wind)'!$B$2/10^9),0)</f>
        <v>-0.01049113175</v>
      </c>
      <c r="L735" s="177">
        <f>IF(and($D$677&gt;0,Model!AE$1&lt;='Assumptions (Wind)'!$V$13),PPMT('Assumptions (Wind)'!$V$10,Model!AE$1,'Assumptions (Wind)'!$V$13,'Assumptions (Wind)'!$V$8*Model!$D$677*'Assumptions (Wind)'!$B$2/10^9),0)</f>
        <v>-0.01133042229</v>
      </c>
      <c r="M735" s="177">
        <f>IF(and($D$677&gt;0,Model!AF$1&lt;='Assumptions (Wind)'!$V$13),PPMT('Assumptions (Wind)'!$V$10,Model!AF$1,'Assumptions (Wind)'!$V$13,'Assumptions (Wind)'!$V$8*Model!$D$677*'Assumptions (Wind)'!$B$2/10^9),0)</f>
        <v>-0.01223685608</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-0.008026178552</v>
      </c>
      <c r="F736" s="160">
        <f>IF(and($E$677&gt;0,Model!X$1&lt;='Assumptions (Wind)'!$V$13),PPMT('Assumptions (Wind)'!$V$10,Model!X$1,'Assumptions (Wind)'!$V$13,'Assumptions (Wind)'!$V$8*Model!$E$677*AVERAGE('Assumptions (Wind)'!$B$2:$C$2)/10^9),0)</f>
        <v>-0.008668272836</v>
      </c>
      <c r="G736" s="160">
        <f>IF(and($E$677&gt;0,Model!Y$1&lt;='Assumptions (Wind)'!$V$13),PPMT('Assumptions (Wind)'!$V$10,Model!Y$1,'Assumptions (Wind)'!$V$13,'Assumptions (Wind)'!$V$8*Model!$E$677*AVERAGE('Assumptions (Wind)'!$B$2:$C$2)/10^9),0)</f>
        <v>-0.009361734663</v>
      </c>
      <c r="H736" s="160">
        <f>IF(and($E$677&gt;0,Model!Z$1&lt;='Assumptions (Wind)'!$V$13),PPMT('Assumptions (Wind)'!$V$10,Model!Z$1,'Assumptions (Wind)'!$V$13,'Assumptions (Wind)'!$V$8*Model!$E$677*AVERAGE('Assumptions (Wind)'!$B$2:$C$2)/10^9),0)</f>
        <v>-0.01011067344</v>
      </c>
      <c r="I736" s="160">
        <f>IF(and($E$677&gt;0,Model!AA$1&lt;='Assumptions (Wind)'!$V$13),PPMT('Assumptions (Wind)'!$V$10,Model!AA$1,'Assumptions (Wind)'!$V$13,'Assumptions (Wind)'!$V$8*Model!$E$677*AVERAGE('Assumptions (Wind)'!$B$2:$C$2)/10^9),0)</f>
        <v>-0.01091952731</v>
      </c>
      <c r="J736" s="160">
        <f>IF(and($E$677&gt;0,Model!AB$1&lt;='Assumptions (Wind)'!$V$13),PPMT('Assumptions (Wind)'!$V$10,Model!AB$1,'Assumptions (Wind)'!$V$13,'Assumptions (Wind)'!$V$8*Model!$E$677*AVERAGE('Assumptions (Wind)'!$B$2:$C$2)/10^9),0)</f>
        <v>-0.0117930895</v>
      </c>
      <c r="K736" s="160">
        <f>IF(and($E$677&gt;0,Model!AC$1&lt;='Assumptions (Wind)'!$V$13),PPMT('Assumptions (Wind)'!$V$10,Model!AC$1,'Assumptions (Wind)'!$V$13,'Assumptions (Wind)'!$V$8*Model!$E$677*AVERAGE('Assumptions (Wind)'!$B$2:$C$2)/10^9),0)</f>
        <v>-0.01273653665</v>
      </c>
      <c r="L736" s="160">
        <f>IF(and($E$677&gt;0,Model!AD$1&lt;='Assumptions (Wind)'!$V$13),PPMT('Assumptions (Wind)'!$V$10,Model!AD$1,'Assumptions (Wind)'!$V$13,'Assumptions (Wind)'!$V$8*Model!$E$677*AVERAGE('Assumptions (Wind)'!$B$2:$C$2)/10^9),0)</f>
        <v>-0.01375545959</v>
      </c>
      <c r="M736" s="160">
        <f>IF(and($E$677&gt;0,Model!AE$1&lt;='Assumptions (Wind)'!$V$13),PPMT('Assumptions (Wind)'!$V$10,Model!AE$1,'Assumptions (Wind)'!$V$13,'Assumptions (Wind)'!$V$8*Model!$E$677*AVERAGE('Assumptions (Wind)'!$B$2:$C$2)/10^9),0)</f>
        <v>-0.01485589635</v>
      </c>
      <c r="N736" s="160">
        <f>IF(and($E$677&gt;0,Model!AF$1&lt;='Assumptions (Wind)'!$V$13),PPMT('Assumptions (Wind)'!$V$10,Model!AF$1,'Assumptions (Wind)'!$V$13,'Assumptions (Wind)'!$V$8*Model!$E$677*AVERAGE('Assumptions (Wind)'!$B$2:$C$2)/10^9),0)</f>
        <v>-0.01604436806</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-0.01495617443</v>
      </c>
      <c r="G737" s="160">
        <f>IF(and($F$677&gt;0,Model!X$1&lt;='Assumptions (Wind)'!$V$13),PPMT('Assumptions (Wind)'!$V$10,Model!X$1,'Assumptions (Wind)'!$V$13,'Assumptions (Wind)'!$V$8*Model!$F$677*AVERAGE('Assumptions (Wind)'!$C$2:$D$2)/10^9),0)</f>
        <v>-0.01615266839</v>
      </c>
      <c r="H737" s="160">
        <f>IF(and($F$677&gt;0,Model!Y$1&lt;='Assumptions (Wind)'!$V$13),PPMT('Assumptions (Wind)'!$V$10,Model!Y$1,'Assumptions (Wind)'!$V$13,'Assumptions (Wind)'!$V$8*Model!$F$677*AVERAGE('Assumptions (Wind)'!$C$2:$D$2)/10^9),0)</f>
        <v>-0.01744488186</v>
      </c>
      <c r="I737" s="160">
        <f>IF(and($F$677&gt;0,Model!Z$1&lt;='Assumptions (Wind)'!$V$13),PPMT('Assumptions (Wind)'!$V$10,Model!Z$1,'Assumptions (Wind)'!$V$13,'Assumptions (Wind)'!$V$8*Model!$F$677*AVERAGE('Assumptions (Wind)'!$C$2:$D$2)/10^9),0)</f>
        <v>-0.01884047241</v>
      </c>
      <c r="J737" s="160">
        <f>IF(and($F$677&gt;0,Model!AA$1&lt;='Assumptions (Wind)'!$V$13),PPMT('Assumptions (Wind)'!$V$10,Model!AA$1,'Assumptions (Wind)'!$V$13,'Assumptions (Wind)'!$V$8*Model!$F$677*AVERAGE('Assumptions (Wind)'!$C$2:$D$2)/10^9),0)</f>
        <v>-0.0203477102</v>
      </c>
      <c r="K737" s="160">
        <f>IF(and($F$677&gt;0,Model!AB$1&lt;='Assumptions (Wind)'!$V$13),PPMT('Assumptions (Wind)'!$V$10,Model!AB$1,'Assumptions (Wind)'!$V$13,'Assumptions (Wind)'!$V$8*Model!$F$677*AVERAGE('Assumptions (Wind)'!$C$2:$D$2)/10^9),0)</f>
        <v>-0.02197552701</v>
      </c>
      <c r="L737" s="160">
        <f>IF(and($F$677&gt;0,Model!AC$1&lt;='Assumptions (Wind)'!$V$13),PPMT('Assumptions (Wind)'!$V$10,Model!AC$1,'Assumptions (Wind)'!$V$13,'Assumptions (Wind)'!$V$8*Model!$F$677*AVERAGE('Assumptions (Wind)'!$C$2:$D$2)/10^9),0)</f>
        <v>-0.02373356918</v>
      </c>
      <c r="M737" s="160">
        <f>IF(and($F$677&gt;0,Model!AD$1&lt;='Assumptions (Wind)'!$V$13),PPMT('Assumptions (Wind)'!$V$10,Model!AD$1,'Assumptions (Wind)'!$V$13,'Assumptions (Wind)'!$V$8*Model!$F$677*AVERAGE('Assumptions (Wind)'!$C$2:$D$2)/10^9),0)</f>
        <v>-0.02563225471</v>
      </c>
      <c r="N737" s="160">
        <f>IF(and($F$677&gt;0,Model!AE$1&lt;='Assumptions (Wind)'!$V$13),PPMT('Assumptions (Wind)'!$V$10,Model!AE$1,'Assumptions (Wind)'!$V$13,'Assumptions (Wind)'!$V$8*Model!$F$677*AVERAGE('Assumptions (Wind)'!$C$2:$D$2)/10^9),0)</f>
        <v>-0.02768283509</v>
      </c>
      <c r="O737" s="160">
        <f>IF(and($F$677&gt;0,Model!AF$1&lt;='Assumptions (Wind)'!$V$13),PPMT('Assumptions (Wind)'!$V$10,Model!AF$1,'Assumptions (Wind)'!$V$13,'Assumptions (Wind)'!$V$8*Model!$F$677*AVERAGE('Assumptions (Wind)'!$C$2:$D$2)/10^9),0)</f>
        <v>-0.02989746189</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-0.00968936083</v>
      </c>
      <c r="H738" s="160">
        <f>IF(and($G$677&gt;0,Model!X$1&lt;='Assumptions (Wind)'!$V$13),PPMT('Assumptions (Wind)'!$V$10,Model!X$1,'Assumptions (Wind)'!$V$13,'Assumptions (Wind)'!$V$8*Model!$G$677*AVERAGE('Assumptions (Wind)'!$D$2:$E$2)/10^9),0)</f>
        <v>-0.0104645097</v>
      </c>
      <c r="I738" s="160">
        <f>IF(and($G$677&gt;0,Model!Y$1&lt;='Assumptions (Wind)'!$V$13),PPMT('Assumptions (Wind)'!$V$10,Model!Y$1,'Assumptions (Wind)'!$V$13,'Assumptions (Wind)'!$V$8*Model!$G$677*AVERAGE('Assumptions (Wind)'!$D$2:$E$2)/10^9),0)</f>
        <v>-0.01130167047</v>
      </c>
      <c r="J738" s="160">
        <f>IF(and($G$677&gt;0,Model!Z$1&lt;='Assumptions (Wind)'!$V$13),PPMT('Assumptions (Wind)'!$V$10,Model!Z$1,'Assumptions (Wind)'!$V$13,'Assumptions (Wind)'!$V$8*Model!$G$677*AVERAGE('Assumptions (Wind)'!$D$2:$E$2)/10^9),0)</f>
        <v>-0.01220580411</v>
      </c>
      <c r="K738" s="160">
        <f>IF(and($G$677&gt;0,Model!AA$1&lt;='Assumptions (Wind)'!$V$13),PPMT('Assumptions (Wind)'!$V$10,Model!AA$1,'Assumptions (Wind)'!$V$13,'Assumptions (Wind)'!$V$8*Model!$G$677*AVERAGE('Assumptions (Wind)'!$D$2:$E$2)/10^9),0)</f>
        <v>-0.01318226844</v>
      </c>
      <c r="L738" s="160">
        <f>IF(and($G$677&gt;0,Model!AB$1&lt;='Assumptions (Wind)'!$V$13),PPMT('Assumptions (Wind)'!$V$10,Model!AB$1,'Assumptions (Wind)'!$V$13,'Assumptions (Wind)'!$V$8*Model!$G$677*AVERAGE('Assumptions (Wind)'!$D$2:$E$2)/10^9),0)</f>
        <v>-0.01423684991</v>
      </c>
      <c r="M738" s="160">
        <f>IF(and($G$677&gt;0,Model!AC$1&lt;='Assumptions (Wind)'!$V$13),PPMT('Assumptions (Wind)'!$V$10,Model!AC$1,'Assumptions (Wind)'!$V$13,'Assumptions (Wind)'!$V$8*Model!$G$677*AVERAGE('Assumptions (Wind)'!$D$2:$E$2)/10^9),0)</f>
        <v>-0.01537579791</v>
      </c>
      <c r="N738" s="160">
        <f>IF(and($G$677&gt;0,Model!AD$1&lt;='Assumptions (Wind)'!$V$13),PPMT('Assumptions (Wind)'!$V$10,Model!AD$1,'Assumptions (Wind)'!$V$13,'Assumptions (Wind)'!$V$8*Model!$G$677*AVERAGE('Assumptions (Wind)'!$D$2:$E$2)/10^9),0)</f>
        <v>-0.01660586174</v>
      </c>
      <c r="O738" s="160">
        <f>IF(and($G$677&gt;0,Model!AE$1&lt;='Assumptions (Wind)'!$V$13),PPMT('Assumptions (Wind)'!$V$10,Model!AE$1,'Assumptions (Wind)'!$V$13,'Assumptions (Wind)'!$V$8*Model!$G$677*AVERAGE('Assumptions (Wind)'!$D$2:$E$2)/10^9),0)</f>
        <v>-0.01793433068</v>
      </c>
      <c r="P738" s="160">
        <f>IF(and($G$677&gt;0,Model!AF$1&lt;='Assumptions (Wind)'!$V$13),PPMT('Assumptions (Wind)'!$V$10,Model!AF$1,'Assumptions (Wind)'!$V$13,'Assumptions (Wind)'!$V$8*Model!$G$677*AVERAGE('Assumptions (Wind)'!$D$2:$E$2)/10^9),0)</f>
        <v>-0.01936907713</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-0.01490712121</v>
      </c>
      <c r="I739" s="160">
        <f>IF(and($H$677&gt;0,Model!X$1&lt;='Assumptions (Wind)'!$V$13),PPMT('Assumptions (Wind)'!$V$10,Model!X$1,'Assumptions (Wind)'!$V$13,'Assumptions (Wind)'!$V$8*Model!$H$677*AVERAGE('Assumptions (Wind)'!$E$2:$F$2)/10^9),0)</f>
        <v>-0.01609969091</v>
      </c>
      <c r="J739" s="160">
        <f>IF(and($H$677&gt;0,Model!Y$1&lt;='Assumptions (Wind)'!$V$13),PPMT('Assumptions (Wind)'!$V$10,Model!Y$1,'Assumptions (Wind)'!$V$13,'Assumptions (Wind)'!$V$8*Model!$H$677*AVERAGE('Assumptions (Wind)'!$E$2:$F$2)/10^9),0)</f>
        <v>-0.01738766618</v>
      </c>
      <c r="K739" s="160">
        <f>IF(and($H$677&gt;0,Model!Z$1&lt;='Assumptions (Wind)'!$V$13),PPMT('Assumptions (Wind)'!$V$10,Model!Z$1,'Assumptions (Wind)'!$V$13,'Assumptions (Wind)'!$V$8*Model!$H$677*AVERAGE('Assumptions (Wind)'!$E$2:$F$2)/10^9),0)</f>
        <v>-0.01877867948</v>
      </c>
      <c r="L739" s="160">
        <f>IF(and($H$677&gt;0,Model!AA$1&lt;='Assumptions (Wind)'!$V$13),PPMT('Assumptions (Wind)'!$V$10,Model!AA$1,'Assumptions (Wind)'!$V$13,'Assumptions (Wind)'!$V$8*Model!$H$677*AVERAGE('Assumptions (Wind)'!$E$2:$F$2)/10^9),0)</f>
        <v>-0.02028097383</v>
      </c>
      <c r="M739" s="160">
        <f>IF(and($H$677&gt;0,Model!AB$1&lt;='Assumptions (Wind)'!$V$13),PPMT('Assumptions (Wind)'!$V$10,Model!AB$1,'Assumptions (Wind)'!$V$13,'Assumptions (Wind)'!$V$8*Model!$H$677*AVERAGE('Assumptions (Wind)'!$E$2:$F$2)/10^9),0)</f>
        <v>-0.02190345174</v>
      </c>
      <c r="N739" s="160">
        <f>IF(and($H$677&gt;0,Model!AC$1&lt;='Assumptions (Wind)'!$V$13),PPMT('Assumptions (Wind)'!$V$10,Model!AC$1,'Assumptions (Wind)'!$V$13,'Assumptions (Wind)'!$V$8*Model!$H$677*AVERAGE('Assumptions (Wind)'!$E$2:$F$2)/10^9),0)</f>
        <v>-0.02365572788</v>
      </c>
      <c r="O739" s="160">
        <f>IF(and($H$677&gt;0,Model!AD$1&lt;='Assumptions (Wind)'!$V$13),PPMT('Assumptions (Wind)'!$V$10,Model!AD$1,'Assumptions (Wind)'!$V$13,'Assumptions (Wind)'!$V$8*Model!$H$677*AVERAGE('Assumptions (Wind)'!$E$2:$F$2)/10^9),0)</f>
        <v>-0.02554818611</v>
      </c>
      <c r="P739" s="160">
        <f>IF(and($H$677&gt;0,Model!AE$1&lt;='Assumptions (Wind)'!$V$13),PPMT('Assumptions (Wind)'!$V$10,Model!AE$1,'Assumptions (Wind)'!$V$13,'Assumptions (Wind)'!$V$8*Model!$H$677*AVERAGE('Assumptions (Wind)'!$E$2:$F$2)/10^9),0)</f>
        <v>-0.027592041</v>
      </c>
      <c r="Q739" s="160">
        <f>IF(and($H$677&gt;0,Model!AF$1&lt;='Assumptions (Wind)'!$V$13),PPMT('Assumptions (Wind)'!$V$10,Model!AF$1,'Assumptions (Wind)'!$V$13,'Assumptions (Wind)'!$V$8*Model!$H$677*AVERAGE('Assumptions (Wind)'!$E$2:$F$2)/10^9),0)</f>
        <v>-0.02979940428</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-0.01203379495</v>
      </c>
      <c r="J740" s="160">
        <f>IF(and($I$677&gt;0,Model!X$1&lt;='Assumptions (Wind)'!$V$13),PPMT('Assumptions (Wind)'!$V$10,Model!X$1,'Assumptions (Wind)'!$V$13,'Assumptions (Wind)'!$V$8*Model!$I$677*AVERAGE('Assumptions (Wind)'!$F$2:$G$2)/10^9),0)</f>
        <v>-0.01299649854</v>
      </c>
      <c r="K740" s="160">
        <f>IF(and($I$677&gt;0,Model!Y$1&lt;='Assumptions (Wind)'!$V$13),PPMT('Assumptions (Wind)'!$V$10,Model!Y$1,'Assumptions (Wind)'!$V$13,'Assumptions (Wind)'!$V$8*Model!$I$677*AVERAGE('Assumptions (Wind)'!$F$2:$G$2)/10^9),0)</f>
        <v>-0.01403621843</v>
      </c>
      <c r="L740" s="160">
        <f>IF(and($I$677&gt;0,Model!Z$1&lt;='Assumptions (Wind)'!$V$13),PPMT('Assumptions (Wind)'!$V$10,Model!Z$1,'Assumptions (Wind)'!$V$13,'Assumptions (Wind)'!$V$8*Model!$I$677*AVERAGE('Assumptions (Wind)'!$F$2:$G$2)/10^9),0)</f>
        <v>-0.0151591159</v>
      </c>
      <c r="M740" s="160">
        <f>IF(and($I$677&gt;0,Model!AA$1&lt;='Assumptions (Wind)'!$V$13),PPMT('Assumptions (Wind)'!$V$10,Model!AA$1,'Assumptions (Wind)'!$V$13,'Assumptions (Wind)'!$V$8*Model!$I$677*AVERAGE('Assumptions (Wind)'!$F$2:$G$2)/10^9),0)</f>
        <v>-0.01637184517</v>
      </c>
      <c r="N740" s="160">
        <f>IF(and($I$677&gt;0,Model!AB$1&lt;='Assumptions (Wind)'!$V$13),PPMT('Assumptions (Wind)'!$V$10,Model!AB$1,'Assumptions (Wind)'!$V$13,'Assumptions (Wind)'!$V$8*Model!$I$677*AVERAGE('Assumptions (Wind)'!$F$2:$G$2)/10^9),0)</f>
        <v>-0.01768159279</v>
      </c>
      <c r="O740" s="160">
        <f>IF(and($I$677&gt;0,Model!AC$1&lt;='Assumptions (Wind)'!$V$13),PPMT('Assumptions (Wind)'!$V$10,Model!AC$1,'Assumptions (Wind)'!$V$13,'Assumptions (Wind)'!$V$8*Model!$I$677*AVERAGE('Assumptions (Wind)'!$F$2:$G$2)/10^9),0)</f>
        <v>-0.01909612021</v>
      </c>
      <c r="P740" s="160">
        <f>IF(and($I$677&gt;0,Model!AD$1&lt;='Assumptions (Wind)'!$V$13),PPMT('Assumptions (Wind)'!$V$10,Model!AD$1,'Assumptions (Wind)'!$V$13,'Assumptions (Wind)'!$V$8*Model!$I$677*AVERAGE('Assumptions (Wind)'!$F$2:$G$2)/10^9),0)</f>
        <v>-0.02062380983</v>
      </c>
      <c r="Q740" s="160">
        <f>IF(and($I$677&gt;0,Model!AE$1&lt;='Assumptions (Wind)'!$V$13),PPMT('Assumptions (Wind)'!$V$10,Model!AE$1,'Assumptions (Wind)'!$V$13,'Assumptions (Wind)'!$V$8*Model!$I$677*AVERAGE('Assumptions (Wind)'!$F$2:$G$2)/10^9),0)</f>
        <v>-0.02227371461</v>
      </c>
      <c r="R740" s="160">
        <f>IF(and($I$677&gt;0,Model!AF$1&lt;='Assumptions (Wind)'!$V$13),PPMT('Assumptions (Wind)'!$V$10,Model!AF$1,'Assumptions (Wind)'!$V$13,'Assumptions (Wind)'!$V$8*Model!$I$677*AVERAGE('Assumptions (Wind)'!$F$2:$G$2)/10^9),0)</f>
        <v>-0.02405561178</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-0.07557472011</v>
      </c>
      <c r="K741" s="160">
        <f>IF(and($J$677&gt;0,Model!X$1&lt;='Assumptions (Wind)'!$V$13),PPMT('Assumptions (Wind)'!$V$10,Model!X$1,'Assumptions (Wind)'!$V$13,'Assumptions (Wind)'!$V$8*Model!$J$677*AVERAGE('Assumptions (Wind)'!$G$2:$H$2)/10^9),0)</f>
        <v>-0.08162069771</v>
      </c>
      <c r="L741" s="160">
        <f>IF(and($J$677&gt;0,Model!Y$1&lt;='Assumptions (Wind)'!$V$13),PPMT('Assumptions (Wind)'!$V$10,Model!Y$1,'Assumptions (Wind)'!$V$13,'Assumptions (Wind)'!$V$8*Model!$J$677*AVERAGE('Assumptions (Wind)'!$G$2:$H$2)/10^9),0)</f>
        <v>-0.08815035353</v>
      </c>
      <c r="M741" s="160">
        <f>IF(and($J$677&gt;0,Model!Z$1&lt;='Assumptions (Wind)'!$V$13),PPMT('Assumptions (Wind)'!$V$10,Model!Z$1,'Assumptions (Wind)'!$V$13,'Assumptions (Wind)'!$V$8*Model!$J$677*AVERAGE('Assumptions (Wind)'!$G$2:$H$2)/10^9),0)</f>
        <v>-0.09520238181</v>
      </c>
      <c r="N741" s="160">
        <f>IF(and($J$677&gt;0,Model!AA$1&lt;='Assumptions (Wind)'!$V$13),PPMT('Assumptions (Wind)'!$V$10,Model!AA$1,'Assumptions (Wind)'!$V$13,'Assumptions (Wind)'!$V$8*Model!$J$677*AVERAGE('Assumptions (Wind)'!$G$2:$H$2)/10^9),0)</f>
        <v>-0.1028185724</v>
      </c>
      <c r="O741" s="160">
        <f>IF(and($J$677&gt;0,Model!AB$1&lt;='Assumptions (Wind)'!$V$13),PPMT('Assumptions (Wind)'!$V$10,Model!AB$1,'Assumptions (Wind)'!$V$13,'Assumptions (Wind)'!$V$8*Model!$J$677*AVERAGE('Assumptions (Wind)'!$G$2:$H$2)/10^9),0)</f>
        <v>-0.1110440581</v>
      </c>
      <c r="P741" s="160">
        <f>IF(and($J$677&gt;0,Model!AC$1&lt;='Assumptions (Wind)'!$V$13),PPMT('Assumptions (Wind)'!$V$10,Model!AC$1,'Assumptions (Wind)'!$V$13,'Assumptions (Wind)'!$V$8*Model!$J$677*AVERAGE('Assumptions (Wind)'!$G$2:$H$2)/10^9),0)</f>
        <v>-0.1199275828</v>
      </c>
      <c r="Q741" s="160">
        <f>IF(and($J$677&gt;0,Model!AD$1&lt;='Assumptions (Wind)'!$V$13),PPMT('Assumptions (Wind)'!$V$10,Model!AD$1,'Assumptions (Wind)'!$V$13,'Assumptions (Wind)'!$V$8*Model!$J$677*AVERAGE('Assumptions (Wind)'!$G$2:$H$2)/10^9),0)</f>
        <v>-0.1295217894</v>
      </c>
      <c r="R741" s="160">
        <f>IF(and($J$677&gt;0,Model!AE$1&lt;='Assumptions (Wind)'!$V$13),PPMT('Assumptions (Wind)'!$V$10,Model!AE$1,'Assumptions (Wind)'!$V$13,'Assumptions (Wind)'!$V$8*Model!$J$677*AVERAGE('Assumptions (Wind)'!$G$2:$H$2)/10^9),0)</f>
        <v>-0.1398835326</v>
      </c>
      <c r="S741" s="160">
        <f>IF(and($J$677&gt;0,Model!AF$1&lt;='Assumptions (Wind)'!$V$13),PPMT('Assumptions (Wind)'!$V$10,Model!AF$1,'Assumptions (Wind)'!$V$13,'Assumptions (Wind)'!$V$8*Model!$J$677*AVERAGE('Assumptions (Wind)'!$G$2:$H$2)/10^9),0)</f>
        <v>-0.1510742152</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-0.1852479599</v>
      </c>
      <c r="L742" s="160">
        <f>IF(and($K$677&gt;0,Model!X$1&lt;='Assumptions (Wind)'!$V$13),PPMT('Assumptions (Wind)'!$V$10,Model!X$1,'Assumptions (Wind)'!$V$13,'Assumptions (Wind)'!$V$8*Model!$K$677*AVERAGE('Assumptions (Wind)'!$H$2:$I$2)/10^9),0)</f>
        <v>-0.2000677967</v>
      </c>
      <c r="M742" s="160">
        <f>IF(and($K$677&gt;0,Model!Y$1&lt;='Assumptions (Wind)'!$V$13),PPMT('Assumptions (Wind)'!$V$10,Model!Y$1,'Assumptions (Wind)'!$V$13,'Assumptions (Wind)'!$V$8*Model!$K$677*AVERAGE('Assumptions (Wind)'!$H$2:$I$2)/10^9),0)</f>
        <v>-0.2160732205</v>
      </c>
      <c r="N742" s="160">
        <f>IF(and($K$677&gt;0,Model!Z$1&lt;='Assumptions (Wind)'!$V$13),PPMT('Assumptions (Wind)'!$V$10,Model!Z$1,'Assumptions (Wind)'!$V$13,'Assumptions (Wind)'!$V$8*Model!$K$677*AVERAGE('Assumptions (Wind)'!$H$2:$I$2)/10^9),0)</f>
        <v>-0.2333590781</v>
      </c>
      <c r="O742" s="160">
        <f>IF(and($K$677&gt;0,Model!AA$1&lt;='Assumptions (Wind)'!$V$13),PPMT('Assumptions (Wind)'!$V$10,Model!AA$1,'Assumptions (Wind)'!$V$13,'Assumptions (Wind)'!$V$8*Model!$K$677*AVERAGE('Assumptions (Wind)'!$H$2:$I$2)/10^9),0)</f>
        <v>-0.2520278044</v>
      </c>
      <c r="P742" s="160">
        <f>IF(and($K$677&gt;0,Model!AB$1&lt;='Assumptions (Wind)'!$V$13),PPMT('Assumptions (Wind)'!$V$10,Model!AB$1,'Assumptions (Wind)'!$V$13,'Assumptions (Wind)'!$V$8*Model!$K$677*AVERAGE('Assumptions (Wind)'!$H$2:$I$2)/10^9),0)</f>
        <v>-0.2721900287</v>
      </c>
      <c r="Q742" s="160">
        <f>IF(and($K$677&gt;0,Model!AC$1&lt;='Assumptions (Wind)'!$V$13),PPMT('Assumptions (Wind)'!$V$10,Model!AC$1,'Assumptions (Wind)'!$V$13,'Assumptions (Wind)'!$V$8*Model!$K$677*AVERAGE('Assumptions (Wind)'!$H$2:$I$2)/10^9),0)</f>
        <v>-0.293965231</v>
      </c>
      <c r="R742" s="160">
        <f>IF(and($K$677&gt;0,Model!AD$1&lt;='Assumptions (Wind)'!$V$13),PPMT('Assumptions (Wind)'!$V$10,Model!AD$1,'Assumptions (Wind)'!$V$13,'Assumptions (Wind)'!$V$8*Model!$K$677*AVERAGE('Assumptions (Wind)'!$H$2:$I$2)/10^9),0)</f>
        <v>-0.3174824495</v>
      </c>
      <c r="S742" s="160">
        <f>IF(and($K$677&gt;0,Model!AE$1&lt;='Assumptions (Wind)'!$V$13),PPMT('Assumptions (Wind)'!$V$10,Model!AE$1,'Assumptions (Wind)'!$V$13,'Assumptions (Wind)'!$V$8*Model!$K$677*AVERAGE('Assumptions (Wind)'!$H$2:$I$2)/10^9),0)</f>
        <v>-0.3428810454</v>
      </c>
      <c r="T742" s="160">
        <f>IF(and($K$677&gt;0,Model!AF$1&lt;='Assumptions (Wind)'!$V$13),PPMT('Assumptions (Wind)'!$V$10,Model!AF$1,'Assumptions (Wind)'!$V$13,'Assumptions (Wind)'!$V$8*Model!$K$677*AVERAGE('Assumptions (Wind)'!$H$2:$I$2)/10^9),0)</f>
        <v>-0.3703115291</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-0.2232858864</v>
      </c>
      <c r="M743" s="160">
        <f>IF(and($L$677&gt;0,Model!X$1&lt;='Assumptions (Wind)'!$V$13),PPMT('Assumptions (Wind)'!$V$10,Model!X$1,'Assumptions (Wind)'!$V$13,'Assumptions (Wind)'!$V$8*Model!$L$677*AVERAGE('Assumptions (Wind)'!$I$2:$J$2)/10^9),0)</f>
        <v>-0.2411487573</v>
      </c>
      <c r="N743" s="160">
        <f>IF(and($L$677&gt;0,Model!Y$1&lt;='Assumptions (Wind)'!$V$13),PPMT('Assumptions (Wind)'!$V$10,Model!Y$1,'Assumptions (Wind)'!$V$13,'Assumptions (Wind)'!$V$8*Model!$L$677*AVERAGE('Assumptions (Wind)'!$I$2:$J$2)/10^9),0)</f>
        <v>-0.2604406579</v>
      </c>
      <c r="O743" s="160">
        <f>IF(and($L$677&gt;0,Model!Z$1&lt;='Assumptions (Wind)'!$V$13),PPMT('Assumptions (Wind)'!$V$10,Model!Z$1,'Assumptions (Wind)'!$V$13,'Assumptions (Wind)'!$V$8*Model!$L$677*AVERAGE('Assumptions (Wind)'!$I$2:$J$2)/10^9),0)</f>
        <v>-0.2812759105</v>
      </c>
      <c r="P743" s="160">
        <f>IF(and($L$677&gt;0,Model!AA$1&lt;='Assumptions (Wind)'!$V$13),PPMT('Assumptions (Wind)'!$V$10,Model!AA$1,'Assumptions (Wind)'!$V$13,'Assumptions (Wind)'!$V$8*Model!$L$677*AVERAGE('Assumptions (Wind)'!$I$2:$J$2)/10^9),0)</f>
        <v>-0.3037779834</v>
      </c>
      <c r="Q743" s="160">
        <f>IF(and($L$677&gt;0,Model!AB$1&lt;='Assumptions (Wind)'!$V$13),PPMT('Assumptions (Wind)'!$V$10,Model!AB$1,'Assumptions (Wind)'!$V$13,'Assumptions (Wind)'!$V$8*Model!$L$677*AVERAGE('Assumptions (Wind)'!$I$2:$J$2)/10^9),0)</f>
        <v>-0.3280802221</v>
      </c>
      <c r="R743" s="160">
        <f>IF(and($L$677&gt;0,Model!AC$1&lt;='Assumptions (Wind)'!$V$13),PPMT('Assumptions (Wind)'!$V$10,Model!AC$1,'Assumptions (Wind)'!$V$13,'Assumptions (Wind)'!$V$8*Model!$L$677*AVERAGE('Assumptions (Wind)'!$I$2:$J$2)/10^9),0)</f>
        <v>-0.3543266398</v>
      </c>
      <c r="S743" s="160">
        <f>IF(and($L$677&gt;0,Model!AD$1&lt;='Assumptions (Wind)'!$V$13),PPMT('Assumptions (Wind)'!$V$10,Model!AD$1,'Assumptions (Wind)'!$V$13,'Assumptions (Wind)'!$V$8*Model!$L$677*AVERAGE('Assumptions (Wind)'!$I$2:$J$2)/10^9),0)</f>
        <v>-0.382672771</v>
      </c>
      <c r="T743" s="160">
        <f>IF(and($L$677&gt;0,Model!AE$1&lt;='Assumptions (Wind)'!$V$13),PPMT('Assumptions (Wind)'!$V$10,Model!AE$1,'Assumptions (Wind)'!$V$13,'Assumptions (Wind)'!$V$8*Model!$L$677*AVERAGE('Assumptions (Wind)'!$I$2:$J$2)/10^9),0)</f>
        <v>-0.4132865927</v>
      </c>
      <c r="U743" s="160">
        <f>IF(and($L$677&gt;0,Model!AF$1&lt;='Assumptions (Wind)'!$V$13),PPMT('Assumptions (Wind)'!$V$10,Model!AF$1,'Assumptions (Wind)'!$V$13,'Assumptions (Wind)'!$V$8*Model!$L$677*AVERAGE('Assumptions (Wind)'!$I$2:$J$2)/10^9),0)</f>
        <v>-0.4463495201</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-0.1134165497</v>
      </c>
      <c r="N744" s="160">
        <f>IF(and($M$677&gt;0,Model!X$1&lt;='Assumptions (Wind)'!$V$13),PPMT('Assumptions (Wind)'!$V$10,Model!X$1,'Assumptions (Wind)'!$V$13,'Assumptions (Wind)'!$V$8*Model!$M$677*AVERAGE('Assumptions (Wind)'!$J$2:$K$2)/10^9),0)</f>
        <v>-0.1224898737</v>
      </c>
      <c r="O744" s="160">
        <f>IF(and($M$677&gt;0,Model!Y$1&lt;='Assumptions (Wind)'!$V$13),PPMT('Assumptions (Wind)'!$V$10,Model!Y$1,'Assumptions (Wind)'!$V$13,'Assumptions (Wind)'!$V$8*Model!$M$677*AVERAGE('Assumptions (Wind)'!$J$2:$K$2)/10^9),0)</f>
        <v>-0.1322890636</v>
      </c>
      <c r="P744" s="160">
        <f>IF(and($M$677&gt;0,Model!Z$1&lt;='Assumptions (Wind)'!$V$13),PPMT('Assumptions (Wind)'!$V$10,Model!Z$1,'Assumptions (Wind)'!$V$13,'Assumptions (Wind)'!$V$8*Model!$M$677*AVERAGE('Assumptions (Wind)'!$J$2:$K$2)/10^9),0)</f>
        <v>-0.1428721887</v>
      </c>
      <c r="Q744" s="160">
        <f>IF(and($M$677&gt;0,Model!AA$1&lt;='Assumptions (Wind)'!$V$13),PPMT('Assumptions (Wind)'!$V$10,Model!AA$1,'Assumptions (Wind)'!$V$13,'Assumptions (Wind)'!$V$8*Model!$M$677*AVERAGE('Assumptions (Wind)'!$J$2:$K$2)/10^9),0)</f>
        <v>-0.1543019637</v>
      </c>
      <c r="R744" s="160">
        <f>IF(and($M$677&gt;0,Model!AB$1&lt;='Assumptions (Wind)'!$V$13),PPMT('Assumptions (Wind)'!$V$10,Model!AB$1,'Assumptions (Wind)'!$V$13,'Assumptions (Wind)'!$V$8*Model!$M$677*AVERAGE('Assumptions (Wind)'!$J$2:$K$2)/10^9),0)</f>
        <v>-0.1666461208</v>
      </c>
      <c r="S744" s="160">
        <f>IF(and($M$677&gt;0,Model!AC$1&lt;='Assumptions (Wind)'!$V$13),PPMT('Assumptions (Wind)'!$V$10,Model!AC$1,'Assumptions (Wind)'!$V$13,'Assumptions (Wind)'!$V$8*Model!$M$677*AVERAGE('Assumptions (Wind)'!$J$2:$K$2)/10^9),0)</f>
        <v>-0.1799778105</v>
      </c>
      <c r="T744" s="160">
        <f>IF(and($M$677&gt;0,Model!AD$1&lt;='Assumptions (Wind)'!$V$13),PPMT('Assumptions (Wind)'!$V$10,Model!AD$1,'Assumptions (Wind)'!$V$13,'Assumptions (Wind)'!$V$8*Model!$M$677*AVERAGE('Assumptions (Wind)'!$J$2:$K$2)/10^9),0)</f>
        <v>-0.1943760354</v>
      </c>
      <c r="U744" s="160">
        <f>IF(and($M$677&gt;0,Model!AE$1&lt;='Assumptions (Wind)'!$V$13),PPMT('Assumptions (Wind)'!$V$10,Model!AE$1,'Assumptions (Wind)'!$V$13,'Assumptions (Wind)'!$V$8*Model!$M$677*AVERAGE('Assumptions (Wind)'!$J$2:$K$2)/10^9),0)</f>
        <v>-0.2099261182</v>
      </c>
      <c r="V744" s="160">
        <f>IF(and($M$677&gt;0,Model!AF$1&lt;='Assumptions (Wind)'!$V$13),PPMT('Assumptions (Wind)'!$V$10,Model!AF$1,'Assumptions (Wind)'!$V$13,'Assumptions (Wind)'!$V$8*Model!$M$677*AVERAGE('Assumptions (Wind)'!$J$2:$K$2)/10^9),0)</f>
        <v>-0.2267202076</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-0.2081352998</v>
      </c>
      <c r="O745" s="177">
        <f>IF(and($N$677&gt;0,Model!X$1&lt;='Assumptions (Wind)'!$V$13),PPMT('Assumptions (Wind)'!$V$10,Model!X$1,'Assumptions (Wind)'!$V$13,'Assumptions (Wind)'!$V$8*Model!$N$677*AVERAGE('Assumptions (Wind)'!$K$2:$L$2)/10^9),0)</f>
        <v>-0.2247861238</v>
      </c>
      <c r="P745" s="177">
        <f>IF(and($N$677&gt;0,Model!Y$1&lt;='Assumptions (Wind)'!$V$13),PPMT('Assumptions (Wind)'!$V$10,Model!Y$1,'Assumptions (Wind)'!$V$13,'Assumptions (Wind)'!$V$8*Model!$N$677*AVERAGE('Assumptions (Wind)'!$K$2:$L$2)/10^9),0)</f>
        <v>-0.2427690137</v>
      </c>
      <c r="Q745" s="177">
        <f>IF(and($N$677&gt;0,Model!Z$1&lt;='Assumptions (Wind)'!$V$13),PPMT('Assumptions (Wind)'!$V$10,Model!Z$1,'Assumptions (Wind)'!$V$13,'Assumptions (Wind)'!$V$8*Model!$N$677*AVERAGE('Assumptions (Wind)'!$K$2:$L$2)/10^9),0)</f>
        <v>-0.2621905348</v>
      </c>
      <c r="R745" s="177">
        <f>IF(and($N$677&gt;0,Model!AA$1&lt;='Assumptions (Wind)'!$V$13),PPMT('Assumptions (Wind)'!$V$10,Model!AA$1,'Assumptions (Wind)'!$V$13,'Assumptions (Wind)'!$V$8*Model!$N$677*AVERAGE('Assumptions (Wind)'!$K$2:$L$2)/10^9),0)</f>
        <v>-0.2831657776</v>
      </c>
      <c r="S745" s="177">
        <f>IF(and($N$677&gt;0,Model!AB$1&lt;='Assumptions (Wind)'!$V$13),PPMT('Assumptions (Wind)'!$V$10,Model!AB$1,'Assumptions (Wind)'!$V$13,'Assumptions (Wind)'!$V$8*Model!$N$677*AVERAGE('Assumptions (Wind)'!$K$2:$L$2)/10^9),0)</f>
        <v>-0.3058190398</v>
      </c>
      <c r="T745" s="177">
        <f>IF(and($N$677&gt;0,Model!AC$1&lt;='Assumptions (Wind)'!$V$13),PPMT('Assumptions (Wind)'!$V$10,Model!AC$1,'Assumptions (Wind)'!$V$13,'Assumptions (Wind)'!$V$8*Model!$N$677*AVERAGE('Assumptions (Wind)'!$K$2:$L$2)/10^9),0)</f>
        <v>-0.330284563</v>
      </c>
      <c r="U745" s="177">
        <f>IF(and($N$677&gt;0,Model!AD$1&lt;='Assumptions (Wind)'!$V$13),PPMT('Assumptions (Wind)'!$V$10,Model!AD$1,'Assumptions (Wind)'!$V$13,'Assumptions (Wind)'!$V$8*Model!$N$677*AVERAGE('Assumptions (Wind)'!$K$2:$L$2)/10^9),0)</f>
        <v>-0.356707328</v>
      </c>
      <c r="V745" s="177">
        <f>IF(and($N$677&gt;0,Model!AE$1&lt;='Assumptions (Wind)'!$V$13),PPMT('Assumptions (Wind)'!$V$10,Model!AE$1,'Assumptions (Wind)'!$V$13,'Assumptions (Wind)'!$V$8*Model!$N$677*AVERAGE('Assumptions (Wind)'!$K$2:$L$2)/10^9),0)</f>
        <v>-0.3852439143</v>
      </c>
      <c r="W745" s="177">
        <f>IF(and($N$677&gt;0,Model!AF$1&lt;='Assumptions (Wind)'!$V$13),PPMT('Assumptions (Wind)'!$V$10,Model!AF$1,'Assumptions (Wind)'!$V$13,'Assumptions (Wind)'!$V$8*Model!$N$677*AVERAGE('Assumptions (Wind)'!$K$2:$L$2)/10^9),0)</f>
        <v>-0.4160634274</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-0.228483353</v>
      </c>
      <c r="P746" s="160">
        <f>IF(and($O$677&gt;0,Model!X$1&lt;='Assumptions (Wind)'!$V$13),PPMT('Assumptions (Wind)'!$V$10,Model!X$1,'Assumptions (Wind)'!$V$13,'Assumptions (Wind)'!$V$8*Model!$O$677*AVERAGE('Assumptions (Wind)'!$L$2:$M$2)/10^9),0)</f>
        <v>-0.2467620213</v>
      </c>
      <c r="Q746" s="160">
        <f>IF(and($O$677&gt;0,Model!Y$1&lt;='Assumptions (Wind)'!$V$13),PPMT('Assumptions (Wind)'!$V$10,Model!Y$1,'Assumptions (Wind)'!$V$13,'Assumptions (Wind)'!$V$8*Model!$O$677*AVERAGE('Assumptions (Wind)'!$L$2:$M$2)/10^9),0)</f>
        <v>-0.266502983</v>
      </c>
      <c r="R746" s="160">
        <f>IF(and($O$677&gt;0,Model!Z$1&lt;='Assumptions (Wind)'!$V$13),PPMT('Assumptions (Wind)'!$V$10,Model!Z$1,'Assumptions (Wind)'!$V$13,'Assumptions (Wind)'!$V$8*Model!$O$677*AVERAGE('Assumptions (Wind)'!$L$2:$M$2)/10^9),0)</f>
        <v>-0.2878232216</v>
      </c>
      <c r="S746" s="160">
        <f>IF(and($O$677&gt;0,Model!AA$1&lt;='Assumptions (Wind)'!$V$13),PPMT('Assumptions (Wind)'!$V$10,Model!AA$1,'Assumptions (Wind)'!$V$13,'Assumptions (Wind)'!$V$8*Model!$O$677*AVERAGE('Assumptions (Wind)'!$L$2:$M$2)/10^9),0)</f>
        <v>-0.3108490793</v>
      </c>
      <c r="T746" s="160">
        <f>IF(and($O$677&gt;0,Model!AB$1&lt;='Assumptions (Wind)'!$V$13),PPMT('Assumptions (Wind)'!$V$10,Model!AB$1,'Assumptions (Wind)'!$V$13,'Assumptions (Wind)'!$V$8*Model!$O$677*AVERAGE('Assumptions (Wind)'!$L$2:$M$2)/10^9),0)</f>
        <v>-0.3357170057</v>
      </c>
      <c r="U746" s="160">
        <f>IF(and($O$677&gt;0,Model!AC$1&lt;='Assumptions (Wind)'!$V$13),PPMT('Assumptions (Wind)'!$V$10,Model!AC$1,'Assumptions (Wind)'!$V$13,'Assumptions (Wind)'!$V$8*Model!$O$677*AVERAGE('Assumptions (Wind)'!$L$2:$M$2)/10^9),0)</f>
        <v>-0.3625743661</v>
      </c>
      <c r="V746" s="160">
        <f>IF(and($O$677&gt;0,Model!AD$1&lt;='Assumptions (Wind)'!$V$13),PPMT('Assumptions (Wind)'!$V$10,Model!AD$1,'Assumptions (Wind)'!$V$13,'Assumptions (Wind)'!$V$8*Model!$O$677*AVERAGE('Assumptions (Wind)'!$L$2:$M$2)/10^9),0)</f>
        <v>-0.3915803154</v>
      </c>
      <c r="W746" s="160">
        <f>IF(and($O$677&gt;0,Model!AE$1&lt;='Assumptions (Wind)'!$V$13),PPMT('Assumptions (Wind)'!$V$10,Model!AE$1,'Assumptions (Wind)'!$V$13,'Assumptions (Wind)'!$V$8*Model!$O$677*AVERAGE('Assumptions (Wind)'!$L$2:$M$2)/10^9),0)</f>
        <v>-0.4229067407</v>
      </c>
      <c r="X746" s="160">
        <f>IF(and($O$677&gt;0,Model!AF$1&lt;='Assumptions (Wind)'!$V$13),PPMT('Assumptions (Wind)'!$V$10,Model!AF$1,'Assumptions (Wind)'!$V$13,'Assumptions (Wind)'!$V$8*Model!$O$677*AVERAGE('Assumptions (Wind)'!$L$2:$M$2)/10^9),0)</f>
        <v>-0.4567392799</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-0.01832171704</v>
      </c>
      <c r="Q747" s="177">
        <f>IF(and($P$677&gt;0,Model!X$1&lt;='Assumptions (Wind)'!$V$13),PPMT('Assumptions (Wind)'!$V$10,Model!X$1,'Assumptions (Wind)'!$V$13,'Assumptions (Wind)'!$V$8*Model!$P$677*AVERAGE('Assumptions (Wind)'!$M$2:$N$2)/10^9),0)</f>
        <v>-0.0197874544</v>
      </c>
      <c r="R747" s="177">
        <f>IF(and($P$677&gt;0,Model!Y$1&lt;='Assumptions (Wind)'!$V$13),PPMT('Assumptions (Wind)'!$V$10,Model!Y$1,'Assumptions (Wind)'!$V$13,'Assumptions (Wind)'!$V$8*Model!$P$677*AVERAGE('Assumptions (Wind)'!$M$2:$N$2)/10^9),0)</f>
        <v>-0.02137045076</v>
      </c>
      <c r="S747" s="177">
        <f>IF(and($P$677&gt;0,Model!Z$1&lt;='Assumptions (Wind)'!$V$13),PPMT('Assumptions (Wind)'!$V$10,Model!Z$1,'Assumptions (Wind)'!$V$13,'Assumptions (Wind)'!$V$8*Model!$P$677*AVERAGE('Assumptions (Wind)'!$M$2:$N$2)/10^9),0)</f>
        <v>-0.02308008682</v>
      </c>
      <c r="T747" s="177">
        <f>IF(and($P$677&gt;0,Model!AA$1&lt;='Assumptions (Wind)'!$V$13),PPMT('Assumptions (Wind)'!$V$10,Model!AA$1,'Assumptions (Wind)'!$V$13,'Assumptions (Wind)'!$V$8*Model!$P$677*AVERAGE('Assumptions (Wind)'!$M$2:$N$2)/10^9),0)</f>
        <v>-0.02492649376</v>
      </c>
      <c r="U747" s="177">
        <f>IF(and($P$677&gt;0,Model!AB$1&lt;='Assumptions (Wind)'!$V$13),PPMT('Assumptions (Wind)'!$V$10,Model!AB$1,'Assumptions (Wind)'!$V$13,'Assumptions (Wind)'!$V$8*Model!$P$677*AVERAGE('Assumptions (Wind)'!$M$2:$N$2)/10^9),0)</f>
        <v>-0.02692061326</v>
      </c>
      <c r="V747" s="177">
        <f>IF(and($P$677&gt;0,Model!AC$1&lt;='Assumptions (Wind)'!$V$13),PPMT('Assumptions (Wind)'!$V$10,Model!AC$1,'Assumptions (Wind)'!$V$13,'Assumptions (Wind)'!$V$8*Model!$P$677*AVERAGE('Assumptions (Wind)'!$M$2:$N$2)/10^9),0)</f>
        <v>-0.02907426232</v>
      </c>
      <c r="W747" s="177">
        <f>IF(and($P$677&gt;0,Model!AD$1&lt;='Assumptions (Wind)'!$V$13),PPMT('Assumptions (Wind)'!$V$10,Model!AD$1,'Assumptions (Wind)'!$V$13,'Assumptions (Wind)'!$V$8*Model!$P$677*AVERAGE('Assumptions (Wind)'!$M$2:$N$2)/10^9),0)</f>
        <v>-0.03140020331</v>
      </c>
      <c r="X747" s="177">
        <f>IF(and($P$677&gt;0,Model!AE$1&lt;='Assumptions (Wind)'!$V$13),PPMT('Assumptions (Wind)'!$V$10,Model!AE$1,'Assumptions (Wind)'!$V$13,'Assumptions (Wind)'!$V$8*Model!$P$677*AVERAGE('Assumptions (Wind)'!$M$2:$N$2)/10^9),0)</f>
        <v>-0.03391221957</v>
      </c>
      <c r="Y747" s="177">
        <f>IF(and($P$677&gt;0,Model!AF$1&lt;='Assumptions (Wind)'!$V$13),PPMT('Assumptions (Wind)'!$V$10,Model!AF$1,'Assumptions (Wind)'!$V$13,'Assumptions (Wind)'!$V$8*Model!$P$677*AVERAGE('Assumptions (Wind)'!$M$2:$N$2)/10^9),0)</f>
        <v>-0.03662519714</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-0.08850844856</v>
      </c>
      <c r="R748" s="160">
        <f>IF(and($Q$677&gt;0,Model!X$1&lt;='Assumptions (Wind)'!$V$13),PPMT('Assumptions (Wind)'!$V$10,Model!X$1,'Assumptions (Wind)'!$V$13,'Assumptions (Wind)'!$V$8*Model!$Q$677*AVERAGE('Assumptions (Wind)'!$N$2:$O$2)/10^9),0)</f>
        <v>-0.09558912445</v>
      </c>
      <c r="S748" s="160">
        <f>IF(and($Q$677&gt;0,Model!Y$1&lt;='Assumptions (Wind)'!$V$13),PPMT('Assumptions (Wind)'!$V$10,Model!Y$1,'Assumptions (Wind)'!$V$13,'Assumptions (Wind)'!$V$8*Model!$Q$677*AVERAGE('Assumptions (Wind)'!$N$2:$O$2)/10^9),0)</f>
        <v>-0.1032362544</v>
      </c>
      <c r="T748" s="160">
        <f>IF(and($Q$677&gt;0,Model!Z$1&lt;='Assumptions (Wind)'!$V$13),PPMT('Assumptions (Wind)'!$V$10,Model!Z$1,'Assumptions (Wind)'!$V$13,'Assumptions (Wind)'!$V$8*Model!$Q$677*AVERAGE('Assumptions (Wind)'!$N$2:$O$2)/10^9),0)</f>
        <v>-0.1114951548</v>
      </c>
      <c r="U748" s="160">
        <f>IF(and($Q$677&gt;0,Model!AA$1&lt;='Assumptions (Wind)'!$V$13),PPMT('Assumptions (Wind)'!$V$10,Model!AA$1,'Assumptions (Wind)'!$V$13,'Assumptions (Wind)'!$V$8*Model!$Q$677*AVERAGE('Assumptions (Wind)'!$N$2:$O$2)/10^9),0)</f>
        <v>-0.1204147671</v>
      </c>
      <c r="V748" s="160">
        <f>IF(and($Q$677&gt;0,Model!AB$1&lt;='Assumptions (Wind)'!$V$13),PPMT('Assumptions (Wind)'!$V$10,Model!AB$1,'Assumptions (Wind)'!$V$13,'Assumptions (Wind)'!$V$8*Model!$Q$677*AVERAGE('Assumptions (Wind)'!$N$2:$O$2)/10^9),0)</f>
        <v>-0.1300479485</v>
      </c>
      <c r="W748" s="160">
        <f>IF(and($Q$677&gt;0,Model!AC$1&lt;='Assumptions (Wind)'!$V$13),PPMT('Assumptions (Wind)'!$V$10,Model!AC$1,'Assumptions (Wind)'!$V$13,'Assumptions (Wind)'!$V$8*Model!$Q$677*AVERAGE('Assumptions (Wind)'!$N$2:$O$2)/10^9),0)</f>
        <v>-0.1404517844</v>
      </c>
      <c r="X748" s="160">
        <f>IF(and($Q$677&gt;0,Model!AD$1&lt;='Assumptions (Wind)'!$V$13),PPMT('Assumptions (Wind)'!$V$10,Model!AD$1,'Assumptions (Wind)'!$V$13,'Assumptions (Wind)'!$V$8*Model!$Q$677*AVERAGE('Assumptions (Wind)'!$N$2:$O$2)/10^9),0)</f>
        <v>-0.1516879271</v>
      </c>
      <c r="Y748" s="160">
        <f>IF(and($Q$677&gt;0,Model!AE$1&lt;='Assumptions (Wind)'!$V$13),PPMT('Assumptions (Wind)'!$V$10,Model!AE$1,'Assumptions (Wind)'!$V$13,'Assumptions (Wind)'!$V$8*Model!$Q$677*AVERAGE('Assumptions (Wind)'!$N$2:$O$2)/10^9),0)</f>
        <v>-0.1638229613</v>
      </c>
      <c r="Z748" s="160">
        <f>IF(and($Q$677&gt;0,Model!AF$1&lt;='Assumptions (Wind)'!$V$13),PPMT('Assumptions (Wind)'!$V$10,Model!AF$1,'Assumptions (Wind)'!$V$13,'Assumptions (Wind)'!$V$8*Model!$Q$677*AVERAGE('Assumptions (Wind)'!$N$2:$O$2)/10^9),0)</f>
        <v>-0.1769287982</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-0.08188911568</v>
      </c>
      <c r="S749" s="177">
        <f>IF(and($R$677&gt;0,Model!X$1&lt;='Assumptions (Wind)'!$V$13),PPMT('Assumptions (Wind)'!$V$10,Model!X$1,'Assumptions (Wind)'!$V$13,'Assumptions (Wind)'!$V$8*Model!$R$677*AVERAGE('Assumptions (Wind)'!$O$2:$P$2)/10^9),0)</f>
        <v>-0.08844024493</v>
      </c>
      <c r="T749" s="177">
        <f>IF(and($R$677&gt;0,Model!Y$1&lt;='Assumptions (Wind)'!$V$13),PPMT('Assumptions (Wind)'!$V$10,Model!Y$1,'Assumptions (Wind)'!$V$13,'Assumptions (Wind)'!$V$8*Model!$R$677*AVERAGE('Assumptions (Wind)'!$O$2:$P$2)/10^9),0)</f>
        <v>-0.09551546452</v>
      </c>
      <c r="U749" s="177">
        <f>IF(and($R$677&gt;0,Model!Z$1&lt;='Assumptions (Wind)'!$V$13),PPMT('Assumptions (Wind)'!$V$10,Model!Z$1,'Assumptions (Wind)'!$V$13,'Assumptions (Wind)'!$V$8*Model!$R$677*AVERAGE('Assumptions (Wind)'!$O$2:$P$2)/10^9),0)</f>
        <v>-0.1031567017</v>
      </c>
      <c r="V749" s="177">
        <f>IF(and($R$677&gt;0,Model!AA$1&lt;='Assumptions (Wind)'!$V$13),PPMT('Assumptions (Wind)'!$V$10,Model!AA$1,'Assumptions (Wind)'!$V$13,'Assumptions (Wind)'!$V$8*Model!$R$677*AVERAGE('Assumptions (Wind)'!$O$2:$P$2)/10^9),0)</f>
        <v>-0.1114092378</v>
      </c>
      <c r="W749" s="177">
        <f>IF(and($R$677&gt;0,Model!AB$1&lt;='Assumptions (Wind)'!$V$13),PPMT('Assumptions (Wind)'!$V$10,Model!AB$1,'Assumptions (Wind)'!$V$13,'Assumptions (Wind)'!$V$8*Model!$R$677*AVERAGE('Assumptions (Wind)'!$O$2:$P$2)/10^9),0)</f>
        <v>-0.1203219768</v>
      </c>
      <c r="X749" s="177">
        <f>IF(and($R$677&gt;0,Model!AC$1&lt;='Assumptions (Wind)'!$V$13),PPMT('Assumptions (Wind)'!$V$10,Model!AC$1,'Assumptions (Wind)'!$V$13,'Assumptions (Wind)'!$V$8*Model!$R$677*AVERAGE('Assumptions (Wind)'!$O$2:$P$2)/10^9),0)</f>
        <v>-0.129947735</v>
      </c>
      <c r="Y749" s="177">
        <f>IF(and($R$677&gt;0,Model!AD$1&lt;='Assumptions (Wind)'!$V$13),PPMT('Assumptions (Wind)'!$V$10,Model!AD$1,'Assumptions (Wind)'!$V$13,'Assumptions (Wind)'!$V$8*Model!$R$677*AVERAGE('Assumptions (Wind)'!$O$2:$P$2)/10^9),0)</f>
        <v>-0.1403435538</v>
      </c>
      <c r="Z749" s="177">
        <f>IF(and($R$677&gt;0,Model!AE$1&lt;='Assumptions (Wind)'!$V$13),PPMT('Assumptions (Wind)'!$V$10,Model!AE$1,'Assumptions (Wind)'!$V$13,'Assumptions (Wind)'!$V$8*Model!$R$677*AVERAGE('Assumptions (Wind)'!$O$2:$P$2)/10^9),0)</f>
        <v>-0.1515710381</v>
      </c>
      <c r="AA749" s="177">
        <f>IF(and($R$677&gt;0,Model!AF$1&lt;='Assumptions (Wind)'!$V$13),PPMT('Assumptions (Wind)'!$V$10,Model!AF$1,'Assumptions (Wind)'!$V$13,'Assumptions (Wind)'!$V$8*Model!$R$677*AVERAGE('Assumptions (Wind)'!$O$2:$P$2)/10^9),0)</f>
        <v>-0.1636967211</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-0.1043638613</v>
      </c>
      <c r="T750" s="160">
        <f>IF(and($S$677&gt;0,Model!X$1&lt;='Assumptions (Wind)'!$V$13),PPMT('Assumptions (Wind)'!$V$10,Model!X$1,'Assumptions (Wind)'!$V$13,'Assumptions (Wind)'!$V$8*Model!$S$677*AVERAGE('Assumptions (Wind)'!$P$2:$Q$2)/10^9),0)</f>
        <v>-0.1127129702</v>
      </c>
      <c r="U750" s="160">
        <f>IF(and($S$677&gt;0,Model!Y$1&lt;='Assumptions (Wind)'!$V$13),PPMT('Assumptions (Wind)'!$V$10,Model!Y$1,'Assumptions (Wind)'!$V$13,'Assumptions (Wind)'!$V$8*Model!$S$677*AVERAGE('Assumptions (Wind)'!$P$2:$Q$2)/10^9),0)</f>
        <v>-0.1217300078</v>
      </c>
      <c r="V750" s="160">
        <f>IF(and($S$677&gt;0,Model!Z$1&lt;='Assumptions (Wind)'!$V$13),PPMT('Assumptions (Wind)'!$V$10,Model!Z$1,'Assumptions (Wind)'!$V$13,'Assumptions (Wind)'!$V$8*Model!$S$677*AVERAGE('Assumptions (Wind)'!$P$2:$Q$2)/10^9),0)</f>
        <v>-0.1314684085</v>
      </c>
      <c r="W750" s="160">
        <f>IF(and($S$677&gt;0,Model!AA$1&lt;='Assumptions (Wind)'!$V$13),PPMT('Assumptions (Wind)'!$V$10,Model!AA$1,'Assumptions (Wind)'!$V$13,'Assumptions (Wind)'!$V$8*Model!$S$677*AVERAGE('Assumptions (Wind)'!$P$2:$Q$2)/10^9),0)</f>
        <v>-0.1419858811</v>
      </c>
      <c r="X750" s="160">
        <f>IF(and($S$677&gt;0,Model!AB$1&lt;='Assumptions (Wind)'!$V$13),PPMT('Assumptions (Wind)'!$V$10,Model!AB$1,'Assumptions (Wind)'!$V$13,'Assumptions (Wind)'!$V$8*Model!$S$677*AVERAGE('Assumptions (Wind)'!$P$2:$Q$2)/10^9),0)</f>
        <v>-0.1533447516</v>
      </c>
      <c r="Y750" s="160">
        <f>IF(and($S$677&gt;0,Model!AC$1&lt;='Assumptions (Wind)'!$V$13),PPMT('Assumptions (Wind)'!$V$10,Model!AC$1,'Assumptions (Wind)'!$V$13,'Assumptions (Wind)'!$V$8*Model!$S$677*AVERAGE('Assumptions (Wind)'!$P$2:$Q$2)/10^9),0)</f>
        <v>-0.1656123318</v>
      </c>
      <c r="Z750" s="160">
        <f>IF(and($S$677&gt;0,Model!AD$1&lt;='Assumptions (Wind)'!$V$13),PPMT('Assumptions (Wind)'!$V$10,Model!AD$1,'Assumptions (Wind)'!$V$13,'Assumptions (Wind)'!$V$8*Model!$S$677*AVERAGE('Assumptions (Wind)'!$P$2:$Q$2)/10^9),0)</f>
        <v>-0.1788613183</v>
      </c>
      <c r="AA750" s="160">
        <f>IF(and($S$677&gt;0,Model!AE$1&lt;='Assumptions (Wind)'!$V$13),PPMT('Assumptions (Wind)'!$V$10,Model!AE$1,'Assumptions (Wind)'!$V$13,'Assumptions (Wind)'!$V$8*Model!$S$677*AVERAGE('Assumptions (Wind)'!$P$2:$Q$2)/10^9),0)</f>
        <v>-0.1931702238</v>
      </c>
      <c r="AB750" s="160">
        <f>IF(and($S$677&gt;0,Model!AF$1&lt;='Assumptions (Wind)'!$V$13),PPMT('Assumptions (Wind)'!$V$10,Model!AF$1,'Assumptions (Wind)'!$V$13,'Assumptions (Wind)'!$V$8*Model!$S$677*AVERAGE('Assumptions (Wind)'!$P$2:$Q$2)/10^9),0)</f>
        <v>-0.2086238417</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-0.1037428546</v>
      </c>
      <c r="U751" s="160">
        <f>IF(and($T$677&gt;0,Model!X$1&lt;='Assumptions (Wind)'!$V$13),PPMT('Assumptions (Wind)'!$V$10,Model!X$1,'Assumptions (Wind)'!$V$13,'Assumptions (Wind)'!$V$8*Model!$T$677*AVERAGE('Assumptions (Wind)'!$Q$2:$R$2)/10^9),0)</f>
        <v>-0.112042283</v>
      </c>
      <c r="V751" s="160">
        <f>IF(and($T$677&gt;0,Model!Y$1&lt;='Assumptions (Wind)'!$V$13),PPMT('Assumptions (Wind)'!$V$10,Model!Y$1,'Assumptions (Wind)'!$V$13,'Assumptions (Wind)'!$V$8*Model!$T$677*AVERAGE('Assumptions (Wind)'!$Q$2:$R$2)/10^9),0)</f>
        <v>-0.1210056656</v>
      </c>
      <c r="W751" s="160">
        <f>IF(and($T$677&gt;0,Model!Z$1&lt;='Assumptions (Wind)'!$V$13),PPMT('Assumptions (Wind)'!$V$10,Model!Z$1,'Assumptions (Wind)'!$V$13,'Assumptions (Wind)'!$V$8*Model!$T$677*AVERAGE('Assumptions (Wind)'!$Q$2:$R$2)/10^9),0)</f>
        <v>-0.1306861189</v>
      </c>
      <c r="X751" s="160">
        <f>IF(and($T$677&gt;0,Model!AA$1&lt;='Assumptions (Wind)'!$V$13),PPMT('Assumptions (Wind)'!$V$10,Model!AA$1,'Assumptions (Wind)'!$V$13,'Assumptions (Wind)'!$V$8*Model!$T$677*AVERAGE('Assumptions (Wind)'!$Q$2:$R$2)/10^9),0)</f>
        <v>-0.1411410084</v>
      </c>
      <c r="Y751" s="160">
        <f>IF(and($T$677&gt;0,Model!AB$1&lt;='Assumptions (Wind)'!$V$13),PPMT('Assumptions (Wind)'!$V$10,Model!AB$1,'Assumptions (Wind)'!$V$13,'Assumptions (Wind)'!$V$8*Model!$T$677*AVERAGE('Assumptions (Wind)'!$Q$2:$R$2)/10^9),0)</f>
        <v>-0.1524322891</v>
      </c>
      <c r="Z751" s="160">
        <f>IF(and($T$677&gt;0,Model!AC$1&lt;='Assumptions (Wind)'!$V$13),PPMT('Assumptions (Wind)'!$V$10,Model!AC$1,'Assumptions (Wind)'!$V$13,'Assumptions (Wind)'!$V$8*Model!$T$677*AVERAGE('Assumptions (Wind)'!$Q$2:$R$2)/10^9),0)</f>
        <v>-0.1646268722</v>
      </c>
      <c r="AA751" s="160">
        <f>IF(and($T$677&gt;0,Model!AD$1&lt;='Assumptions (Wind)'!$V$13),PPMT('Assumptions (Wind)'!$V$10,Model!AD$1,'Assumptions (Wind)'!$V$13,'Assumptions (Wind)'!$V$8*Model!$T$677*AVERAGE('Assumptions (Wind)'!$Q$2:$R$2)/10^9),0)</f>
        <v>-0.177797022</v>
      </c>
      <c r="AB751" s="160">
        <f>IF(and($T$677&gt;0,Model!AE$1&lt;='Assumptions (Wind)'!$V$13),PPMT('Assumptions (Wind)'!$V$10,Model!AE$1,'Assumptions (Wind)'!$V$13,'Assumptions (Wind)'!$V$8*Model!$T$677*AVERAGE('Assumptions (Wind)'!$Q$2:$R$2)/10^9),0)</f>
        <v>-0.1920207837</v>
      </c>
      <c r="AC751" s="160">
        <f>IF(and($T$677&gt;0,Model!AF$1&lt;='Assumptions (Wind)'!$V$13),PPMT('Assumptions (Wind)'!$V$10,Model!AF$1,'Assumptions (Wind)'!$V$13,'Assumptions (Wind)'!$V$8*Model!$T$677*AVERAGE('Assumptions (Wind)'!$Q$2:$R$2)/10^9),0)</f>
        <v>-0.2073824464</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-0.1286174416</v>
      </c>
      <c r="V752" s="160">
        <f>IF(and($U$677&gt;0,Model!X$1&lt;='Assumptions (Wind)'!$V$13),PPMT('Assumptions (Wind)'!$V$10,Model!X$1,'Assumptions (Wind)'!$V$13,'Assumptions (Wind)'!$V$8*Model!$U$677*AVERAGE('Assumptions (Wind)'!$R$2:$S$2)/10^9),0)</f>
        <v>-0.1389068369</v>
      </c>
      <c r="W752" s="160">
        <f>IF(and($U$677&gt;0,Model!Y$1&lt;='Assumptions (Wind)'!$V$13),PPMT('Assumptions (Wind)'!$V$10,Model!Y$1,'Assumptions (Wind)'!$V$13,'Assumptions (Wind)'!$V$8*Model!$U$677*AVERAGE('Assumptions (Wind)'!$R$2:$S$2)/10^9),0)</f>
        <v>-0.1500193839</v>
      </c>
      <c r="X752" s="160">
        <f>IF(and($U$677&gt;0,Model!Z$1&lt;='Assumptions (Wind)'!$V$13),PPMT('Assumptions (Wind)'!$V$10,Model!Z$1,'Assumptions (Wind)'!$V$13,'Assumptions (Wind)'!$V$8*Model!$U$677*AVERAGE('Assumptions (Wind)'!$R$2:$S$2)/10^9),0)</f>
        <v>-0.1620209346</v>
      </c>
      <c r="Y752" s="160">
        <f>IF(and($U$677&gt;0,Model!AA$1&lt;='Assumptions (Wind)'!$V$13),PPMT('Assumptions (Wind)'!$V$10,Model!AA$1,'Assumptions (Wind)'!$V$13,'Assumptions (Wind)'!$V$8*Model!$U$677*AVERAGE('Assumptions (Wind)'!$R$2:$S$2)/10^9),0)</f>
        <v>-0.1749826094</v>
      </c>
      <c r="Z752" s="160">
        <f>IF(and($U$677&gt;0,Model!AB$1&lt;='Assumptions (Wind)'!$V$13),PPMT('Assumptions (Wind)'!$V$10,Model!AB$1,'Assumptions (Wind)'!$V$13,'Assumptions (Wind)'!$V$8*Model!$U$677*AVERAGE('Assumptions (Wind)'!$R$2:$S$2)/10^9),0)</f>
        <v>-0.1889812181</v>
      </c>
      <c r="AA752" s="160">
        <f>IF(and($U$677&gt;0,Model!AC$1&lt;='Assumptions (Wind)'!$V$13),PPMT('Assumptions (Wind)'!$V$10,Model!AC$1,'Assumptions (Wind)'!$V$13,'Assumptions (Wind)'!$V$8*Model!$U$677*AVERAGE('Assumptions (Wind)'!$R$2:$S$2)/10^9),0)</f>
        <v>-0.2040997156</v>
      </c>
      <c r="AB752" s="160">
        <f>IF(and($U$677&gt;0,Model!AD$1&lt;='Assumptions (Wind)'!$V$13),PPMT('Assumptions (Wind)'!$V$10,Model!AD$1,'Assumptions (Wind)'!$V$13,'Assumptions (Wind)'!$V$8*Model!$U$677*AVERAGE('Assumptions (Wind)'!$R$2:$S$2)/10^9),0)</f>
        <v>-0.2204276928</v>
      </c>
      <c r="AC752" s="160">
        <f>IF(and($U$677&gt;0,Model!AE$1&lt;='Assumptions (Wind)'!$V$13),PPMT('Assumptions (Wind)'!$V$10,Model!AE$1,'Assumptions (Wind)'!$V$13,'Assumptions (Wind)'!$V$8*Model!$U$677*AVERAGE('Assumptions (Wind)'!$R$2:$S$2)/10^9),0)</f>
        <v>-0.2380619082</v>
      </c>
      <c r="AD752" s="160">
        <f>IF(and($U$677&gt;0,Model!AF$1&lt;='Assumptions (Wind)'!$V$13),PPMT('Assumptions (Wind)'!$V$10,Model!AF$1,'Assumptions (Wind)'!$V$13,'Assumptions (Wind)'!$V$8*Model!$U$677*AVERAGE('Assumptions (Wind)'!$R$2:$S$2)/10^9),0)</f>
        <v>-0.2571068609</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-0.147191585</v>
      </c>
      <c r="Y755" s="160">
        <f>IF(and($X$677&gt;0,Model!X$1&lt;='Assumptions (Wind)'!$V$13),PPMT('Assumptions (Wind)'!$V$10,Model!X1,'Assumptions (Wind)'!$V$13,'Assumptions (Wind)'!$V$8*Model!$X$677*'Assumptions (Wind)'!$V$2/10^9),0)</f>
        <v>-0.1589669118</v>
      </c>
      <c r="Z755" s="160">
        <f>IF(and($X$677&gt;0,Model!Y$1&lt;='Assumptions (Wind)'!$V$13),PPMT('Assumptions (Wind)'!$V$10,Model!Y1,'Assumptions (Wind)'!$V$13,'Assumptions (Wind)'!$V$8*Model!$X$677*'Assumptions (Wind)'!$V$2/10^9),0)</f>
        <v>-0.1716842647</v>
      </c>
      <c r="AA755" s="160">
        <f>IF(and($X$677&gt;0,Model!Z$1&lt;='Assumptions (Wind)'!$V$13),PPMT('Assumptions (Wind)'!$V$10,Model!Z1,'Assumptions (Wind)'!$V$13,'Assumptions (Wind)'!$V$8*Model!$X$677*'Assumptions (Wind)'!$V$2/10^9),0)</f>
        <v>-0.1854190059</v>
      </c>
      <c r="AB755" s="160">
        <f>IF(and($X$677&gt;0,Model!AA$1&lt;='Assumptions (Wind)'!$V$13),PPMT('Assumptions (Wind)'!$V$10,Model!AA1,'Assumptions (Wind)'!$V$13,'Assumptions (Wind)'!$V$8*Model!$X$677*'Assumptions (Wind)'!$V$2/10^9),0)</f>
        <v>-0.2002525264</v>
      </c>
      <c r="AC755" s="160">
        <f>IF(and($X$677&gt;0,Model!AB$1&lt;='Assumptions (Wind)'!$V$13),PPMT('Assumptions (Wind)'!$V$10,Model!AB1,'Assumptions (Wind)'!$V$13,'Assumptions (Wind)'!$V$8*Model!$X$677*'Assumptions (Wind)'!$V$2/10^9),0)</f>
        <v>-0.2162727285</v>
      </c>
      <c r="AD755" s="160">
        <f>IF(and($X$677&gt;0,Model!AC$1&lt;='Assumptions (Wind)'!$V$13),PPMT('Assumptions (Wind)'!$V$10,Model!AC1,'Assumptions (Wind)'!$V$13,'Assumptions (Wind)'!$V$8*Model!$X$677*'Assumptions (Wind)'!$V$2/10^9),0)</f>
        <v>-0.2335745468</v>
      </c>
      <c r="AE755" s="160">
        <f>IF(and($X$677&gt;0,Model!AD$1&lt;='Assumptions (Wind)'!$V$13),PPMT('Assumptions (Wind)'!$V$10,Model!AD1,'Assumptions (Wind)'!$V$13,'Assumptions (Wind)'!$V$8*Model!$X$677*'Assumptions (Wind)'!$V$2/10^9),0)</f>
        <v>-0.2522605105</v>
      </c>
      <c r="AF755" s="160">
        <f>IF(and($X$677&gt;0,Model!AE$1&lt;='Assumptions (Wind)'!$V$13),PPMT('Assumptions (Wind)'!$V$10,Model!AE1,'Assumptions (Wind)'!$V$13,'Assumptions (Wind)'!$V$8*Model!$X$677*'Assumptions (Wind)'!$V$2/10^9),0)</f>
        <v>-0.2724413513</v>
      </c>
      <c r="AG755" s="160">
        <f>IF(and($X$677&gt;0,Model!AF$1&lt;='Assumptions (Wind)'!$V$13),PPMT('Assumptions (Wind)'!$V$10,Model!AF1,'Assumptions (Wind)'!$V$13,'Assumptions (Wind)'!$V$8*Model!$X$677*'Assumptions (Wind)'!$V$2/10^9),0)</f>
        <v>-0.2942366594</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-0.1469738982</v>
      </c>
      <c r="Z756" s="160">
        <f>IF(and($Y$677&gt;0,Model!X$1&lt;='Assumptions (Wind)'!$V$13),PPMT('Assumptions (Wind)'!$V$10,Model!X1,'Assumptions (Wind)'!$V$13,'Assumptions (Wind)'!$V$8*Model!$Y$677*AVERAGE('Assumptions (Wind)'!$V$2:$W$2)/10^9),0)</f>
        <v>-0.1587318101</v>
      </c>
      <c r="AA756" s="160">
        <f>IF(and($Y$677&gt;0,Model!Y$1&lt;='Assumptions (Wind)'!$V$13),PPMT('Assumptions (Wind)'!$V$10,Model!Y1,'Assumptions (Wind)'!$V$13,'Assumptions (Wind)'!$V$8*Model!$Y$677*AVERAGE('Assumptions (Wind)'!$V$2:$W$2)/10^9),0)</f>
        <v>-0.1714303549</v>
      </c>
      <c r="AB756" s="160">
        <f>IF(and($Y$677&gt;0,Model!Z$1&lt;='Assumptions (Wind)'!$V$13),PPMT('Assumptions (Wind)'!$V$10,Model!Z1,'Assumptions (Wind)'!$V$13,'Assumptions (Wind)'!$V$8*Model!$Y$677*AVERAGE('Assumptions (Wind)'!$V$2:$W$2)/10^9),0)</f>
        <v>-0.1851447833</v>
      </c>
      <c r="AC756" s="160">
        <f>IF(and($Y$677&gt;0,Model!AA$1&lt;='Assumptions (Wind)'!$V$13),PPMT('Assumptions (Wind)'!$V$10,Model!AA1,'Assumptions (Wind)'!$V$13,'Assumptions (Wind)'!$V$8*Model!$Y$677*AVERAGE('Assumptions (Wind)'!$V$2:$W$2)/10^9),0)</f>
        <v>-0.1999563659</v>
      </c>
      <c r="AD756" s="160">
        <f>IF(and($Y$677&gt;0,Model!AB$1&lt;='Assumptions (Wind)'!$V$13),PPMT('Assumptions (Wind)'!$V$10,Model!AB1,'Assumptions (Wind)'!$V$13,'Assumptions (Wind)'!$V$8*Model!$Y$677*AVERAGE('Assumptions (Wind)'!$V$2:$W$2)/10^9),0)</f>
        <v>-0.2159528752</v>
      </c>
      <c r="AE756" s="160">
        <f>IF(and($Y$677&gt;0,Model!AC$1&lt;='Assumptions (Wind)'!$V$13),PPMT('Assumptions (Wind)'!$V$10,Model!AC1,'Assumptions (Wind)'!$V$13,'Assumptions (Wind)'!$V$8*Model!$Y$677*AVERAGE('Assumptions (Wind)'!$V$2:$W$2)/10^9),0)</f>
        <v>-0.2332291052</v>
      </c>
      <c r="AF756" s="160">
        <f>IF(and($Y$677&gt;0,Model!AD$1&lt;='Assumptions (Wind)'!$V$13),PPMT('Assumptions (Wind)'!$V$10,Model!AD1,'Assumptions (Wind)'!$V$13,'Assumptions (Wind)'!$V$8*Model!$Y$677*AVERAGE('Assumptions (Wind)'!$V$2:$W$2)/10^9),0)</f>
        <v>-0.2518874336</v>
      </c>
      <c r="AG756" s="160">
        <f>IF(and($Y$677&gt;0,Model!AE$1&lt;='Assumptions (Wind)'!$V$13),PPMT('Assumptions (Wind)'!$V$10,Model!AE1,'Assumptions (Wind)'!$V$13,'Assumptions (Wind)'!$V$8*Model!$Y$677*AVERAGE('Assumptions (Wind)'!$V$2:$W$2)/10^9),0)</f>
        <v>-0.2720384283</v>
      </c>
      <c r="AH756" s="160">
        <f>IF(and($Y$677&gt;0,Model!AF$1&lt;='Assumptions (Wind)'!$V$13),PPMT('Assumptions (Wind)'!$V$10,Model!AF1,'Assumptions (Wind)'!$V$13,'Assumptions (Wind)'!$V$8*Model!$Y$677*AVERAGE('Assumptions (Wind)'!$V$2:$W$2)/10^9),0)</f>
        <v>-0.2938015026</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-0.1465020204</v>
      </c>
      <c r="AA757" s="160">
        <f>IF(and($Z$677&gt;0,Model!X$1&lt;='Assumptions (Wind)'!$V$13),PPMT('Assumptions (Wind)'!$V$10,Model!X1,'Assumptions (Wind)'!$V$13,'Assumptions (Wind)'!$V$8*Model!$Z$677*AVERAGE('Assumptions (Wind)'!$W$2:$X$2)/10^9),0)</f>
        <v>-0.158222182</v>
      </c>
      <c r="AB757" s="160">
        <f>IF(and($Z$677&gt;0,Model!Y$1&lt;='Assumptions (Wind)'!$V$13),PPMT('Assumptions (Wind)'!$V$10,Model!Y1,'Assumptions (Wind)'!$V$13,'Assumptions (Wind)'!$V$8*Model!$Z$677*AVERAGE('Assumptions (Wind)'!$W$2:$X$2)/10^9),0)</f>
        <v>-0.1708799566</v>
      </c>
      <c r="AC757" s="160">
        <f>IF(and($Z$677&gt;0,Model!Z$1&lt;='Assumptions (Wind)'!$V$13),PPMT('Assumptions (Wind)'!$V$10,Model!Z1,'Assumptions (Wind)'!$V$13,'Assumptions (Wind)'!$V$8*Model!$Z$677*AVERAGE('Assumptions (Wind)'!$W$2:$X$2)/10^9),0)</f>
        <v>-0.1845503531</v>
      </c>
      <c r="AD757" s="160">
        <f>IF(and($Z$677&gt;0,Model!AA$1&lt;='Assumptions (Wind)'!$V$13),PPMT('Assumptions (Wind)'!$V$10,Model!AA1,'Assumptions (Wind)'!$V$13,'Assumptions (Wind)'!$V$8*Model!$Z$677*AVERAGE('Assumptions (Wind)'!$W$2:$X$2)/10^9),0)</f>
        <v>-0.1993143814</v>
      </c>
      <c r="AE757" s="160">
        <f>IF(and($Z$677&gt;0,Model!AB$1&lt;='Assumptions (Wind)'!$V$13),PPMT('Assumptions (Wind)'!$V$10,Model!AB1,'Assumptions (Wind)'!$V$13,'Assumptions (Wind)'!$V$8*Model!$Z$677*AVERAGE('Assumptions (Wind)'!$W$2:$X$2)/10^9),0)</f>
        <v>-0.2152595319</v>
      </c>
      <c r="AF757" s="160">
        <f>IF(and($Z$677&gt;0,Model!AC$1&lt;='Assumptions (Wind)'!$V$13),PPMT('Assumptions (Wind)'!$V$10,Model!AC1,'Assumptions (Wind)'!$V$13,'Assumptions (Wind)'!$V$8*Model!$Z$677*AVERAGE('Assumptions (Wind)'!$W$2:$X$2)/10^9),0)</f>
        <v>-0.2324802944</v>
      </c>
      <c r="AG757" s="160">
        <f>IF(and($Z$677&gt;0,Model!AD$1&lt;='Assumptions (Wind)'!$V$13),PPMT('Assumptions (Wind)'!$V$10,Model!AD1,'Assumptions (Wind)'!$V$13,'Assumptions (Wind)'!$V$8*Model!$Z$677*AVERAGE('Assumptions (Wind)'!$W$2:$X$2)/10^9),0)</f>
        <v>-0.251078718</v>
      </c>
      <c r="AH757" s="160">
        <f>IF(and($Z$677&gt;0,Model!AE$1&lt;='Assumptions (Wind)'!$V$13),PPMT('Assumptions (Wind)'!$V$10,Model!AE1,'Assumptions (Wind)'!$V$13,'Assumptions (Wind)'!$V$8*Model!$Z$677*AVERAGE('Assumptions (Wind)'!$W$2:$X$2)/10^9),0)</f>
        <v>-0.2711650154</v>
      </c>
      <c r="AI757" s="160">
        <f>IF(and($Z$677&gt;0,Model!AF$1&lt;='Assumptions (Wind)'!$V$13),PPMT('Assumptions (Wind)'!$V$10,Model!AF1,'Assumptions (Wind)'!$V$13,'Assumptions (Wind)'!$V$8*Model!$Z$677*AVERAGE('Assumptions (Wind)'!$W$2:$X$2)/10^9),0)</f>
        <v>-0.2928582166</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-0.1459557926</v>
      </c>
      <c r="AB758" s="160">
        <f>IF(and($AA$677&gt;0,Model!X$1&lt;='Assumptions (Wind)'!$V$13),PPMT('Assumptions (Wind)'!$V$10,Model!X1,'Assumptions (Wind)'!$V$13,'Assumptions (Wind)'!$V$8*Model!$AA$677*AVERAGE('Assumptions (Wind)'!$X$2:$Y$2)/10^9),0)</f>
        <v>-0.157632256</v>
      </c>
      <c r="AC758" s="160">
        <f>IF(and($AA$677&gt;0,Model!Y$1&lt;='Assumptions (Wind)'!$V$13),PPMT('Assumptions (Wind)'!$V$10,Model!Y1,'Assumptions (Wind)'!$V$13,'Assumptions (Wind)'!$V$8*Model!$AA$677*AVERAGE('Assumptions (Wind)'!$X$2:$Y$2)/10^9),0)</f>
        <v>-0.1702428365</v>
      </c>
      <c r="AD758" s="160">
        <f>IF(and($AA$677&gt;0,Model!Z$1&lt;='Assumptions (Wind)'!$V$13),PPMT('Assumptions (Wind)'!$V$10,Model!Z1,'Assumptions (Wind)'!$V$13,'Assumptions (Wind)'!$V$8*Model!$AA$677*AVERAGE('Assumptions (Wind)'!$X$2:$Y$2)/10^9),0)</f>
        <v>-0.1838622634</v>
      </c>
      <c r="AE758" s="160">
        <f>IF(and($AA$677&gt;0,Model!AA$1&lt;='Assumptions (Wind)'!$V$13),PPMT('Assumptions (Wind)'!$V$10,Model!AA1,'Assumptions (Wind)'!$V$13,'Assumptions (Wind)'!$V$8*Model!$AA$677*AVERAGE('Assumptions (Wind)'!$X$2:$Y$2)/10^9),0)</f>
        <v>-0.1985712445</v>
      </c>
      <c r="AF758" s="160">
        <f>IF(and($AA$677&gt;0,Model!AB$1&lt;='Assumptions (Wind)'!$V$13),PPMT('Assumptions (Wind)'!$V$10,Model!AB1,'Assumptions (Wind)'!$V$13,'Assumptions (Wind)'!$V$8*Model!$AA$677*AVERAGE('Assumptions (Wind)'!$X$2:$Y$2)/10^9),0)</f>
        <v>-0.214456944</v>
      </c>
      <c r="AG758" s="160">
        <f>IF(and($AA$677&gt;0,Model!AC$1&lt;='Assumptions (Wind)'!$V$13),PPMT('Assumptions (Wind)'!$V$10,Model!AC1,'Assumptions (Wind)'!$V$13,'Assumptions (Wind)'!$V$8*Model!$AA$677*AVERAGE('Assumptions (Wind)'!$X$2:$Y$2)/10^9),0)</f>
        <v>-0.2316134996</v>
      </c>
      <c r="AH758" s="160">
        <f>IF(and($AA$677&gt;0,Model!AD$1&lt;='Assumptions (Wind)'!$V$13),PPMT('Assumptions (Wind)'!$V$10,Model!AD1,'Assumptions (Wind)'!$V$13,'Assumptions (Wind)'!$V$8*Model!$AA$677*AVERAGE('Assumptions (Wind)'!$X$2:$Y$2)/10^9),0)</f>
        <v>-0.2501425795</v>
      </c>
      <c r="AI758" s="160">
        <f>IF(and($AA$677&gt;0,Model!AE$1&lt;='Assumptions (Wind)'!$V$13),PPMT('Assumptions (Wind)'!$V$10,Model!AE1,'Assumptions (Wind)'!$V$13,'Assumptions (Wind)'!$V$8*Model!$AA$677*AVERAGE('Assumptions (Wind)'!$X$2:$Y$2)/10^9),0)</f>
        <v>-0.2701539859</v>
      </c>
      <c r="AJ758" s="160">
        <f>IF(and($AA$677&gt;0,Model!AF$1&lt;='Assumptions (Wind)'!$V$13),PPMT('Assumptions (Wind)'!$V$10,Model!AF1,'Assumptions (Wind)'!$V$13,'Assumptions (Wind)'!$V$8*Model!$AA$677*AVERAGE('Assumptions (Wind)'!$X$2:$Y$2)/10^9),0)</f>
        <v>-0.2917663048</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-0.1452851384</v>
      </c>
      <c r="AC759" s="160">
        <f>IF(and($AB$677&gt;0,Model!X$1&lt;='Assumptions (Wind)'!$V$13),PPMT('Assumptions (Wind)'!$V$10,Model!X1,'Assumptions (Wind)'!$V$13,'Assumptions (Wind)'!$V$8*Model!$AB$677*AVERAGE('Assumptions (Wind)'!$Y$2:$Z$2)/10^9),0)</f>
        <v>-0.1569079494</v>
      </c>
      <c r="AD759" s="160">
        <f>IF(and($AB$677&gt;0,Model!Y$1&lt;='Assumptions (Wind)'!$V$13),PPMT('Assumptions (Wind)'!$V$10,Model!Y1,'Assumptions (Wind)'!$V$13,'Assumptions (Wind)'!$V$8*Model!$AB$677*AVERAGE('Assumptions (Wind)'!$Y$2:$Z$2)/10^9),0)</f>
        <v>-0.1694605854</v>
      </c>
      <c r="AE759" s="160">
        <f>IF(and($AB$677&gt;0,Model!Z$1&lt;='Assumptions (Wind)'!$V$13),PPMT('Assumptions (Wind)'!$V$10,Model!Z1,'Assumptions (Wind)'!$V$13,'Assumptions (Wind)'!$V$8*Model!$AB$677*AVERAGE('Assumptions (Wind)'!$Y$2:$Z$2)/10^9),0)</f>
        <v>-0.1830174322</v>
      </c>
      <c r="AF759" s="160">
        <f>IF(and($AB$677&gt;0,Model!AA$1&lt;='Assumptions (Wind)'!$V$13),PPMT('Assumptions (Wind)'!$V$10,Model!AA1,'Assumptions (Wind)'!$V$13,'Assumptions (Wind)'!$V$8*Model!$AB$677*AVERAGE('Assumptions (Wind)'!$Y$2:$Z$2)/10^9),0)</f>
        <v>-0.1976588268</v>
      </c>
      <c r="AG759" s="160">
        <f>IF(and($AB$677&gt;0,Model!AB$1&lt;='Assumptions (Wind)'!$V$13),PPMT('Assumptions (Wind)'!$V$10,Model!AB1,'Assumptions (Wind)'!$V$13,'Assumptions (Wind)'!$V$8*Model!$AB$677*AVERAGE('Assumptions (Wind)'!$Y$2:$Z$2)/10^9),0)</f>
        <v>-0.2134715329</v>
      </c>
      <c r="AH759" s="160">
        <f>IF(and($AB$677&gt;0,Model!AC$1&lt;='Assumptions (Wind)'!$V$13),PPMT('Assumptions (Wind)'!$V$10,Model!AC1,'Assumptions (Wind)'!$V$13,'Assumptions (Wind)'!$V$8*Model!$AB$677*AVERAGE('Assumptions (Wind)'!$Y$2:$Z$2)/10^9),0)</f>
        <v>-0.2305492556</v>
      </c>
      <c r="AI759" s="160">
        <f>IF(and($AB$677&gt;0,Model!AD$1&lt;='Assumptions (Wind)'!$V$13),PPMT('Assumptions (Wind)'!$V$10,Model!AD1,'Assumptions (Wind)'!$V$13,'Assumptions (Wind)'!$V$8*Model!$AB$677*AVERAGE('Assumptions (Wind)'!$Y$2:$Z$2)/10^9),0)</f>
        <v>-0.248993196</v>
      </c>
      <c r="AJ759" s="160">
        <f>IF(and($AB$677&gt;0,Model!AE$1&lt;='Assumptions (Wind)'!$V$13),PPMT('Assumptions (Wind)'!$V$10,Model!AE1,'Assumptions (Wind)'!$V$13,'Assumptions (Wind)'!$V$8*Model!$AB$677*AVERAGE('Assumptions (Wind)'!$Y$2:$Z$2)/10^9),0)</f>
        <v>-0.2689126517</v>
      </c>
      <c r="AK759" s="160">
        <f>IF(and($AB$677&gt;0,Model!AF$1&lt;='Assumptions (Wind)'!$V$13),PPMT('Assumptions (Wind)'!$V$10,Model!AF1,'Assumptions (Wind)'!$V$13,'Assumptions (Wind)'!$V$8*Model!$AB$677*AVERAGE('Assumptions (Wind)'!$Y$2:$Z$2)/10^9),0)</f>
        <v>-0.2904256638</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-0.1522190911</v>
      </c>
      <c r="AD760" s="160">
        <f>IF(and($AC$677&gt;0,Model!X$1&lt;='Assumptions (Wind)'!$V$13),PPMT('Assumptions (Wind)'!$V$10,Model!X1,'Assumptions (Wind)'!$V$13,'Assumptions (Wind)'!$V$8*Model!$AC$677*AVERAGE('Assumptions (Wind)'!$Z$2:$AA$2)/10^9),0)</f>
        <v>-0.1643966184</v>
      </c>
      <c r="AE760" s="160">
        <f>IF(and($AC$677&gt;0,Model!Y$1&lt;='Assumptions (Wind)'!$V$13),PPMT('Assumptions (Wind)'!$V$10,Model!Y1,'Assumptions (Wind)'!$V$13,'Assumptions (Wind)'!$V$8*Model!$AC$677*AVERAGE('Assumptions (Wind)'!$Z$2:$AA$2)/10^9),0)</f>
        <v>-0.1775483479</v>
      </c>
      <c r="AF760" s="160">
        <f>IF(and($AC$677&gt;0,Model!Z$1&lt;='Assumptions (Wind)'!$V$13),PPMT('Assumptions (Wind)'!$V$10,Model!Z1,'Assumptions (Wind)'!$V$13,'Assumptions (Wind)'!$V$8*Model!$AC$677*AVERAGE('Assumptions (Wind)'!$Z$2:$AA$2)/10^9),0)</f>
        <v>-0.1917522157</v>
      </c>
      <c r="AG760" s="160">
        <f>IF(and($AC$677&gt;0,Model!AA$1&lt;='Assumptions (Wind)'!$V$13),PPMT('Assumptions (Wind)'!$V$10,Model!AA1,'Assumptions (Wind)'!$V$13,'Assumptions (Wind)'!$V$8*Model!$AC$677*AVERAGE('Assumptions (Wind)'!$Z$2:$AA$2)/10^9),0)</f>
        <v>-0.207092393</v>
      </c>
      <c r="AH760" s="160">
        <f>IF(and($AC$677&gt;0,Model!AB$1&lt;='Assumptions (Wind)'!$V$13),PPMT('Assumptions (Wind)'!$V$10,Model!AB1,'Assumptions (Wind)'!$V$13,'Assumptions (Wind)'!$V$8*Model!$AC$677*AVERAGE('Assumptions (Wind)'!$Z$2:$AA$2)/10^9),0)</f>
        <v>-0.2236597844</v>
      </c>
      <c r="AI760" s="160">
        <f>IF(and($AC$677&gt;0,Model!AC$1&lt;='Assumptions (Wind)'!$V$13),PPMT('Assumptions (Wind)'!$V$10,Model!AC1,'Assumptions (Wind)'!$V$13,'Assumptions (Wind)'!$V$8*Model!$AC$677*AVERAGE('Assumptions (Wind)'!$Z$2:$AA$2)/10^9),0)</f>
        <v>-0.2415525672</v>
      </c>
      <c r="AJ760" s="160">
        <f>IF(and($AC$677&gt;0,Model!AD$1&lt;='Assumptions (Wind)'!$V$13),PPMT('Assumptions (Wind)'!$V$10,Model!AD1,'Assumptions (Wind)'!$V$13,'Assumptions (Wind)'!$V$8*Model!$AC$677*AVERAGE('Assumptions (Wind)'!$Z$2:$AA$2)/10^9),0)</f>
        <v>-0.2608767726</v>
      </c>
      <c r="AK760" s="160">
        <f>IF(and($AC$677&gt;0,Model!AE$1&lt;='Assumptions (Wind)'!$V$13),PPMT('Assumptions (Wind)'!$V$10,Model!AE1,'Assumptions (Wind)'!$V$13,'Assumptions (Wind)'!$V$8*Model!$AC$677*AVERAGE('Assumptions (Wind)'!$Z$2:$AA$2)/10^9),0)</f>
        <v>-0.2817469144</v>
      </c>
      <c r="AL760" s="160">
        <f>IF(and($AC$677&gt;0,Model!AF$1&lt;='Assumptions (Wind)'!$V$13),PPMT('Assumptions (Wind)'!$V$10,Model!AF1,'Assumptions (Wind)'!$V$13,'Assumptions (Wind)'!$V$8*Model!$AC$677*AVERAGE('Assumptions (Wind)'!$Z$2:$AA$2)/10^9),0)</f>
        <v>-0.3042866675</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-0.1709523421</v>
      </c>
      <c r="AE761" s="160">
        <f>IF(and($AD$677&gt;0,Model!X$1&lt;='Assumptions (Wind)'!$V$13),PPMT('Assumptions (Wind)'!$V$10,Model!X1,'Assumptions (Wind)'!$V$13,'Assumptions (Wind)'!$V$8*Model!$AD$677*AVERAGE('Assumptions (Wind)'!$AA$2:$AB$2)/10^9),0)</f>
        <v>-0.1846285294</v>
      </c>
      <c r="AF761" s="160">
        <f>IF(and($AD$677&gt;0,Model!Y$1&lt;='Assumptions (Wind)'!$V$13),PPMT('Assumptions (Wind)'!$V$10,Model!Y1,'Assumptions (Wind)'!$V$13,'Assumptions (Wind)'!$V$8*Model!$AD$677*AVERAGE('Assumptions (Wind)'!$AA$2:$AB$2)/10^9),0)</f>
        <v>-0.1993988118</v>
      </c>
      <c r="AG761" s="160">
        <f>IF(and($AD$677&gt;0,Model!Z$1&lt;='Assumptions (Wind)'!$V$13),PPMT('Assumptions (Wind)'!$V$10,Model!Z1,'Assumptions (Wind)'!$V$13,'Assumptions (Wind)'!$V$8*Model!$AD$677*AVERAGE('Assumptions (Wind)'!$AA$2:$AB$2)/10^9),0)</f>
        <v>-0.2153507167</v>
      </c>
      <c r="AH761" s="160">
        <f>IF(and($AD$677&gt;0,Model!AA$1&lt;='Assumptions (Wind)'!$V$13),PPMT('Assumptions (Wind)'!$V$10,Model!AA1,'Assumptions (Wind)'!$V$13,'Assumptions (Wind)'!$V$8*Model!$AD$677*AVERAGE('Assumptions (Wind)'!$AA$2:$AB$2)/10^9),0)</f>
        <v>-0.2325787741</v>
      </c>
      <c r="AI761" s="160">
        <f>IF(and($AD$677&gt;0,Model!AB$1&lt;='Assumptions (Wind)'!$V$13),PPMT('Assumptions (Wind)'!$V$10,Model!AB1,'Assumptions (Wind)'!$V$13,'Assumptions (Wind)'!$V$8*Model!$AD$677*AVERAGE('Assumptions (Wind)'!$AA$2:$AB$2)/10^9),0)</f>
        <v>-0.251185076</v>
      </c>
      <c r="AJ761" s="160">
        <f>IF(and($AD$677&gt;0,Model!AC$1&lt;='Assumptions (Wind)'!$V$13),PPMT('Assumptions (Wind)'!$V$10,Model!AC1,'Assumptions (Wind)'!$V$13,'Assumptions (Wind)'!$V$8*Model!$AD$677*AVERAGE('Assumptions (Wind)'!$AA$2:$AB$2)/10^9),0)</f>
        <v>-0.2712798821</v>
      </c>
      <c r="AK761" s="160">
        <f>IF(and($AD$677&gt;0,Model!AD$1&lt;='Assumptions (Wind)'!$V$13),PPMT('Assumptions (Wind)'!$V$10,Model!AD1,'Assumptions (Wind)'!$V$13,'Assumptions (Wind)'!$V$8*Model!$AD$677*AVERAGE('Assumptions (Wind)'!$AA$2:$AB$2)/10^9),0)</f>
        <v>-0.2929822726</v>
      </c>
      <c r="AL761" s="160">
        <f>IF(and($AD$677&gt;0,Model!AE$1&lt;='Assumptions (Wind)'!$V$13),PPMT('Assumptions (Wind)'!$V$10,Model!AE1,'Assumptions (Wind)'!$V$13,'Assumptions (Wind)'!$V$8*Model!$AD$677*AVERAGE('Assumptions (Wind)'!$AA$2:$AB$2)/10^9),0)</f>
        <v>-0.3164208545</v>
      </c>
      <c r="AM761" s="160">
        <f>IF(and($AD$677&gt;0,Model!AF$1&lt;='Assumptions (Wind)'!$V$13),PPMT('Assumptions (Wind)'!$V$10,Model!AF1,'Assumptions (Wind)'!$V$13,'Assumptions (Wind)'!$V$8*Model!$AD$677*AVERAGE('Assumptions (Wind)'!$AA$2:$AB$2)/10^9),0)</f>
        <v>-0.3417345228</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-0.1430506116</v>
      </c>
      <c r="AF762" s="160">
        <f>IF(and($AE$677&gt;0,Model!X$1&lt;='Assumptions (Wind)'!$V$13),PPMT('Assumptions (Wind)'!$V$10,Model!X1,'Assumptions (Wind)'!$V$13,'Assumptions (Wind)'!$V$8*Model!$AE$677*AVERAGE('Assumptions (Wind)'!$AB$2:$AC$2)/10^9),0)</f>
        <v>-0.1544946605</v>
      </c>
      <c r="AG762" s="160">
        <f>IF(and($AE$677&gt;0,Model!Y$1&lt;='Assumptions (Wind)'!$V$13),PPMT('Assumptions (Wind)'!$V$10,Model!Y1,'Assumptions (Wind)'!$V$13,'Assumptions (Wind)'!$V$8*Model!$AE$677*AVERAGE('Assumptions (Wind)'!$AB$2:$AC$2)/10^9),0)</f>
        <v>-0.1668542334</v>
      </c>
      <c r="AH762" s="160">
        <f>IF(and($AE$677&gt;0,Model!Z$1&lt;='Assumptions (Wind)'!$V$13),PPMT('Assumptions (Wind)'!$V$10,Model!Z1,'Assumptions (Wind)'!$V$13,'Assumptions (Wind)'!$V$8*Model!$AE$677*AVERAGE('Assumptions (Wind)'!$AB$2:$AC$2)/10^9),0)</f>
        <v>-0.180202572</v>
      </c>
      <c r="AI762" s="160">
        <f>IF(and($AE$677&gt;0,Model!AA$1&lt;='Assumptions (Wind)'!$V$13),PPMT('Assumptions (Wind)'!$V$10,Model!AA1,'Assumptions (Wind)'!$V$13,'Assumptions (Wind)'!$V$8*Model!$AE$677*AVERAGE('Assumptions (Wind)'!$AB$2:$AC$2)/10^9),0)</f>
        <v>-0.1946187778</v>
      </c>
      <c r="AJ762" s="160">
        <f>IF(and($AE$677&gt;0,Model!AB$1&lt;='Assumptions (Wind)'!$V$13),PPMT('Assumptions (Wind)'!$V$10,Model!AB1,'Assumptions (Wind)'!$V$13,'Assumptions (Wind)'!$V$8*Model!$AE$677*AVERAGE('Assumptions (Wind)'!$AB$2:$AC$2)/10^9),0)</f>
        <v>-0.21018828</v>
      </c>
      <c r="AK762" s="160">
        <f>IF(and($AE$677&gt;0,Model!AC$1&lt;='Assumptions (Wind)'!$V$13),PPMT('Assumptions (Wind)'!$V$10,Model!AC1,'Assumptions (Wind)'!$V$13,'Assumptions (Wind)'!$V$8*Model!$AE$677*AVERAGE('Assumptions (Wind)'!$AB$2:$AC$2)/10^9),0)</f>
        <v>-0.2270033424</v>
      </c>
      <c r="AL762" s="160">
        <f>IF(and($AE$677&gt;0,Model!AD$1&lt;='Assumptions (Wind)'!$V$13),PPMT('Assumptions (Wind)'!$V$10,Model!AD1,'Assumptions (Wind)'!$V$13,'Assumptions (Wind)'!$V$8*Model!$AE$677*AVERAGE('Assumptions (Wind)'!$AB$2:$AC$2)/10^9),0)</f>
        <v>-0.2451636098</v>
      </c>
      <c r="AM762" s="160">
        <f>IF(and($AE$677&gt;0,Model!AE$1&lt;='Assumptions (Wind)'!$V$13),PPMT('Assumptions (Wind)'!$V$10,Model!AE1,'Assumptions (Wind)'!$V$13,'Assumptions (Wind)'!$V$8*Model!$AE$677*AVERAGE('Assumptions (Wind)'!$AB$2:$AC$2)/10^9),0)</f>
        <v>-0.2647766986</v>
      </c>
      <c r="AN762" s="160">
        <f>IF(and($AE$677&gt;0,Model!AF$1&lt;='Assumptions (Wind)'!$V$13),PPMT('Assumptions (Wind)'!$V$10,Model!AF1,'Assumptions (Wind)'!$V$13,'Assumptions (Wind)'!$V$8*Model!$AE$677*AVERAGE('Assumptions (Wind)'!$AB$2:$AC$2)/10^9),0)</f>
        <v>-0.2859588345</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-0.1495016558</v>
      </c>
      <c r="AG763" s="160">
        <f>IF(and($AF$677&gt;0,Model!X$1&lt;='Assumptions (Wind)'!$V$13),PPMT('Assumptions (Wind)'!$V$10,Model!X1,'Assumptions (Wind)'!$V$13,'Assumptions (Wind)'!$V$8*Model!$AF$677*AVERAGE('Assumptions (Wind)'!$AC$2:$AD$2)/10^9),0)</f>
        <v>-0.1614617882</v>
      </c>
      <c r="AH763" s="160">
        <f>IF(and($AF$677&gt;0,Model!Y$1&lt;='Assumptions (Wind)'!$V$13),PPMT('Assumptions (Wind)'!$V$10,Model!Y1,'Assumptions (Wind)'!$V$13,'Assumptions (Wind)'!$V$8*Model!$AF$677*AVERAGE('Assumptions (Wind)'!$AC$2:$AD$2)/10^9),0)</f>
        <v>-0.1743787313</v>
      </c>
      <c r="AI763" s="160">
        <f>IF(and($AF$677&gt;0,Model!Z$1&lt;='Assumptions (Wind)'!$V$13),PPMT('Assumptions (Wind)'!$V$10,Model!Z1,'Assumptions (Wind)'!$V$13,'Assumptions (Wind)'!$V$8*Model!$AF$677*AVERAGE('Assumptions (Wind)'!$AC$2:$AD$2)/10^9),0)</f>
        <v>-0.1883290298</v>
      </c>
      <c r="AJ763" s="160">
        <f>IF(and($AF$677&gt;0,Model!AA$1&lt;='Assumptions (Wind)'!$V$13),PPMT('Assumptions (Wind)'!$V$10,Model!AA1,'Assumptions (Wind)'!$V$13,'Assumptions (Wind)'!$V$8*Model!$AF$677*AVERAGE('Assumptions (Wind)'!$AC$2:$AD$2)/10^9),0)</f>
        <v>-0.2033953522</v>
      </c>
      <c r="AK763" s="160">
        <f>IF(and($AF$677&gt;0,Model!AB$1&lt;='Assumptions (Wind)'!$V$13),PPMT('Assumptions (Wind)'!$V$10,Model!AB1,'Assumptions (Wind)'!$V$13,'Assumptions (Wind)'!$V$8*Model!$AF$677*AVERAGE('Assumptions (Wind)'!$AC$2:$AD$2)/10^9),0)</f>
        <v>-0.2196669803</v>
      </c>
      <c r="AL763" s="160">
        <f>IF(and($AF$677&gt;0,Model!AC$1&lt;='Assumptions (Wind)'!$V$13),PPMT('Assumptions (Wind)'!$V$10,Model!AC1,'Assumptions (Wind)'!$V$13,'Assumptions (Wind)'!$V$8*Model!$AF$677*AVERAGE('Assumptions (Wind)'!$AC$2:$AD$2)/10^9),0)</f>
        <v>-0.2372403388</v>
      </c>
      <c r="AM763" s="160">
        <f>IF(and($AF$677&gt;0,Model!AD$1&lt;='Assumptions (Wind)'!$V$13),PPMT('Assumptions (Wind)'!$V$10,Model!AD1,'Assumptions (Wind)'!$V$13,'Assumptions (Wind)'!$V$8*Model!$AF$677*AVERAGE('Assumptions (Wind)'!$AC$2:$AD$2)/10^9),0)</f>
        <v>-0.2562195659</v>
      </c>
      <c r="AN763" s="160">
        <f>IF(and($AF$677&gt;0,Model!AE$1&lt;='Assumptions (Wind)'!$V$13),PPMT('Assumptions (Wind)'!$V$10,Model!AE1,'Assumptions (Wind)'!$V$13,'Assumptions (Wind)'!$V$8*Model!$AF$677*AVERAGE('Assumptions (Wind)'!$AC$2:$AD$2)/10^9),0)</f>
        <v>-0.2767171311</v>
      </c>
      <c r="AO763" s="160">
        <f>IF(and($AF$677&gt;0,Model!AF$1&lt;='Assumptions (Wind)'!$V$13),PPMT('Assumptions (Wind)'!$V$10,Model!AF1,'Assumptions (Wind)'!$V$13,'Assumptions (Wind)'!$V$8*Model!$AF$677*AVERAGE('Assumptions (Wind)'!$AC$2:$AD$2)/10^9),0)</f>
        <v>-0.2988545016</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-0.1517627098</v>
      </c>
      <c r="AH764" s="160">
        <f>IF(and($AG$677&gt;0,Model!X$1&lt;='Assumptions (Wind)'!$V$13),PPMT('Assumptions (Wind)'!$V$10,Model!X1,'Assumptions (Wind)'!$V$13,'Assumptions (Wind)'!$V$8*Model!$AG$677*AVERAGE('Assumptions (Wind)'!$AD$2:$AE$2)/10^9),0)</f>
        <v>-0.1639037266</v>
      </c>
      <c r="AI764" s="160">
        <f>IF(and($AG$677&gt;0,Model!Y$1&lt;='Assumptions (Wind)'!$V$13),PPMT('Assumptions (Wind)'!$V$10,Model!Y1,'Assumptions (Wind)'!$V$13,'Assumptions (Wind)'!$V$8*Model!$AG$677*AVERAGE('Assumptions (Wind)'!$AD$2:$AE$2)/10^9),0)</f>
        <v>-0.1770160247</v>
      </c>
      <c r="AJ764" s="160">
        <f>IF(and($AG$677&gt;0,Model!Z$1&lt;='Assumptions (Wind)'!$V$13),PPMT('Assumptions (Wind)'!$V$10,Model!Z1,'Assumptions (Wind)'!$V$13,'Assumptions (Wind)'!$V$8*Model!$AG$677*AVERAGE('Assumptions (Wind)'!$AD$2:$AE$2)/10^9),0)</f>
        <v>-0.1911773067</v>
      </c>
      <c r="AK764" s="160">
        <f>IF(and($AG$677&gt;0,Model!AA$1&lt;='Assumptions (Wind)'!$V$13),PPMT('Assumptions (Wind)'!$V$10,Model!AA1,'Assumptions (Wind)'!$V$13,'Assumptions (Wind)'!$V$8*Model!$AG$677*AVERAGE('Assumptions (Wind)'!$AD$2:$AE$2)/10^9),0)</f>
        <v>-0.2064714912</v>
      </c>
      <c r="AL764" s="160">
        <f>IF(and($AG$677&gt;0,Model!AB$1&lt;='Assumptions (Wind)'!$V$13),PPMT('Assumptions (Wind)'!$V$10,Model!AB1,'Assumptions (Wind)'!$V$13,'Assumptions (Wind)'!$V$8*Model!$AG$677*AVERAGE('Assumptions (Wind)'!$AD$2:$AE$2)/10^9),0)</f>
        <v>-0.2229892105</v>
      </c>
      <c r="AM764" s="160">
        <f>IF(and($AG$677&gt;0,Model!AC$1&lt;='Assumptions (Wind)'!$V$13),PPMT('Assumptions (Wind)'!$V$10,Model!AC1,'Assumptions (Wind)'!$V$13,'Assumptions (Wind)'!$V$8*Model!$AG$677*AVERAGE('Assumptions (Wind)'!$AD$2:$AE$2)/10^9),0)</f>
        <v>-0.2408283474</v>
      </c>
      <c r="AN764" s="160">
        <f>IF(and($AG$677&gt;0,Model!AD$1&lt;='Assumptions (Wind)'!$V$13),PPMT('Assumptions (Wind)'!$V$10,Model!AD1,'Assumptions (Wind)'!$V$13,'Assumptions (Wind)'!$V$8*Model!$AG$677*AVERAGE('Assumptions (Wind)'!$AD$2:$AE$2)/10^9),0)</f>
        <v>-0.2600946152</v>
      </c>
      <c r="AO764" s="160">
        <f>IF(and($AG$677&gt;0,Model!AE$1&lt;='Assumptions (Wind)'!$V$13),PPMT('Assumptions (Wind)'!$V$10,Model!AE1,'Assumptions (Wind)'!$V$13,'Assumptions (Wind)'!$V$8*Model!$AG$677*AVERAGE('Assumptions (Wind)'!$AD$2:$AE$2)/10^9),0)</f>
        <v>-0.2809021844</v>
      </c>
      <c r="AP764" s="160">
        <f>IF(and($AG$677&gt;0,Model!AF$1&lt;='Assumptions (Wind)'!$V$13),PPMT('Assumptions (Wind)'!$V$10,Model!AF1,'Assumptions (Wind)'!$V$13,'Assumptions (Wind)'!$V$8*Model!$AG$677*AVERAGE('Assumptions (Wind)'!$AD$2:$AE$2)/10^9),0)</f>
        <v>-0.3033743591</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-0.160642462</v>
      </c>
      <c r="AI765" s="160">
        <f>IF(and($AH$677&gt;0,Model!X$1&lt;='Assumptions (Wind)'!$V$13),PPMT('Assumptions (Wind)'!$V$10,Model!X1,'Assumptions (Wind)'!$V$13,'Assumptions (Wind)'!$V$8*Model!$AH$677*AVERAGE('Assumptions (Wind)'!$AE$2:$AF$2)/10^9),0)</f>
        <v>-0.173493859</v>
      </c>
      <c r="AJ765" s="160">
        <f>IF(and($AH$677&gt;0,Model!Y$1&lt;='Assumptions (Wind)'!$V$13),PPMT('Assumptions (Wind)'!$V$10,Model!Y1,'Assumptions (Wind)'!$V$13,'Assumptions (Wind)'!$V$8*Model!$AH$677*AVERAGE('Assumptions (Wind)'!$AE$2:$AF$2)/10^9),0)</f>
        <v>-0.1873733677</v>
      </c>
      <c r="AK765" s="160">
        <f>IF(and($AH$677&gt;0,Model!Z$1&lt;='Assumptions (Wind)'!$V$13),PPMT('Assumptions (Wind)'!$V$10,Model!Z1,'Assumptions (Wind)'!$V$13,'Assumptions (Wind)'!$V$8*Model!$AH$677*AVERAGE('Assumptions (Wind)'!$AE$2:$AF$2)/10^9),0)</f>
        <v>-0.2023632372</v>
      </c>
      <c r="AL765" s="160">
        <f>IF(and($AH$677&gt;0,Model!AA$1&lt;='Assumptions (Wind)'!$V$13),PPMT('Assumptions (Wind)'!$V$10,Model!AA1,'Assumptions (Wind)'!$V$13,'Assumptions (Wind)'!$V$8*Model!$AH$677*AVERAGE('Assumptions (Wind)'!$AE$2:$AF$2)/10^9),0)</f>
        <v>-0.2185522961</v>
      </c>
      <c r="AM765" s="160">
        <f>IF(and($AH$677&gt;0,Model!AB$1&lt;='Assumptions (Wind)'!$V$13),PPMT('Assumptions (Wind)'!$V$10,Model!AB1,'Assumptions (Wind)'!$V$13,'Assumptions (Wind)'!$V$8*Model!$AH$677*AVERAGE('Assumptions (Wind)'!$AE$2:$AF$2)/10^9),0)</f>
        <v>-0.2360364798</v>
      </c>
      <c r="AN765" s="160">
        <f>IF(and($AH$677&gt;0,Model!AC$1&lt;='Assumptions (Wind)'!$V$13),PPMT('Assumptions (Wind)'!$V$10,Model!AC1,'Assumptions (Wind)'!$V$13,'Assumptions (Wind)'!$V$8*Model!$AH$677*AVERAGE('Assumptions (Wind)'!$AE$2:$AF$2)/10^9),0)</f>
        <v>-0.2549193982</v>
      </c>
      <c r="AO765" s="160">
        <f>IF(and($AH$677&gt;0,Model!AD$1&lt;='Assumptions (Wind)'!$V$13),PPMT('Assumptions (Wind)'!$V$10,Model!AD1,'Assumptions (Wind)'!$V$13,'Assumptions (Wind)'!$V$8*Model!$AH$677*AVERAGE('Assumptions (Wind)'!$AE$2:$AF$2)/10^9),0)</f>
        <v>-0.2753129501</v>
      </c>
      <c r="AP765" s="160">
        <f>IF(and($AH$677&gt;0,Model!AE$1&lt;='Assumptions (Wind)'!$V$13),PPMT('Assumptions (Wind)'!$V$10,Model!AE1,'Assumptions (Wind)'!$V$13,'Assumptions (Wind)'!$V$8*Model!$AH$677*AVERAGE('Assumptions (Wind)'!$AE$2:$AF$2)/10^9),0)</f>
        <v>-0.2973379861</v>
      </c>
      <c r="AQ765" s="160">
        <f>IF(and($AH$677&gt;0,Model!AF$1&lt;='Assumptions (Wind)'!$V$13),PPMT('Assumptions (Wind)'!$V$10,Model!AF1,'Assumptions (Wind)'!$V$13,'Assumptions (Wind)'!$V$8*Model!$AH$677*AVERAGE('Assumptions (Wind)'!$AE$2:$AF$2)/10^9),0)</f>
        <v>-0.3211250249</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-0.1522042596</v>
      </c>
      <c r="AJ766" s="177">
        <f>IF(and($AI$677&gt;0,Model!X$1&lt;='Assumptions (Wind)'!$V$13),PPMT('Assumptions (Wind)'!$V$10,Model!X1,'Assumptions (Wind)'!$V$13,'Assumptions (Wind)'!$V$8*Model!$AI$677*AVERAGE('Assumptions (Wind)'!$AF$2:$AG$2)/10^9),0)</f>
        <v>-0.1643806003</v>
      </c>
      <c r="AK766" s="177">
        <f>IF(and($AI$677&gt;0,Model!Y$1&lt;='Assumptions (Wind)'!$V$13),PPMT('Assumptions (Wind)'!$V$10,Model!Y1,'Assumptions (Wind)'!$V$13,'Assumptions (Wind)'!$V$8*Model!$AI$677*AVERAGE('Assumptions (Wind)'!$AF$2:$AG$2)/10^9),0)</f>
        <v>-0.1775310484</v>
      </c>
      <c r="AL766" s="177">
        <f>IF(and($AI$677&gt;0,Model!Z$1&lt;='Assumptions (Wind)'!$V$13),PPMT('Assumptions (Wind)'!$V$10,Model!Z1,'Assumptions (Wind)'!$V$13,'Assumptions (Wind)'!$V$8*Model!$AI$677*AVERAGE('Assumptions (Wind)'!$AF$2:$AG$2)/10^9),0)</f>
        <v>-0.1917335322</v>
      </c>
      <c r="AM766" s="177">
        <f>IF(and($AI$677&gt;0,Model!AA$1&lt;='Assumptions (Wind)'!$V$13),PPMT('Assumptions (Wind)'!$V$10,Model!AA1,'Assumptions (Wind)'!$V$13,'Assumptions (Wind)'!$V$8*Model!$AI$677*AVERAGE('Assumptions (Wind)'!$AF$2:$AG$2)/10^9),0)</f>
        <v>-0.2070722148</v>
      </c>
      <c r="AN766" s="177">
        <f>IF(and($AI$677&gt;0,Model!AB$1&lt;='Assumptions (Wind)'!$V$13),PPMT('Assumptions (Wind)'!$V$10,Model!AB1,'Assumptions (Wind)'!$V$13,'Assumptions (Wind)'!$V$8*Model!$AI$677*AVERAGE('Assumptions (Wind)'!$AF$2:$AG$2)/10^9),0)</f>
        <v>-0.223637992</v>
      </c>
      <c r="AO766" s="177">
        <f>IF(and($AI$677&gt;0,Model!AC$1&lt;='Assumptions (Wind)'!$V$13),PPMT('Assumptions (Wind)'!$V$10,Model!AC1,'Assumptions (Wind)'!$V$13,'Assumptions (Wind)'!$V$8*Model!$AI$677*AVERAGE('Assumptions (Wind)'!$AF$2:$AG$2)/10^9),0)</f>
        <v>-0.2415290314</v>
      </c>
      <c r="AP766" s="177">
        <f>IF(and($AI$677&gt;0,Model!AD$1&lt;='Assumptions (Wind)'!$V$13),PPMT('Assumptions (Wind)'!$V$10,Model!AD1,'Assumptions (Wind)'!$V$13,'Assumptions (Wind)'!$V$8*Model!$AI$677*AVERAGE('Assumptions (Wind)'!$AF$2:$AG$2)/10^9),0)</f>
        <v>-0.2608513539</v>
      </c>
      <c r="AQ766" s="177">
        <f>IF(and($AI$677&gt;0,Model!AE$1&lt;='Assumptions (Wind)'!$V$13),PPMT('Assumptions (Wind)'!$V$10,Model!AE1,'Assumptions (Wind)'!$V$13,'Assumptions (Wind)'!$V$8*Model!$AI$677*AVERAGE('Assumptions (Wind)'!$AF$2:$AG$2)/10^9),0)</f>
        <v>-0.2817194622</v>
      </c>
      <c r="AR766" s="177">
        <f>IF(and($AI$677&gt;0,Model!AF$1&lt;='Assumptions (Wind)'!$V$13),PPMT('Assumptions (Wind)'!$V$10,Model!AF1,'Assumptions (Wind)'!$V$13,'Assumptions (Wind)'!$V$8*Model!$AI$677*AVERAGE('Assumptions (Wind)'!$AF$2:$AG$2)/10^9),0)</f>
        <v>-0.3042570192</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-0.1623315241</v>
      </c>
      <c r="AK767" s="177">
        <f>IF(and($AJ$677&gt;0,Model!X$1&lt;='Assumptions (Wind)'!$V$13),PPMT('Assumptions (Wind)'!$V$10,Model!X1,'Assumptions (Wind)'!$V$13,'Assumptions (Wind)'!$V$8*Model!$AJ$677*AVERAGE('Assumptions (Wind)'!$AG$2:$AH$2)/10^9),0)</f>
        <v>-0.175318046</v>
      </c>
      <c r="AL767" s="177">
        <f>IF(and($AJ$677&gt;0,Model!Y$1&lt;='Assumptions (Wind)'!$V$13),PPMT('Assumptions (Wind)'!$V$10,Model!Y1,'Assumptions (Wind)'!$V$13,'Assumptions (Wind)'!$V$8*Model!$AJ$677*AVERAGE('Assumptions (Wind)'!$AG$2:$AH$2)/10^9),0)</f>
        <v>-0.1893434897</v>
      </c>
      <c r="AM767" s="177">
        <f>IF(and($AJ$677&gt;0,Model!Z$1&lt;='Assumptions (Wind)'!$V$13),PPMT('Assumptions (Wind)'!$V$10,Model!Z1,'Assumptions (Wind)'!$V$13,'Assumptions (Wind)'!$V$8*Model!$AJ$677*AVERAGE('Assumptions (Wind)'!$AG$2:$AH$2)/10^9),0)</f>
        <v>-0.2044909689</v>
      </c>
      <c r="AN767" s="177">
        <f>IF(and($AJ$677&gt;0,Model!AA$1&lt;='Assumptions (Wind)'!$V$13),PPMT('Assumptions (Wind)'!$V$10,Model!AA1,'Assumptions (Wind)'!$V$13,'Assumptions (Wind)'!$V$8*Model!$AJ$677*AVERAGE('Assumptions (Wind)'!$AG$2:$AH$2)/10^9),0)</f>
        <v>-0.2208502464</v>
      </c>
      <c r="AO767" s="177">
        <f>IF(and($AJ$677&gt;0,Model!AB$1&lt;='Assumptions (Wind)'!$V$13),PPMT('Assumptions (Wind)'!$V$10,Model!AB1,'Assumptions (Wind)'!$V$13,'Assumptions (Wind)'!$V$8*Model!$AJ$677*AVERAGE('Assumptions (Wind)'!$AG$2:$AH$2)/10^9),0)</f>
        <v>-0.2385182661</v>
      </c>
      <c r="AP767" s="177">
        <f>IF(and($AJ$677&gt;0,Model!AC$1&lt;='Assumptions (Wind)'!$V$13),PPMT('Assumptions (Wind)'!$V$10,Model!AC1,'Assumptions (Wind)'!$V$13,'Assumptions (Wind)'!$V$8*Model!$AJ$677*AVERAGE('Assumptions (Wind)'!$AG$2:$AH$2)/10^9),0)</f>
        <v>-0.2575997274</v>
      </c>
      <c r="AQ767" s="177">
        <f>IF(and($AJ$677&gt;0,Model!AD$1&lt;='Assumptions (Wind)'!$V$13),PPMT('Assumptions (Wind)'!$V$10,Model!AD1,'Assumptions (Wind)'!$V$13,'Assumptions (Wind)'!$V$8*Model!$AJ$677*AVERAGE('Assumptions (Wind)'!$AG$2:$AH$2)/10^9),0)</f>
        <v>-0.2782077056</v>
      </c>
      <c r="AR767" s="177">
        <f>IF(and($AJ$677&gt;0,Model!AE$1&lt;='Assumptions (Wind)'!$V$13),PPMT('Assumptions (Wind)'!$V$10,Model!AE1,'Assumptions (Wind)'!$V$13,'Assumptions (Wind)'!$V$8*Model!$AJ$677*AVERAGE('Assumptions (Wind)'!$AG$2:$AH$2)/10^9),0)</f>
        <v>-0.300464322</v>
      </c>
      <c r="AS767" s="177">
        <f>IF(and($AJ$677&gt;0,Model!AF$1&lt;='Assumptions (Wind)'!$V$13),PPMT('Assumptions (Wind)'!$V$10,Model!AF1,'Assumptions (Wind)'!$V$13,'Assumptions (Wind)'!$V$8*Model!$AJ$677*AVERAGE('Assumptions (Wind)'!$AG$2:$AH$2)/10^9),0)</f>
        <v>-0.3245014678</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-0.1581161406</v>
      </c>
      <c r="AL768" s="160">
        <f>IF(and($AK$677&gt;0,Model!X$1&lt;='Assumptions (Wind)'!$V$13),PPMT('Assumptions (Wind)'!$V$10,Model!X1,'Assumptions (Wind)'!$V$13,'Assumptions (Wind)'!$V$8*Model!$AK$677*AVERAGE('Assumptions (Wind)'!$AH$2:$AI$2)/10^9),0)</f>
        <v>-0.1707654318</v>
      </c>
      <c r="AM768" s="160">
        <f>IF(and($AK$677&gt;0,Model!Y$1&lt;='Assumptions (Wind)'!$V$13),PPMT('Assumptions (Wind)'!$V$10,Model!Y1,'Assumptions (Wind)'!$V$13,'Assumptions (Wind)'!$V$8*Model!$AK$677*AVERAGE('Assumptions (Wind)'!$AH$2:$AI$2)/10^9),0)</f>
        <v>-0.1844266664</v>
      </c>
      <c r="AN768" s="160">
        <f>IF(and($AK$677&gt;0,Model!Z$1&lt;='Assumptions (Wind)'!$V$13),PPMT('Assumptions (Wind)'!$V$10,Model!Z1,'Assumptions (Wind)'!$V$13,'Assumptions (Wind)'!$V$8*Model!$AK$677*AVERAGE('Assumptions (Wind)'!$AH$2:$AI$2)/10^9),0)</f>
        <v>-0.1991807997</v>
      </c>
      <c r="AO768" s="160">
        <f>IF(and($AK$677&gt;0,Model!AA$1&lt;='Assumptions (Wind)'!$V$13),PPMT('Assumptions (Wind)'!$V$10,Model!AA1,'Assumptions (Wind)'!$V$13,'Assumptions (Wind)'!$V$8*Model!$AK$677*AVERAGE('Assumptions (Wind)'!$AH$2:$AI$2)/10^9),0)</f>
        <v>-0.2151152636</v>
      </c>
      <c r="AP768" s="160">
        <f>IF(and($AK$677&gt;0,Model!AB$1&lt;='Assumptions (Wind)'!$V$13),PPMT('Assumptions (Wind)'!$V$10,Model!AB1,'Assumptions (Wind)'!$V$13,'Assumptions (Wind)'!$V$8*Model!$AK$677*AVERAGE('Assumptions (Wind)'!$AH$2:$AI$2)/10^9),0)</f>
        <v>-0.2323244847</v>
      </c>
      <c r="AQ768" s="160">
        <f>IF(and($AK$677&gt;0,Model!AC$1&lt;='Assumptions (Wind)'!$V$13),PPMT('Assumptions (Wind)'!$V$10,Model!AC1,'Assumptions (Wind)'!$V$13,'Assumptions (Wind)'!$V$8*Model!$AK$677*AVERAGE('Assumptions (Wind)'!$AH$2:$AI$2)/10^9),0)</f>
        <v>-0.2509104435</v>
      </c>
      <c r="AR768" s="160">
        <f>IF(and($AK$677&gt;0,Model!AD$1&lt;='Assumptions (Wind)'!$V$13),PPMT('Assumptions (Wind)'!$V$10,Model!AD1,'Assumptions (Wind)'!$V$13,'Assumptions (Wind)'!$V$8*Model!$AK$677*AVERAGE('Assumptions (Wind)'!$AH$2:$AI$2)/10^9),0)</f>
        <v>-0.270983279</v>
      </c>
      <c r="AS768" s="160">
        <f>IF(and($AK$677&gt;0,Model!AE$1&lt;='Assumptions (Wind)'!$V$13),PPMT('Assumptions (Wind)'!$V$10,Model!AE1,'Assumptions (Wind)'!$V$13,'Assumptions (Wind)'!$V$8*Model!$AK$677*AVERAGE('Assumptions (Wind)'!$AH$2:$AI$2)/10^9),0)</f>
        <v>-0.2926619413</v>
      </c>
      <c r="AT768" s="160">
        <f>IF(and($AK$677&gt;0,Model!AF$1&lt;='Assumptions (Wind)'!$V$13),PPMT('Assumptions (Wind)'!$V$10,Model!AF1,'Assumptions (Wind)'!$V$13,'Assumptions (Wind)'!$V$8*Model!$AK$677*AVERAGE('Assumptions (Wind)'!$AH$2:$AI$2)/10^9),0)</f>
        <v>-0.3160748966</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-0.2336471429</v>
      </c>
      <c r="AM769" s="177">
        <f>IF(and($AL$677&gt;0,Model!X$1&lt;='Assumptions (Wind)'!$V$13),PPMT('Assumptions (Wind)'!$V$10,Model!X1,'Assumptions (Wind)'!$V$13,'Assumptions (Wind)'!$V$8*Model!$AL$677*AVERAGE('Assumptions (Wind)'!$AI$2:$AJ$2)/10^9),0)</f>
        <v>-0.2523389143</v>
      </c>
      <c r="AN769" s="177">
        <f>IF(and($AL$677&gt;0,Model!Y$1&lt;='Assumptions (Wind)'!$V$13),PPMT('Assumptions (Wind)'!$V$10,Model!Y1,'Assumptions (Wind)'!$V$13,'Assumptions (Wind)'!$V$8*Model!$AL$677*AVERAGE('Assumptions (Wind)'!$AI$2:$AJ$2)/10^9),0)</f>
        <v>-0.2725260275</v>
      </c>
      <c r="AO769" s="177">
        <f>IF(and($AL$677&gt;0,Model!Z$1&lt;='Assumptions (Wind)'!$V$13),PPMT('Assumptions (Wind)'!$V$10,Model!Z1,'Assumptions (Wind)'!$V$13,'Assumptions (Wind)'!$V$8*Model!$AL$677*AVERAGE('Assumptions (Wind)'!$AI$2:$AJ$2)/10^9),0)</f>
        <v>-0.2943281097</v>
      </c>
      <c r="AP769" s="177">
        <f>IF(and($AL$677&gt;0,Model!AA$1&lt;='Assumptions (Wind)'!$V$13),PPMT('Assumptions (Wind)'!$V$10,Model!AA1,'Assumptions (Wind)'!$V$13,'Assumptions (Wind)'!$V$8*Model!$AL$677*AVERAGE('Assumptions (Wind)'!$AI$2:$AJ$2)/10^9),0)</f>
        <v>-0.3178743585</v>
      </c>
      <c r="AQ769" s="177">
        <f>IF(and($AL$677&gt;0,Model!AB$1&lt;='Assumptions (Wind)'!$V$13),PPMT('Assumptions (Wind)'!$V$10,Model!AB1,'Assumptions (Wind)'!$V$13,'Assumptions (Wind)'!$V$8*Model!$AL$677*AVERAGE('Assumptions (Wind)'!$AI$2:$AJ$2)/10^9),0)</f>
        <v>-0.3433043071</v>
      </c>
      <c r="AR769" s="177">
        <f>IF(and($AL$677&gt;0,Model!AC$1&lt;='Assumptions (Wind)'!$V$13),PPMT('Assumptions (Wind)'!$V$10,Model!AC1,'Assumptions (Wind)'!$V$13,'Assumptions (Wind)'!$V$8*Model!$AL$677*AVERAGE('Assumptions (Wind)'!$AI$2:$AJ$2)/10^9),0)</f>
        <v>-0.3707686517</v>
      </c>
      <c r="AS769" s="177">
        <f>IF(and($AL$677&gt;0,Model!AD$1&lt;='Assumptions (Wind)'!$V$13),PPMT('Assumptions (Wind)'!$V$10,Model!AD1,'Assumptions (Wind)'!$V$13,'Assumptions (Wind)'!$V$8*Model!$AL$677*AVERAGE('Assumptions (Wind)'!$AI$2:$AJ$2)/10^9),0)</f>
        <v>-0.4004301438</v>
      </c>
      <c r="AT769" s="177">
        <f>IF(and($AL$677&gt;0,Model!AE$1&lt;='Assumptions (Wind)'!$V$13),PPMT('Assumptions (Wind)'!$V$10,Model!AE1,'Assumptions (Wind)'!$V$13,'Assumptions (Wind)'!$V$8*Model!$AL$677*AVERAGE('Assumptions (Wind)'!$AI$2:$AJ$2)/10^9),0)</f>
        <v>-0.4324645553</v>
      </c>
      <c r="AU769" s="177">
        <f>IF(and($AL$677&gt;0,Model!AF$1&lt;='Assumptions (Wind)'!$V$13),PPMT('Assumptions (Wind)'!$V$10,Model!AF1,'Assumptions (Wind)'!$V$13,'Assumptions (Wind)'!$V$8*Model!$AL$677*AVERAGE('Assumptions (Wind)'!$AI$2:$AJ$2)/10^9),0)</f>
        <v>-0.4670617198</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-0.341595274</v>
      </c>
      <c r="AN770" s="160">
        <f>IF(and($AM$677&gt;0,Model!X$1&lt;='Assumptions (Wind)'!$V$13),PPMT('Assumptions (Wind)'!$V$10,Model!X1,'Assumptions (Wind)'!$V$13,'Assumptions (Wind)'!$V$8*Model!$AM$677*AVERAGE('Assumptions (Wind)'!$AJ$2:$AK$2)/10^9),0)</f>
        <v>-0.3689228959</v>
      </c>
      <c r="AO770" s="160">
        <f>IF(and($AM$677&gt;0,Model!Y$1&lt;='Assumptions (Wind)'!$V$13),PPMT('Assumptions (Wind)'!$V$10,Model!Y1,'Assumptions (Wind)'!$V$13,'Assumptions (Wind)'!$V$8*Model!$AM$677*AVERAGE('Assumptions (Wind)'!$AJ$2:$AK$2)/10^9),0)</f>
        <v>-0.3984367276</v>
      </c>
      <c r="AP770" s="160">
        <f>IF(and($AM$677&gt;0,Model!Z$1&lt;='Assumptions (Wind)'!$V$13),PPMT('Assumptions (Wind)'!$V$10,Model!Z1,'Assumptions (Wind)'!$V$13,'Assumptions (Wind)'!$V$8*Model!$AM$677*AVERAGE('Assumptions (Wind)'!$AJ$2:$AK$2)/10^9),0)</f>
        <v>-0.4303116658</v>
      </c>
      <c r="AQ770" s="160">
        <f>IF(and($AM$677&gt;0,Model!AA$1&lt;='Assumptions (Wind)'!$V$13),PPMT('Assumptions (Wind)'!$V$10,Model!AA1,'Assumptions (Wind)'!$V$13,'Assumptions (Wind)'!$V$8*Model!$AM$677*AVERAGE('Assumptions (Wind)'!$AJ$2:$AK$2)/10^9),0)</f>
        <v>-0.464736599</v>
      </c>
      <c r="AR770" s="160">
        <f>IF(and($AM$677&gt;0,Model!AB$1&lt;='Assumptions (Wind)'!$V$13),PPMT('Assumptions (Wind)'!$V$10,Model!AB1,'Assumptions (Wind)'!$V$13,'Assumptions (Wind)'!$V$8*Model!$AM$677*AVERAGE('Assumptions (Wind)'!$AJ$2:$AK$2)/10^9),0)</f>
        <v>-0.501915527</v>
      </c>
      <c r="AS770" s="160">
        <f>IF(and($AM$677&gt;0,Model!AC$1&lt;='Assumptions (Wind)'!$V$13),PPMT('Assumptions (Wind)'!$V$10,Model!AC1,'Assumptions (Wind)'!$V$13,'Assumptions (Wind)'!$V$8*Model!$AM$677*AVERAGE('Assumptions (Wind)'!$AJ$2:$AK$2)/10^9),0)</f>
        <v>-0.5420687691</v>
      </c>
      <c r="AT770" s="160">
        <f>IF(and($AM$677&gt;0,Model!AD$1&lt;='Assumptions (Wind)'!$V$13),PPMT('Assumptions (Wind)'!$V$10,Model!AD1,'Assumptions (Wind)'!$V$13,'Assumptions (Wind)'!$V$8*Model!$AM$677*AVERAGE('Assumptions (Wind)'!$AJ$2:$AK$2)/10^9),0)</f>
        <v>-0.5854342706</v>
      </c>
      <c r="AU770" s="160">
        <f>IF(and($AM$677&gt;0,Model!AE$1&lt;='Assumptions (Wind)'!$V$13),PPMT('Assumptions (Wind)'!$V$10,Model!AE1,'Assumptions (Wind)'!$V$13,'Assumptions (Wind)'!$V$8*Model!$AM$677*AVERAGE('Assumptions (Wind)'!$AJ$2:$AK$2)/10^9),0)</f>
        <v>-0.6322690123</v>
      </c>
      <c r="AV770" s="160">
        <f>IF(and($AM$677&gt;0,Model!AF$1&lt;='Assumptions (Wind)'!$V$13),PPMT('Assumptions (Wind)'!$V$10,Model!AF1,'Assumptions (Wind)'!$V$13,'Assumptions (Wind)'!$V$8*Model!$AM$677*AVERAGE('Assumptions (Wind)'!$AJ$2:$AK$2)/10^9),0)</f>
        <v>-0.6828505333</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-0.3568069921</v>
      </c>
      <c r="AO771" s="160">
        <f>IF(and($AN$677&gt;0,Model!X$1&lt;='Assumptions (Wind)'!$V$13),PPMT('Assumptions (Wind)'!$V$10,Model!X1,'Assumptions (Wind)'!$V$13,'Assumptions (Wind)'!$V$8*Model!$AN$677*AVERAGE('Assumptions (Wind)'!$AK$2:$AL$2)/10^9),0)</f>
        <v>-0.3853515515</v>
      </c>
      <c r="AP771" s="160">
        <f>IF(and($AN$677&gt;0,Model!Y$1&lt;='Assumptions (Wind)'!$V$13),PPMT('Assumptions (Wind)'!$V$10,Model!Y1,'Assumptions (Wind)'!$V$13,'Assumptions (Wind)'!$V$8*Model!$AN$677*AVERAGE('Assumptions (Wind)'!$AK$2:$AL$2)/10^9),0)</f>
        <v>-0.4161796756</v>
      </c>
      <c r="AQ771" s="160">
        <f>IF(and($AN$677&gt;0,Model!Z$1&lt;='Assumptions (Wind)'!$V$13),PPMT('Assumptions (Wind)'!$V$10,Model!Z1,'Assumptions (Wind)'!$V$13,'Assumptions (Wind)'!$V$8*Model!$AN$677*AVERAGE('Assumptions (Wind)'!$AK$2:$AL$2)/10^9),0)</f>
        <v>-0.4494740497</v>
      </c>
      <c r="AR771" s="160">
        <f>IF(and($AN$677&gt;0,Model!AA$1&lt;='Assumptions (Wind)'!$V$13),PPMT('Assumptions (Wind)'!$V$10,Model!AA1,'Assumptions (Wind)'!$V$13,'Assumptions (Wind)'!$V$8*Model!$AN$677*AVERAGE('Assumptions (Wind)'!$AK$2:$AL$2)/10^9),0)</f>
        <v>-0.4854319737</v>
      </c>
      <c r="AS771" s="160">
        <f>IF(and($AN$677&gt;0,Model!AB$1&lt;='Assumptions (Wind)'!$V$13),PPMT('Assumptions (Wind)'!$V$10,Model!AB1,'Assumptions (Wind)'!$V$13,'Assumptions (Wind)'!$V$8*Model!$AN$677*AVERAGE('Assumptions (Wind)'!$AK$2:$AL$2)/10^9),0)</f>
        <v>-0.5242665316</v>
      </c>
      <c r="AT771" s="160">
        <f>IF(and($AN$677&gt;0,Model!AC$1&lt;='Assumptions (Wind)'!$V$13),PPMT('Assumptions (Wind)'!$V$10,Model!AC1,'Assumptions (Wind)'!$V$13,'Assumptions (Wind)'!$V$8*Model!$AN$677*AVERAGE('Assumptions (Wind)'!$AK$2:$AL$2)/10^9),0)</f>
        <v>-0.5662078541</v>
      </c>
      <c r="AU771" s="160">
        <f>IF(and($AN$677&gt;0,Model!AD$1&lt;='Assumptions (Wind)'!$V$13),PPMT('Assumptions (Wind)'!$V$10,Model!AD1,'Assumptions (Wind)'!$V$13,'Assumptions (Wind)'!$V$8*Model!$AN$677*AVERAGE('Assumptions (Wind)'!$AK$2:$AL$2)/10^9),0)</f>
        <v>-0.6115044824</v>
      </c>
      <c r="AV771" s="160">
        <f>IF(and($AN$677&gt;0,Model!AE$1&lt;='Assumptions (Wind)'!$V$13),PPMT('Assumptions (Wind)'!$V$10,Model!AE1,'Assumptions (Wind)'!$V$13,'Assumptions (Wind)'!$V$8*Model!$AN$677*AVERAGE('Assumptions (Wind)'!$AK$2:$AL$2)/10^9),0)</f>
        <v>-0.660424841</v>
      </c>
      <c r="AW771" s="160">
        <f>IF(and($AN$677&gt;0,Model!AF$1&lt;='Assumptions (Wind)'!$V$13),PPMT('Assumptions (Wind)'!$V$10,Model!AF1,'Assumptions (Wind)'!$V$13,'Assumptions (Wind)'!$V$8*Model!$AN$677*AVERAGE('Assumptions (Wind)'!$AK$2:$AL$2)/10^9),0)</f>
        <v>-0.7132588283</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-0.2429799958</v>
      </c>
      <c r="AP772" s="160">
        <f>IF(and($AO$677&gt;0,Model!X$1&lt;='Assumptions (Wind)'!$V$13),PPMT('Assumptions (Wind)'!$V$10,Model!X1,'Assumptions (Wind)'!$V$13,'Assumptions (Wind)'!$V$8*Model!$AO$677*AVERAGE('Assumptions (Wind)'!$AL$2:$AM$2)/10^9),0)</f>
        <v>-0.2624183955</v>
      </c>
      <c r="AQ772" s="160">
        <f>IF(and($AO$677&gt;0,Model!Y$1&lt;='Assumptions (Wind)'!$V$13),PPMT('Assumptions (Wind)'!$V$10,Model!Y1,'Assumptions (Wind)'!$V$13,'Assumptions (Wind)'!$V$8*Model!$AO$677*AVERAGE('Assumptions (Wind)'!$AL$2:$AM$2)/10^9),0)</f>
        <v>-0.2834118671</v>
      </c>
      <c r="AR772" s="160">
        <f>IF(and($AO$677&gt;0,Model!Z$1&lt;='Assumptions (Wind)'!$V$13),PPMT('Assumptions (Wind)'!$V$10,Model!Z1,'Assumptions (Wind)'!$V$13,'Assumptions (Wind)'!$V$8*Model!$AO$677*AVERAGE('Assumptions (Wind)'!$AL$2:$AM$2)/10^9),0)</f>
        <v>-0.3060848165</v>
      </c>
      <c r="AS772" s="160">
        <f>IF(and($AO$677&gt;0,Model!AA$1&lt;='Assumptions (Wind)'!$V$13),PPMT('Assumptions (Wind)'!$V$10,Model!AA1,'Assumptions (Wind)'!$V$13,'Assumptions (Wind)'!$V$8*Model!$AO$677*AVERAGE('Assumptions (Wind)'!$AL$2:$AM$2)/10^9),0)</f>
        <v>-0.3305716018</v>
      </c>
      <c r="AT772" s="160">
        <f>IF(and($AO$677&gt;0,Model!AB$1&lt;='Assumptions (Wind)'!$V$13),PPMT('Assumptions (Wind)'!$V$10,Model!AB1,'Assumptions (Wind)'!$V$13,'Assumptions (Wind)'!$V$8*Model!$AO$677*AVERAGE('Assumptions (Wind)'!$AL$2:$AM$2)/10^9),0)</f>
        <v>-0.35701733</v>
      </c>
      <c r="AU772" s="160">
        <f>IF(and($AO$677&gt;0,Model!AC$1&lt;='Assumptions (Wind)'!$V$13),PPMT('Assumptions (Wind)'!$V$10,Model!AC1,'Assumptions (Wind)'!$V$13,'Assumptions (Wind)'!$V$8*Model!$AO$677*AVERAGE('Assumptions (Wind)'!$AL$2:$AM$2)/10^9),0)</f>
        <v>-0.3855787163</v>
      </c>
      <c r="AV772" s="160">
        <f>IF(and($AO$677&gt;0,Model!AD$1&lt;='Assumptions (Wind)'!$V$13),PPMT('Assumptions (Wind)'!$V$10,Model!AD1,'Assumptions (Wind)'!$V$13,'Assumptions (Wind)'!$V$8*Model!$AO$677*AVERAGE('Assumptions (Wind)'!$AL$2:$AM$2)/10^9),0)</f>
        <v>-0.4164250137</v>
      </c>
      <c r="AW772" s="160">
        <f>IF(and($AO$677&gt;0,Model!AE$1&lt;='Assumptions (Wind)'!$V$13),PPMT('Assumptions (Wind)'!$V$10,Model!AE1,'Assumptions (Wind)'!$V$13,'Assumptions (Wind)'!$V$8*Model!$AO$677*AVERAGE('Assumptions (Wind)'!$AL$2:$AM$2)/10^9),0)</f>
        <v>-0.4497390147</v>
      </c>
      <c r="AX772" s="160">
        <f>IF(and($AO$677&gt;0,Model!AF$1&lt;='Assumptions (Wind)'!$V$13),PPMT('Assumptions (Wind)'!$V$10,Model!AF1,'Assumptions (Wind)'!$V$13,'Assumptions (Wind)'!$V$8*Model!$AO$677*AVERAGE('Assumptions (Wind)'!$AL$2:$AM$2)/10^9),0)</f>
        <v>-0.4857181359</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-0.317448269</v>
      </c>
      <c r="AQ773" s="160">
        <f>IF(and($AP$677&gt;0,Model!X$1&lt;='Assumptions (Wind)'!$V$13),PPMT('Assumptions (Wind)'!$V$10,Model!X1,'Assumptions (Wind)'!$V$13,'Assumptions (Wind)'!$V$8*Model!$AP$677*AVERAGE('Assumptions (Wind)'!$AM$2:$AN$2)/10^9),0)</f>
        <v>-0.3428441305</v>
      </c>
      <c r="AR773" s="160">
        <f>IF(and($AP$677&gt;0,Model!Y$1&lt;='Assumptions (Wind)'!$V$13),PPMT('Assumptions (Wind)'!$V$10,Model!Y1,'Assumptions (Wind)'!$V$13,'Assumptions (Wind)'!$V$8*Model!$AP$677*AVERAGE('Assumptions (Wind)'!$AM$2:$AN$2)/10^9),0)</f>
        <v>-0.370271661</v>
      </c>
      <c r="AS773" s="160">
        <f>IF(and($AP$677&gt;0,Model!Z$1&lt;='Assumptions (Wind)'!$V$13),PPMT('Assumptions (Wind)'!$V$10,Model!Z1,'Assumptions (Wind)'!$V$13,'Assumptions (Wind)'!$V$8*Model!$AP$677*AVERAGE('Assumptions (Wind)'!$AM$2:$AN$2)/10^9),0)</f>
        <v>-0.3998933938</v>
      </c>
      <c r="AT773" s="160">
        <f>IF(and($AP$677&gt;0,Model!AA$1&lt;='Assumptions (Wind)'!$V$13),PPMT('Assumptions (Wind)'!$V$10,Model!AA1,'Assumptions (Wind)'!$V$13,'Assumptions (Wind)'!$V$8*Model!$AP$677*AVERAGE('Assumptions (Wind)'!$AM$2:$AN$2)/10^9),0)</f>
        <v>-0.4318848653</v>
      </c>
      <c r="AU773" s="160">
        <f>IF(and($AP$677&gt;0,Model!AB$1&lt;='Assumptions (Wind)'!$V$13),PPMT('Assumptions (Wind)'!$V$10,Model!AB1,'Assumptions (Wind)'!$V$13,'Assumptions (Wind)'!$V$8*Model!$AP$677*AVERAGE('Assumptions (Wind)'!$AM$2:$AN$2)/10^9),0)</f>
        <v>-0.4664356546</v>
      </c>
      <c r="AV773" s="160">
        <f>IF(and($AP$677&gt;0,Model!AC$1&lt;='Assumptions (Wind)'!$V$13),PPMT('Assumptions (Wind)'!$V$10,Model!AC1,'Assumptions (Wind)'!$V$13,'Assumptions (Wind)'!$V$8*Model!$AP$677*AVERAGE('Assumptions (Wind)'!$AM$2:$AN$2)/10^9),0)</f>
        <v>-0.5037505069</v>
      </c>
      <c r="AW773" s="160">
        <f>IF(and($AP$677&gt;0,Model!AD$1&lt;='Assumptions (Wind)'!$V$13),PPMT('Assumptions (Wind)'!$V$10,Model!AD1,'Assumptions (Wind)'!$V$13,'Assumptions (Wind)'!$V$8*Model!$AP$677*AVERAGE('Assumptions (Wind)'!$AM$2:$AN$2)/10^9),0)</f>
        <v>-0.5440505475</v>
      </c>
      <c r="AX773" s="160">
        <f>IF(and($AP$677&gt;0,Model!AE$1&lt;='Assumptions (Wind)'!$V$13),PPMT('Assumptions (Wind)'!$V$10,Model!AE1,'Assumptions (Wind)'!$V$13,'Assumptions (Wind)'!$V$8*Model!$AP$677*AVERAGE('Assumptions (Wind)'!$AM$2:$AN$2)/10^9),0)</f>
        <v>-0.5875745913</v>
      </c>
      <c r="AY773" s="160">
        <f>IF(and($AP$677&gt;0,Model!AF$1&lt;='Assumptions (Wind)'!$V$13),PPMT('Assumptions (Wind)'!$V$10,Model!AF1,'Assumptions (Wind)'!$V$13,'Assumptions (Wind)'!$V$8*Model!$AP$677*AVERAGE('Assumptions (Wind)'!$AM$2:$AN$2)/10^9),0)</f>
        <v>-0.6345805586</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-0.3378308043</v>
      </c>
      <c r="AR774" s="160">
        <f>IF(and($AQ$677&gt;0,Model!X$1&lt;='Assumptions (Wind)'!$V$13),PPMT('Assumptions (Wind)'!$V$10,Model!X1,'Assumptions (Wind)'!$V$13,'Assumptions (Wind)'!$V$8*Model!$AQ$677*AVERAGE('Assumptions (Wind)'!$AN$2:$AO$2)/10^9),0)</f>
        <v>-0.3648572686</v>
      </c>
      <c r="AS774" s="160">
        <f>IF(and($AQ$677&gt;0,Model!Y$1&lt;='Assumptions (Wind)'!$V$13),PPMT('Assumptions (Wind)'!$V$10,Model!Y1,'Assumptions (Wind)'!$V$13,'Assumptions (Wind)'!$V$8*Model!$AQ$677*AVERAGE('Assumptions (Wind)'!$AN$2:$AO$2)/10^9),0)</f>
        <v>-0.3940458501</v>
      </c>
      <c r="AT774" s="160">
        <f>IF(and($AQ$677&gt;0,Model!Z$1&lt;='Assumptions (Wind)'!$V$13),PPMT('Assumptions (Wind)'!$V$10,Model!Z1,'Assumptions (Wind)'!$V$13,'Assumptions (Wind)'!$V$8*Model!$AQ$677*AVERAGE('Assumptions (Wind)'!$AN$2:$AO$2)/10^9),0)</f>
        <v>-0.4255695181</v>
      </c>
      <c r="AU774" s="160">
        <f>IF(and($AQ$677&gt;0,Model!AA$1&lt;='Assumptions (Wind)'!$V$13),PPMT('Assumptions (Wind)'!$V$10,Model!AA1,'Assumptions (Wind)'!$V$13,'Assumptions (Wind)'!$V$8*Model!$AQ$677*AVERAGE('Assumptions (Wind)'!$AN$2:$AO$2)/10^9),0)</f>
        <v>-0.4596150796</v>
      </c>
      <c r="AV774" s="160">
        <f>IF(and($AQ$677&gt;0,Model!AB$1&lt;='Assumptions (Wind)'!$V$13),PPMT('Assumptions (Wind)'!$V$10,Model!AB1,'Assumptions (Wind)'!$V$13,'Assumptions (Wind)'!$V$8*Model!$AQ$677*AVERAGE('Assumptions (Wind)'!$AN$2:$AO$2)/10^9),0)</f>
        <v>-0.496384286</v>
      </c>
      <c r="AW774" s="160">
        <f>IF(and($AQ$677&gt;0,Model!AC$1&lt;='Assumptions (Wind)'!$V$13),PPMT('Assumptions (Wind)'!$V$10,Model!AC1,'Assumptions (Wind)'!$V$13,'Assumptions (Wind)'!$V$8*Model!$AQ$677*AVERAGE('Assumptions (Wind)'!$AN$2:$AO$2)/10^9),0)</f>
        <v>-0.5360950288</v>
      </c>
      <c r="AX774" s="160">
        <f>IF(and($AQ$677&gt;0,Model!AD$1&lt;='Assumptions (Wind)'!$V$13),PPMT('Assumptions (Wind)'!$V$10,Model!AD1,'Assumptions (Wind)'!$V$13,'Assumptions (Wind)'!$V$8*Model!$AQ$677*AVERAGE('Assumptions (Wind)'!$AN$2:$AO$2)/10^9),0)</f>
        <v>-0.5789826311</v>
      </c>
      <c r="AY774" s="160">
        <f>IF(and($AQ$677&gt;0,Model!AE$1&lt;='Assumptions (Wind)'!$V$13),PPMT('Assumptions (Wind)'!$V$10,Model!AE1,'Assumptions (Wind)'!$V$13,'Assumptions (Wind)'!$V$8*Model!$AQ$677*AVERAGE('Assumptions (Wind)'!$AN$2:$AO$2)/10^9),0)</f>
        <v>-0.6253012416</v>
      </c>
      <c r="AZ774" s="160">
        <f>IF(and($AQ$677&gt;0,Model!AF$1&lt;='Assumptions (Wind)'!$V$13),PPMT('Assumptions (Wind)'!$V$10,Model!AF1,'Assumptions (Wind)'!$V$13,'Assumptions (Wind)'!$V$8*Model!$AQ$677*AVERAGE('Assumptions (Wind)'!$AN$2:$AO$2)/10^9),0)</f>
        <v>-0.675325341</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-0.165628089</v>
      </c>
      <c r="AS775" s="160">
        <f>IF(and($AR$677&gt;0,Model!X$1&lt;='Assumptions (Wind)'!$V$13),PPMT('Assumptions (Wind)'!$V$10,Model!X1,'Assumptions (Wind)'!$V$13,'Assumptions (Wind)'!$V$8*Model!$AR$677*AVERAGE('Assumptions (Wind)'!$AO$2:$AP$2)/10^9),0)</f>
        <v>-0.1788783361</v>
      </c>
      <c r="AT775" s="160">
        <f>IF(and($AR$677&gt;0,Model!Y$1&lt;='Assumptions (Wind)'!$V$13),PPMT('Assumptions (Wind)'!$V$10,Model!Y1,'Assumptions (Wind)'!$V$13,'Assumptions (Wind)'!$V$8*Model!$AR$677*AVERAGE('Assumptions (Wind)'!$AO$2:$AP$2)/10^9),0)</f>
        <v>-0.193188603</v>
      </c>
      <c r="AU775" s="160">
        <f>IF(and($AR$677&gt;0,Model!Z$1&lt;='Assumptions (Wind)'!$V$13),PPMT('Assumptions (Wind)'!$V$10,Model!Z1,'Assumptions (Wind)'!$V$13,'Assumptions (Wind)'!$V$8*Model!$AR$677*AVERAGE('Assumptions (Wind)'!$AO$2:$AP$2)/10^9),0)</f>
        <v>-0.2086436912</v>
      </c>
      <c r="AV775" s="160">
        <f>IF(and($AR$677&gt;0,Model!AA$1&lt;='Assumptions (Wind)'!$V$13),PPMT('Assumptions (Wind)'!$V$10,Model!AA1,'Assumptions (Wind)'!$V$13,'Assumptions (Wind)'!$V$8*Model!$AR$677*AVERAGE('Assumptions (Wind)'!$AO$2:$AP$2)/10^9),0)</f>
        <v>-0.2253351865</v>
      </c>
      <c r="AW775" s="160">
        <f>IF(and($AR$677&gt;0,Model!AB$1&lt;='Assumptions (Wind)'!$V$13),PPMT('Assumptions (Wind)'!$V$10,Model!AB1,'Assumptions (Wind)'!$V$13,'Assumptions (Wind)'!$V$8*Model!$AR$677*AVERAGE('Assumptions (Wind)'!$AO$2:$AP$2)/10^9),0)</f>
        <v>-0.2433620015</v>
      </c>
      <c r="AX775" s="160">
        <f>IF(and($AR$677&gt;0,Model!AC$1&lt;='Assumptions (Wind)'!$V$13),PPMT('Assumptions (Wind)'!$V$10,Model!AC1,'Assumptions (Wind)'!$V$13,'Assumptions (Wind)'!$V$8*Model!$AR$677*AVERAGE('Assumptions (Wind)'!$AO$2:$AP$2)/10^9),0)</f>
        <v>-0.2628309616</v>
      </c>
      <c r="AY775" s="160">
        <f>IF(and($AR$677&gt;0,Model!AD$1&lt;='Assumptions (Wind)'!$V$13),PPMT('Assumptions (Wind)'!$V$10,Model!AD1,'Assumptions (Wind)'!$V$13,'Assumptions (Wind)'!$V$8*Model!$AR$677*AVERAGE('Assumptions (Wind)'!$AO$2:$AP$2)/10^9),0)</f>
        <v>-0.2838574385</v>
      </c>
      <c r="AZ775" s="160">
        <f>IF(and($AR$677&gt;0,Model!AE$1&lt;='Assumptions (Wind)'!$V$13),PPMT('Assumptions (Wind)'!$V$10,Model!AE1,'Assumptions (Wind)'!$V$13,'Assumptions (Wind)'!$V$8*Model!$AR$677*AVERAGE('Assumptions (Wind)'!$AO$2:$AP$2)/10^9),0)</f>
        <v>-0.3065660336</v>
      </c>
      <c r="BA775" s="160">
        <f>IF(and($AR$677&gt;0,Model!AF$1&lt;='Assumptions (Wind)'!$V$13),PPMT('Assumptions (Wind)'!$V$10,Model!AF1,'Assumptions (Wind)'!$V$13,'Assumptions (Wind)'!$V$8*Model!$AR$677*AVERAGE('Assumptions (Wind)'!$AO$2:$AP$2)/10^9),0)</f>
        <v>-0.3310913163</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-0.2343610537</v>
      </c>
      <c r="AT776" s="160">
        <f>IF(and($AS$677&gt;0,Model!X$1&lt;='Assumptions (Wind)'!$V$13),PPMT('Assumptions (Wind)'!$V$10,Model!X1,'Assumptions (Wind)'!$V$13,'Assumptions (Wind)'!$V$8*Model!$AS$677*AVERAGE('Assumptions (Wind)'!$AP$2:$AQ$2)/10^9),0)</f>
        <v>-0.253109938</v>
      </c>
      <c r="AU776" s="160">
        <f>IF(and($AS$677&gt;0,Model!Y$1&lt;='Assumptions (Wind)'!$V$13),PPMT('Assumptions (Wind)'!$V$10,Model!Y1,'Assumptions (Wind)'!$V$13,'Assumptions (Wind)'!$V$8*Model!$AS$677*AVERAGE('Assumptions (Wind)'!$AP$2:$AQ$2)/10^9),0)</f>
        <v>-0.273358733</v>
      </c>
      <c r="AV776" s="160">
        <f>IF(and($AS$677&gt;0,Model!Z$1&lt;='Assumptions (Wind)'!$V$13),PPMT('Assumptions (Wind)'!$V$10,Model!Z1,'Assumptions (Wind)'!$V$13,'Assumptions (Wind)'!$V$8*Model!$AS$677*AVERAGE('Assumptions (Wind)'!$AP$2:$AQ$2)/10^9),0)</f>
        <v>-0.2952274316</v>
      </c>
      <c r="AW776" s="160">
        <f>IF(and($AS$677&gt;0,Model!AA$1&lt;='Assumptions (Wind)'!$V$13),PPMT('Assumptions (Wind)'!$V$10,Model!AA1,'Assumptions (Wind)'!$V$13,'Assumptions (Wind)'!$V$8*Model!$AS$677*AVERAGE('Assumptions (Wind)'!$AP$2:$AQ$2)/10^9),0)</f>
        <v>-0.3188456262</v>
      </c>
      <c r="AX776" s="160">
        <f>IF(and($AS$677&gt;0,Model!AB$1&lt;='Assumptions (Wind)'!$V$13),PPMT('Assumptions (Wind)'!$V$10,Model!AB1,'Assumptions (Wind)'!$V$13,'Assumptions (Wind)'!$V$8*Model!$AS$677*AVERAGE('Assumptions (Wind)'!$AP$2:$AQ$2)/10^9),0)</f>
        <v>-0.3443532763</v>
      </c>
      <c r="AY776" s="160">
        <f>IF(and($AS$677&gt;0,Model!AC$1&lt;='Assumptions (Wind)'!$V$13),PPMT('Assumptions (Wind)'!$V$10,Model!AC1,'Assumptions (Wind)'!$V$13,'Assumptions (Wind)'!$V$8*Model!$AS$677*AVERAGE('Assumptions (Wind)'!$AP$2:$AQ$2)/10^9),0)</f>
        <v>-0.3719015384</v>
      </c>
      <c r="AZ776" s="160">
        <f>IF(and($AS$677&gt;0,Model!AD$1&lt;='Assumptions (Wind)'!$V$13),PPMT('Assumptions (Wind)'!$V$10,Model!AD1,'Assumptions (Wind)'!$V$13,'Assumptions (Wind)'!$V$8*Model!$AS$677*AVERAGE('Assumptions (Wind)'!$AP$2:$AQ$2)/10^9),0)</f>
        <v>-0.4016536614</v>
      </c>
      <c r="BA776" s="160">
        <f>IF(and($AS$677&gt;0,Model!AE$1&lt;='Assumptions (Wind)'!$V$13),PPMT('Assumptions (Wind)'!$V$10,Model!AE1,'Assumptions (Wind)'!$V$13,'Assumptions (Wind)'!$V$8*Model!$AS$677*AVERAGE('Assumptions (Wind)'!$AP$2:$AQ$2)/10^9),0)</f>
        <v>-0.4337859543</v>
      </c>
      <c r="BB776" s="160">
        <f>IF(and($AS$677&gt;0,Model!AF$1&lt;='Assumptions (Wind)'!$V$13),PPMT('Assumptions (Wind)'!$V$10,Model!AF1,'Assumptions (Wind)'!$V$13,'Assumptions (Wind)'!$V$8*Model!$AS$677*AVERAGE('Assumptions (Wind)'!$AP$2:$AQ$2)/10^9),0)</f>
        <v>-0.4684888307</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-0.2340706035</v>
      </c>
      <c r="AU777" s="160">
        <f>IF(and($AT$677&gt;0,Model!X$1&lt;='Assumptions (Wind)'!$V$13),PPMT('Assumptions (Wind)'!$V$10,Model!X1,'Assumptions (Wind)'!$V$13,'Assumptions (Wind)'!$V$8*Model!$AT$677*AVERAGE('Assumptions (Wind)'!$AQ$2:$AR$2)/10^9),0)</f>
        <v>-0.2527962518</v>
      </c>
      <c r="AV777" s="160">
        <f>IF(and($AT$677&gt;0,Model!Y$1&lt;='Assumptions (Wind)'!$V$13),PPMT('Assumptions (Wind)'!$V$10,Model!Y1,'Assumptions (Wind)'!$V$13,'Assumptions (Wind)'!$V$8*Model!$AT$677*AVERAGE('Assumptions (Wind)'!$AQ$2:$AR$2)/10^9),0)</f>
        <v>-0.2730199519</v>
      </c>
      <c r="AW777" s="160">
        <f>IF(and($AT$677&gt;0,Model!Z$1&lt;='Assumptions (Wind)'!$V$13),PPMT('Assumptions (Wind)'!$V$10,Model!Z1,'Assumptions (Wind)'!$V$13,'Assumptions (Wind)'!$V$8*Model!$AT$677*AVERAGE('Assumptions (Wind)'!$AQ$2:$AR$2)/10^9),0)</f>
        <v>-0.2948615481</v>
      </c>
      <c r="AX777" s="160">
        <f>IF(and($AT$677&gt;0,Model!AA$1&lt;='Assumptions (Wind)'!$V$13),PPMT('Assumptions (Wind)'!$V$10,Model!AA1,'Assumptions (Wind)'!$V$13,'Assumptions (Wind)'!$V$8*Model!$AT$677*AVERAGE('Assumptions (Wind)'!$AQ$2:$AR$2)/10^9),0)</f>
        <v>-0.3184504719</v>
      </c>
      <c r="AY777" s="160">
        <f>IF(and($AT$677&gt;0,Model!AB$1&lt;='Assumptions (Wind)'!$V$13),PPMT('Assumptions (Wind)'!$V$10,Model!AB1,'Assumptions (Wind)'!$V$13,'Assumptions (Wind)'!$V$8*Model!$AT$677*AVERAGE('Assumptions (Wind)'!$AQ$2:$AR$2)/10^9),0)</f>
        <v>-0.3439265097</v>
      </c>
      <c r="AZ777" s="160">
        <f>IF(and($AT$677&gt;0,Model!AC$1&lt;='Assumptions (Wind)'!$V$13),PPMT('Assumptions (Wind)'!$V$10,Model!AC1,'Assumptions (Wind)'!$V$13,'Assumptions (Wind)'!$V$8*Model!$AT$677*AVERAGE('Assumptions (Wind)'!$AQ$2:$AR$2)/10^9),0)</f>
        <v>-0.3714406304</v>
      </c>
      <c r="BA777" s="160">
        <f>IF(and($AT$677&gt;0,Model!AD$1&lt;='Assumptions (Wind)'!$V$13),PPMT('Assumptions (Wind)'!$V$10,Model!AD1,'Assumptions (Wind)'!$V$13,'Assumptions (Wind)'!$V$8*Model!$AT$677*AVERAGE('Assumptions (Wind)'!$AQ$2:$AR$2)/10^9),0)</f>
        <v>-0.4011558809</v>
      </c>
      <c r="BB777" s="160">
        <f>IF(and($AT$677&gt;0,Model!AE$1&lt;='Assumptions (Wind)'!$V$13),PPMT('Assumptions (Wind)'!$V$10,Model!AE1,'Assumptions (Wind)'!$V$13,'Assumptions (Wind)'!$V$8*Model!$AT$677*AVERAGE('Assumptions (Wind)'!$AQ$2:$AR$2)/10^9),0)</f>
        <v>-0.4332483513</v>
      </c>
      <c r="BC777" s="160">
        <f>IF(and($AT$677&gt;0,Model!AF$1&lt;='Assumptions (Wind)'!$V$13),PPMT('Assumptions (Wind)'!$V$10,Model!AF1,'Assumptions (Wind)'!$V$13,'Assumptions (Wind)'!$V$8*Model!$AT$677*AVERAGE('Assumptions (Wind)'!$AQ$2:$AR$2)/10^9),0)</f>
        <v>-0.4679082194</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-0.2664242922</v>
      </c>
      <c r="AV778" s="160">
        <f>IF(and($AU$677&gt;0,Model!X$1&lt;='Assumptions (Wind)'!$V$13),PPMT('Assumptions (Wind)'!$V$10,Model!X1,'Assumptions (Wind)'!$V$13,'Assumptions (Wind)'!$V$8*Model!$AU$677*AVERAGE('Assumptions (Wind)'!$AR$2:$AS$2)/10^9),0)</f>
        <v>-0.2877382356</v>
      </c>
      <c r="AW778" s="160">
        <f>IF(and($AU$677&gt;0,Model!Y$1&lt;='Assumptions (Wind)'!$V$13),PPMT('Assumptions (Wind)'!$V$10,Model!Y1,'Assumptions (Wind)'!$V$13,'Assumptions (Wind)'!$V$8*Model!$AU$677*AVERAGE('Assumptions (Wind)'!$AR$2:$AS$2)/10^9),0)</f>
        <v>-0.3107572944</v>
      </c>
      <c r="AX778" s="160">
        <f>IF(and($AU$677&gt;0,Model!Z$1&lt;='Assumptions (Wind)'!$V$13),PPMT('Assumptions (Wind)'!$V$10,Model!Z1,'Assumptions (Wind)'!$V$13,'Assumptions (Wind)'!$V$8*Model!$AU$677*AVERAGE('Assumptions (Wind)'!$AR$2:$AS$2)/10^9),0)</f>
        <v>-0.335617878</v>
      </c>
      <c r="AY778" s="160">
        <f>IF(and($AU$677&gt;0,Model!AA$1&lt;='Assumptions (Wind)'!$V$13),PPMT('Assumptions (Wind)'!$V$10,Model!AA1,'Assumptions (Wind)'!$V$13,'Assumptions (Wind)'!$V$8*Model!$AU$677*AVERAGE('Assumptions (Wind)'!$AR$2:$AS$2)/10^9),0)</f>
        <v>-0.3624673082</v>
      </c>
      <c r="AZ778" s="160">
        <f>IF(and($AU$677&gt;0,Model!AB$1&lt;='Assumptions (Wind)'!$V$13),PPMT('Assumptions (Wind)'!$V$10,Model!AB1,'Assumptions (Wind)'!$V$13,'Assumptions (Wind)'!$V$8*Model!$AU$677*AVERAGE('Assumptions (Wind)'!$AR$2:$AS$2)/10^9),0)</f>
        <v>-0.3914646929</v>
      </c>
      <c r="BA778" s="160">
        <f>IF(and($AU$677&gt;0,Model!AC$1&lt;='Assumptions (Wind)'!$V$13),PPMT('Assumptions (Wind)'!$V$10,Model!AC1,'Assumptions (Wind)'!$V$13,'Assumptions (Wind)'!$V$8*Model!$AU$677*AVERAGE('Assumptions (Wind)'!$AR$2:$AS$2)/10^9),0)</f>
        <v>-0.4227818683</v>
      </c>
      <c r="BB778" s="160">
        <f>IF(and($AU$677&gt;0,Model!AD$1&lt;='Assumptions (Wind)'!$V$13),PPMT('Assumptions (Wind)'!$V$10,Model!AD1,'Assumptions (Wind)'!$V$13,'Assumptions (Wind)'!$V$8*Model!$AU$677*AVERAGE('Assumptions (Wind)'!$AR$2:$AS$2)/10^9),0)</f>
        <v>-0.4566044178</v>
      </c>
      <c r="BC778" s="160">
        <f>IF(and($AU$677&gt;0,Model!AE$1&lt;='Assumptions (Wind)'!$V$13),PPMT('Assumptions (Wind)'!$V$10,Model!AE1,'Assumptions (Wind)'!$V$13,'Assumptions (Wind)'!$V$8*Model!$AU$677*AVERAGE('Assumptions (Wind)'!$AR$2:$AS$2)/10^9),0)</f>
        <v>-0.4931327712</v>
      </c>
      <c r="BD778" s="160">
        <f>IF(and($AU$677&gt;0,Model!AF$1&lt;='Assumptions (Wind)'!$V$13),PPMT('Assumptions (Wind)'!$V$10,Model!AF1,'Assumptions (Wind)'!$V$13,'Assumptions (Wind)'!$V$8*Model!$AU$677*AVERAGE('Assumptions (Wind)'!$AR$2:$AS$2)/10^9),0)</f>
        <v>-0.5325833929</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-0.2707569651</v>
      </c>
      <c r="AW779" s="160">
        <f>IF(and($AV$677&gt;0,Model!X$1&lt;='Assumptions (Wind)'!$V$13),PPMT('Assumptions (Wind)'!$V$10,Model!X1,'Assumptions (Wind)'!$V$13,'Assumptions (Wind)'!$V$8*Model!$AV$677*AVERAGE('Assumptions (Wind)'!$AS$2:$AT$2)/10^9),0)</f>
        <v>-0.2924175223</v>
      </c>
      <c r="AX779" s="160">
        <f>IF(and($AV$677&gt;0,Model!Y$1&lt;='Assumptions (Wind)'!$V$13),PPMT('Assumptions (Wind)'!$V$10,Model!Y1,'Assumptions (Wind)'!$V$13,'Assumptions (Wind)'!$V$8*Model!$AV$677*AVERAGE('Assumptions (Wind)'!$AS$2:$AT$2)/10^9),0)</f>
        <v>-0.3158109241</v>
      </c>
      <c r="AY779" s="160">
        <f>IF(and($AV$677&gt;0,Model!Z$1&lt;='Assumptions (Wind)'!$V$13),PPMT('Assumptions (Wind)'!$V$10,Model!Z1,'Assumptions (Wind)'!$V$13,'Assumptions (Wind)'!$V$8*Model!$AV$677*AVERAGE('Assumptions (Wind)'!$AS$2:$AT$2)/10^9),0)</f>
        <v>-0.341075798</v>
      </c>
      <c r="AZ779" s="160">
        <f>IF(and($AV$677&gt;0,Model!AA$1&lt;='Assumptions (Wind)'!$V$13),PPMT('Assumptions (Wind)'!$V$10,Model!AA1,'Assumptions (Wind)'!$V$13,'Assumptions (Wind)'!$V$8*Model!$AV$677*AVERAGE('Assumptions (Wind)'!$AS$2:$AT$2)/10^9),0)</f>
        <v>-0.3683618618</v>
      </c>
      <c r="BA779" s="160">
        <f>IF(and($AV$677&gt;0,Model!AB$1&lt;='Assumptions (Wind)'!$V$13),PPMT('Assumptions (Wind)'!$V$10,Model!AB1,'Assumptions (Wind)'!$V$13,'Assumptions (Wind)'!$V$8*Model!$AV$677*AVERAGE('Assumptions (Wind)'!$AS$2:$AT$2)/10^9),0)</f>
        <v>-0.3978308108</v>
      </c>
      <c r="BB779" s="160">
        <f>IF(and($AV$677&gt;0,Model!AC$1&lt;='Assumptions (Wind)'!$V$13),PPMT('Assumptions (Wind)'!$V$10,Model!AC1,'Assumptions (Wind)'!$V$13,'Assumptions (Wind)'!$V$8*Model!$AV$677*AVERAGE('Assumptions (Wind)'!$AS$2:$AT$2)/10^9),0)</f>
        <v>-0.4296572757</v>
      </c>
      <c r="BC779" s="160">
        <f>IF(and($AV$677&gt;0,Model!AD$1&lt;='Assumptions (Wind)'!$V$13),PPMT('Assumptions (Wind)'!$V$10,Model!AD1,'Assumptions (Wind)'!$V$13,'Assumptions (Wind)'!$V$8*Model!$AV$677*AVERAGE('Assumptions (Wind)'!$AS$2:$AT$2)/10^9),0)</f>
        <v>-0.4640298577</v>
      </c>
      <c r="BD779" s="160">
        <f>IF(and($AV$677&gt;0,Model!AE$1&lt;='Assumptions (Wind)'!$V$13),PPMT('Assumptions (Wind)'!$V$10,Model!AE1,'Assumptions (Wind)'!$V$13,'Assumptions (Wind)'!$V$8*Model!$AV$677*AVERAGE('Assumptions (Wind)'!$AS$2:$AT$2)/10^9),0)</f>
        <v>-0.5011522463</v>
      </c>
      <c r="BE779" s="160">
        <f>IF(and($AV$677&gt;0,Model!AF$1&lt;='Assumptions (Wind)'!$V$13),PPMT('Assumptions (Wind)'!$V$10,Model!AF1,'Assumptions (Wind)'!$V$13,'Assumptions (Wind)'!$V$8*Model!$AV$677*AVERAGE('Assumptions (Wind)'!$AS$2:$AT$2)/10^9),0)</f>
        <v>-0.541244426</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-0.3002820597</v>
      </c>
      <c r="AX780" s="160">
        <f>IF(and($AW$677&gt;0,Model!X$1&lt;='Assumptions (Wind)'!$V$13),PPMT('Assumptions (Wind)'!$V$10,Model!X1,'Assumptions (Wind)'!$V$13,'Assumptions (Wind)'!$V$8*Model!$AW$677*AVERAGE('Assumptions (Wind)'!$AT$2:$AU$2)/10^9),0)</f>
        <v>-0.3243046245</v>
      </c>
      <c r="AY780" s="160">
        <f>IF(and($AW$677&gt;0,Model!Y$1&lt;='Assumptions (Wind)'!$V$13),PPMT('Assumptions (Wind)'!$V$10,Model!Y1,'Assumptions (Wind)'!$V$13,'Assumptions (Wind)'!$V$8*Model!$AW$677*AVERAGE('Assumptions (Wind)'!$AT$2:$AU$2)/10^9),0)</f>
        <v>-0.3502489944</v>
      </c>
      <c r="AZ780" s="160">
        <f>IF(and($AW$677&gt;0,Model!Z$1&lt;='Assumptions (Wind)'!$V$13),PPMT('Assumptions (Wind)'!$V$10,Model!Z1,'Assumptions (Wind)'!$V$13,'Assumptions (Wind)'!$V$8*Model!$AW$677*AVERAGE('Assumptions (Wind)'!$AT$2:$AU$2)/10^9),0)</f>
        <v>-0.378268914</v>
      </c>
      <c r="BA780" s="160">
        <f>IF(and($AW$677&gt;0,Model!AA$1&lt;='Assumptions (Wind)'!$V$13),PPMT('Assumptions (Wind)'!$V$10,Model!AA1,'Assumptions (Wind)'!$V$13,'Assumptions (Wind)'!$V$8*Model!$AW$677*AVERAGE('Assumptions (Wind)'!$AT$2:$AU$2)/10^9),0)</f>
        <v>-0.4085304271</v>
      </c>
      <c r="BB780" s="160">
        <f>IF(and($AW$677&gt;0,Model!AB$1&lt;='Assumptions (Wind)'!$V$13),PPMT('Assumptions (Wind)'!$V$10,Model!AB1,'Assumptions (Wind)'!$V$13,'Assumptions (Wind)'!$V$8*Model!$AW$677*AVERAGE('Assumptions (Wind)'!$AT$2:$AU$2)/10^9),0)</f>
        <v>-0.4412128613</v>
      </c>
      <c r="BC780" s="160">
        <f>IF(and($AW$677&gt;0,Model!AC$1&lt;='Assumptions (Wind)'!$V$13),PPMT('Assumptions (Wind)'!$V$10,Model!AC1,'Assumptions (Wind)'!$V$13,'Assumptions (Wind)'!$V$8*Model!$AW$677*AVERAGE('Assumptions (Wind)'!$AT$2:$AU$2)/10^9),0)</f>
        <v>-0.4765098902</v>
      </c>
      <c r="BD780" s="160">
        <f>IF(and($AW$677&gt;0,Model!AD$1&lt;='Assumptions (Wind)'!$V$13),PPMT('Assumptions (Wind)'!$V$10,Model!AD1,'Assumptions (Wind)'!$V$13,'Assumptions (Wind)'!$V$8*Model!$AW$677*AVERAGE('Assumptions (Wind)'!$AT$2:$AU$2)/10^9),0)</f>
        <v>-0.5146306814</v>
      </c>
      <c r="BE780" s="160">
        <f>IF(and($AW$677&gt;0,Model!AE$1&lt;='Assumptions (Wind)'!$V$13),PPMT('Assumptions (Wind)'!$V$10,Model!AE1,'Assumptions (Wind)'!$V$13,'Assumptions (Wind)'!$V$8*Model!$AW$677*AVERAGE('Assumptions (Wind)'!$AT$2:$AU$2)/10^9),0)</f>
        <v>-0.5558011359</v>
      </c>
      <c r="BF780" s="160">
        <f>IF(and($AW$677&gt;0,Model!AF$1&lt;='Assumptions (Wind)'!$V$13),PPMT('Assumptions (Wind)'!$V$10,Model!AF1,'Assumptions (Wind)'!$V$13,'Assumptions (Wind)'!$V$8*Model!$AW$677*AVERAGE('Assumptions (Wind)'!$AT$2:$AU$2)/10^9),0)</f>
        <v>-0.6002652268</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-0.1561808521</v>
      </c>
      <c r="AY781" s="160">
        <f>IF(and($AX$677&gt;0,Model!X$1&lt;='Assumptions (Wind)'!$V$13),PPMT('Assumptions (Wind)'!$V$10,Model!X1,'Assumptions (Wind)'!$V$13,'Assumptions (Wind)'!$V$8*Model!$AX$677*AVERAGE('Assumptions (Wind)'!$AU$2:$AV$2)/10^9),0)</f>
        <v>-0.1686753202</v>
      </c>
      <c r="AZ781" s="160">
        <f>IF(and($AX$677&gt;0,Model!Y$1&lt;='Assumptions (Wind)'!$V$13),PPMT('Assumptions (Wind)'!$V$10,Model!Y1,'Assumptions (Wind)'!$V$13,'Assumptions (Wind)'!$V$8*Model!$AX$677*AVERAGE('Assumptions (Wind)'!$AU$2:$AV$2)/10^9),0)</f>
        <v>-0.1821693459</v>
      </c>
      <c r="BA781" s="160">
        <f>IF(and($AX$677&gt;0,Model!Z$1&lt;='Assumptions (Wind)'!$V$13),PPMT('Assumptions (Wind)'!$V$10,Model!Z1,'Assumptions (Wind)'!$V$13,'Assumptions (Wind)'!$V$8*Model!$AX$677*AVERAGE('Assumptions (Wind)'!$AU$2:$AV$2)/10^9),0)</f>
        <v>-0.1967428935</v>
      </c>
      <c r="BB781" s="160">
        <f>IF(and($AX$677&gt;0,Model!AA$1&lt;='Assumptions (Wind)'!$V$13),PPMT('Assumptions (Wind)'!$V$10,Model!AA1,'Assumptions (Wind)'!$V$13,'Assumptions (Wind)'!$V$8*Model!$AX$677*AVERAGE('Assumptions (Wind)'!$AU$2:$AV$2)/10^9),0)</f>
        <v>-0.212482325</v>
      </c>
      <c r="BC781" s="160">
        <f>IF(and($AX$677&gt;0,Model!AB$1&lt;='Assumptions (Wind)'!$V$13),PPMT('Assumptions (Wind)'!$V$10,Model!AB1,'Assumptions (Wind)'!$V$13,'Assumptions (Wind)'!$V$8*Model!$AX$677*AVERAGE('Assumptions (Wind)'!$AU$2:$AV$2)/10^9),0)</f>
        <v>-0.229480911</v>
      </c>
      <c r="BD781" s="160">
        <f>IF(and($AX$677&gt;0,Model!AC$1&lt;='Assumptions (Wind)'!$V$13),PPMT('Assumptions (Wind)'!$V$10,Model!AC1,'Assumptions (Wind)'!$V$13,'Assumptions (Wind)'!$V$8*Model!$AX$677*AVERAGE('Assumptions (Wind)'!$AU$2:$AV$2)/10^9),0)</f>
        <v>-0.2478393839</v>
      </c>
      <c r="BE781" s="160">
        <f>IF(and($AX$677&gt;0,Model!AD$1&lt;='Assumptions (Wind)'!$V$13),PPMT('Assumptions (Wind)'!$V$10,Model!AD1,'Assumptions (Wind)'!$V$13,'Assumptions (Wind)'!$V$8*Model!$AX$677*AVERAGE('Assumptions (Wind)'!$AU$2:$AV$2)/10^9),0)</f>
        <v>-0.2676665346</v>
      </c>
      <c r="BF781" s="160">
        <f>IF(and($AX$677&gt;0,Model!AE$1&lt;='Assumptions (Wind)'!$V$13),PPMT('Assumptions (Wind)'!$V$10,Model!AE1,'Assumptions (Wind)'!$V$13,'Assumptions (Wind)'!$V$8*Model!$AX$677*AVERAGE('Assumptions (Wind)'!$AU$2:$AV$2)/10^9),0)</f>
        <v>-0.2890798574</v>
      </c>
      <c r="BG781" s="160">
        <f>IF(and($AX$677&gt;0,Model!AF$1&lt;='Assumptions (Wind)'!$V$13),PPMT('Assumptions (Wind)'!$V$10,Model!AF1,'Assumptions (Wind)'!$V$13,'Assumptions (Wind)'!$V$8*Model!$AX$677*AVERAGE('Assumptions (Wind)'!$AU$2:$AV$2)/10^9),0)</f>
        <v>-0.312206246</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-0.157252155</v>
      </c>
      <c r="AZ782" s="160">
        <f>IF(and($AY$677&gt;0,Model!X$1&lt;='Assumptions (Wind)'!$V$13),PPMT('Assumptions (Wind)'!$V$10,Model!X1,'Assumptions (Wind)'!$V$13,'Assumptions (Wind)'!$V$8*Model!$AY$677*AVERAGE('Assumptions (Wind)'!$AV$2:$AW$2)/10^9),0)</f>
        <v>-0.1698323274</v>
      </c>
      <c r="BA782" s="160">
        <f>IF(and($AY$677&gt;0,Model!Y$1&lt;='Assumptions (Wind)'!$V$13),PPMT('Assumptions (Wind)'!$V$10,Model!Y1,'Assumptions (Wind)'!$V$13,'Assumptions (Wind)'!$V$8*Model!$AY$677*AVERAGE('Assumptions (Wind)'!$AV$2:$AW$2)/10^9),0)</f>
        <v>-0.1834189136</v>
      </c>
      <c r="BB782" s="160">
        <f>IF(and($AY$677&gt;0,Model!Z$1&lt;='Assumptions (Wind)'!$V$13),PPMT('Assumptions (Wind)'!$V$10,Model!Z1,'Assumptions (Wind)'!$V$13,'Assumptions (Wind)'!$V$8*Model!$AY$677*AVERAGE('Assumptions (Wind)'!$AV$2:$AW$2)/10^9),0)</f>
        <v>-0.1980924267</v>
      </c>
      <c r="BC782" s="160">
        <f>IF(and($AY$677&gt;0,Model!AA$1&lt;='Assumptions (Wind)'!$V$13),PPMT('Assumptions (Wind)'!$V$10,Model!AA1,'Assumptions (Wind)'!$V$13,'Assumptions (Wind)'!$V$8*Model!$AY$677*AVERAGE('Assumptions (Wind)'!$AV$2:$AW$2)/10^9),0)</f>
        <v>-0.2139398209</v>
      </c>
      <c r="BD782" s="160">
        <f>IF(and($AY$677&gt;0,Model!AB$1&lt;='Assumptions (Wind)'!$V$13),PPMT('Assumptions (Wind)'!$V$10,Model!AB1,'Assumptions (Wind)'!$V$13,'Assumptions (Wind)'!$V$8*Model!$AY$677*AVERAGE('Assumptions (Wind)'!$AV$2:$AW$2)/10^9),0)</f>
        <v>-0.2310550065</v>
      </c>
      <c r="BE782" s="160">
        <f>IF(and($AY$677&gt;0,Model!AC$1&lt;='Assumptions (Wind)'!$V$13),PPMT('Assumptions (Wind)'!$V$10,Model!AC1,'Assumptions (Wind)'!$V$13,'Assumptions (Wind)'!$V$8*Model!$AY$677*AVERAGE('Assumptions (Wind)'!$AV$2:$AW$2)/10^9),0)</f>
        <v>-0.249539407</v>
      </c>
      <c r="BF782" s="160">
        <f>IF(and($AY$677&gt;0,Model!AD$1&lt;='Assumptions (Wind)'!$V$13),PPMT('Assumptions (Wind)'!$V$10,Model!AD1,'Assumptions (Wind)'!$V$13,'Assumptions (Wind)'!$V$8*Model!$AY$677*AVERAGE('Assumptions (Wind)'!$AV$2:$AW$2)/10^9),0)</f>
        <v>-0.2695025596</v>
      </c>
      <c r="BG782" s="160">
        <f>IF(and($AY$677&gt;0,Model!AE$1&lt;='Assumptions (Wind)'!$V$13),PPMT('Assumptions (Wind)'!$V$10,Model!AE1,'Assumptions (Wind)'!$V$13,'Assumptions (Wind)'!$V$8*Model!$AY$677*AVERAGE('Assumptions (Wind)'!$AV$2:$AW$2)/10^9),0)</f>
        <v>-0.2910627644</v>
      </c>
      <c r="BH782" s="160">
        <f>IF(and($AY$677&gt;0,Model!AF$1&lt;='Assumptions (Wind)'!$V$13),PPMT('Assumptions (Wind)'!$V$10,Model!AF1,'Assumptions (Wind)'!$V$13,'Assumptions (Wind)'!$V$8*Model!$AY$677*AVERAGE('Assumptions (Wind)'!$AV$2:$AW$2)/10^9),0)</f>
        <v>-0.3143477855</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-0.3164639277</v>
      </c>
      <c r="BA783" s="160">
        <f>IF(and($AZ$677&gt;0,Model!X$1&lt;='Assumptions (Wind)'!$V$13),PPMT('Assumptions (Wind)'!$V$10,Model!X1,'Assumptions (Wind)'!$V$13,'Assumptions (Wind)'!$V$8*Model!$AZ$677*AVERAGE('Assumptions (Wind)'!$AW$2:$AX$2)/10^9),0)</f>
        <v>-0.3417810419</v>
      </c>
      <c r="BB783" s="160">
        <f>IF(and($AZ$677&gt;0,Model!Y$1&lt;='Assumptions (Wind)'!$V$13),PPMT('Assumptions (Wind)'!$V$10,Model!Y1,'Assumptions (Wind)'!$V$13,'Assumptions (Wind)'!$V$8*Model!$AZ$677*AVERAGE('Assumptions (Wind)'!$AW$2:$AX$2)/10^9),0)</f>
        <v>-0.3691235253</v>
      </c>
      <c r="BC783" s="160">
        <f>IF(and($AZ$677&gt;0,Model!Z$1&lt;='Assumptions (Wind)'!$V$13),PPMT('Assumptions (Wind)'!$V$10,Model!Z1,'Assumptions (Wind)'!$V$13,'Assumptions (Wind)'!$V$8*Model!$AZ$677*AVERAGE('Assumptions (Wind)'!$AW$2:$AX$2)/10^9),0)</f>
        <v>-0.3986534073</v>
      </c>
      <c r="BD783" s="160">
        <f>IF(and($AZ$677&gt;0,Model!AA$1&lt;='Assumptions (Wind)'!$V$13),PPMT('Assumptions (Wind)'!$V$10,Model!AA1,'Assumptions (Wind)'!$V$13,'Assumptions (Wind)'!$V$8*Model!$AZ$677*AVERAGE('Assumptions (Wind)'!$AW$2:$AX$2)/10^9),0)</f>
        <v>-0.4305456799</v>
      </c>
      <c r="BE783" s="160">
        <f>IF(and($AZ$677&gt;0,Model!AB$1&lt;='Assumptions (Wind)'!$V$13),PPMT('Assumptions (Wind)'!$V$10,Model!AB1,'Assumptions (Wind)'!$V$13,'Assumptions (Wind)'!$V$8*Model!$AZ$677*AVERAGE('Assumptions (Wind)'!$AW$2:$AX$2)/10^9),0)</f>
        <v>-0.4649893343</v>
      </c>
      <c r="BF783" s="160">
        <f>IF(and($AZ$677&gt;0,Model!AC$1&lt;='Assumptions (Wind)'!$V$13),PPMT('Assumptions (Wind)'!$V$10,Model!AC1,'Assumptions (Wind)'!$V$13,'Assumptions (Wind)'!$V$8*Model!$AZ$677*AVERAGE('Assumptions (Wind)'!$AW$2:$AX$2)/10^9),0)</f>
        <v>-0.502188481</v>
      </c>
      <c r="BG783" s="160">
        <f>IF(and($AZ$677&gt;0,Model!AD$1&lt;='Assumptions (Wind)'!$V$13),PPMT('Assumptions (Wind)'!$V$10,Model!AD1,'Assumptions (Wind)'!$V$13,'Assumptions (Wind)'!$V$8*Model!$AZ$677*AVERAGE('Assumptions (Wind)'!$AW$2:$AX$2)/10^9),0)</f>
        <v>-0.5423635595</v>
      </c>
      <c r="BH783" s="160">
        <f>IF(and($AZ$677&gt;0,Model!AE$1&lt;='Assumptions (Wind)'!$V$13),PPMT('Assumptions (Wind)'!$V$10,Model!AE1,'Assumptions (Wind)'!$V$13,'Assumptions (Wind)'!$V$8*Model!$AZ$677*AVERAGE('Assumptions (Wind)'!$AW$2:$AX$2)/10^9),0)</f>
        <v>-0.5857526442</v>
      </c>
      <c r="BI783" s="160">
        <f>IF(and($AZ$677&gt;0,Model!AF$1&lt;='Assumptions (Wind)'!$V$13),PPMT('Assumptions (Wind)'!$V$10,Model!AF1,'Assumptions (Wind)'!$V$13,'Assumptions (Wind)'!$V$8*Model!$AZ$677*AVERAGE('Assumptions (Wind)'!$AW$2:$AX$2)/10^9),0)</f>
        <v>-0.6326128558</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-0.3183803052</v>
      </c>
      <c r="BB784" s="160">
        <f>IF(and($BA$677&gt;0,Model!X$1&lt;='Assumptions (Wind)'!$V$13),PPMT('Assumptions (Wind)'!$V$10,Model!X1,'Assumptions (Wind)'!$V$13,'Assumptions (Wind)'!$V$8*Model!$BA$677*AVERAGE('Assumptions (Wind)'!$AX$2:$AY$2)/10^9),0)</f>
        <v>-0.3438507296</v>
      </c>
      <c r="BC784" s="160">
        <f>IF(and($BA$677&gt;0,Model!Y$1&lt;='Assumptions (Wind)'!$V$13),PPMT('Assumptions (Wind)'!$V$10,Model!Y1,'Assumptions (Wind)'!$V$13,'Assumptions (Wind)'!$V$8*Model!$BA$677*AVERAGE('Assumptions (Wind)'!$AX$2:$AY$2)/10^9),0)</f>
        <v>-0.371358788</v>
      </c>
      <c r="BD784" s="160">
        <f>IF(and($BA$677&gt;0,Model!Z$1&lt;='Assumptions (Wind)'!$V$13),PPMT('Assumptions (Wind)'!$V$10,Model!Z1,'Assumptions (Wind)'!$V$13,'Assumptions (Wind)'!$V$8*Model!$BA$677*AVERAGE('Assumptions (Wind)'!$AX$2:$AY$2)/10^9),0)</f>
        <v>-0.4010674911</v>
      </c>
      <c r="BE784" s="160">
        <f>IF(and($BA$677&gt;0,Model!AA$1&lt;='Assumptions (Wind)'!$V$13),PPMT('Assumptions (Wind)'!$V$10,Model!AA1,'Assumptions (Wind)'!$V$13,'Assumptions (Wind)'!$V$8*Model!$BA$677*AVERAGE('Assumptions (Wind)'!$AX$2:$AY$2)/10^9),0)</f>
        <v>-0.4331528903</v>
      </c>
      <c r="BF784" s="160">
        <f>IF(and($BA$677&gt;0,Model!AB$1&lt;='Assumptions (Wind)'!$V$13),PPMT('Assumptions (Wind)'!$V$10,Model!AB1,'Assumptions (Wind)'!$V$13,'Assumptions (Wind)'!$V$8*Model!$BA$677*AVERAGE('Assumptions (Wind)'!$AX$2:$AY$2)/10^9),0)</f>
        <v>-0.4678051216</v>
      </c>
      <c r="BG784" s="160">
        <f>IF(and($BA$677&gt;0,Model!AC$1&lt;='Assumptions (Wind)'!$V$13),PPMT('Assumptions (Wind)'!$V$10,Model!AC1,'Assumptions (Wind)'!$V$13,'Assumptions (Wind)'!$V$8*Model!$BA$677*AVERAGE('Assumptions (Wind)'!$AX$2:$AY$2)/10^9),0)</f>
        <v>-0.5052295313</v>
      </c>
      <c r="BH784" s="160">
        <f>IF(and($BA$677&gt;0,Model!AD$1&lt;='Assumptions (Wind)'!$V$13),PPMT('Assumptions (Wind)'!$V$10,Model!AD1,'Assumptions (Wind)'!$V$13,'Assumptions (Wind)'!$V$8*Model!$BA$677*AVERAGE('Assumptions (Wind)'!$AX$2:$AY$2)/10^9),0)</f>
        <v>-0.5456478938</v>
      </c>
      <c r="BI784" s="160">
        <f>IF(and($BA$677&gt;0,Model!AE$1&lt;='Assumptions (Wind)'!$V$13),PPMT('Assumptions (Wind)'!$V$10,Model!AE1,'Assumptions (Wind)'!$V$13,'Assumptions (Wind)'!$V$8*Model!$BA$677*AVERAGE('Assumptions (Wind)'!$AX$2:$AY$2)/10^9),0)</f>
        <v>-0.5892997253</v>
      </c>
      <c r="BJ784" s="160">
        <f>IF(and($BA$677&gt;0,Model!AF$1&lt;='Assumptions (Wind)'!$V$13),PPMT('Assumptions (Wind)'!$V$10,Model!AF1,'Assumptions (Wind)'!$V$13,'Assumptions (Wind)'!$V$8*Model!$BA$677*AVERAGE('Assumptions (Wind)'!$AX$2:$AY$2)/10^9),0)</f>
        <v>-0.6364437033</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-0.0003759809965</v>
      </c>
      <c r="D785" s="177">
        <f t="array" ref="D785">SUM(IF(ISERROR(D786:D836),"",D786:D836))</f>
        <v>-0.007444357171</v>
      </c>
      <c r="E785" s="177">
        <f t="array" ref="E785">SUM(IF(ISERROR(E786:E836),"",E786:E836))</f>
        <v>-0.01622834808</v>
      </c>
      <c r="F785" s="177">
        <f t="array" ref="F785">SUM(IF(ISERROR(F786:F836),"",F786:F836))</f>
        <v>-0.03236017032</v>
      </c>
      <c r="G785" s="177">
        <f t="array" ref="G785">SUM(IF(ISERROR(G786:G836),"",G786:G836))</f>
        <v>-0.04109555569</v>
      </c>
      <c r="H785" s="177">
        <f t="array" ref="H785">SUM(IF(ISERROR(H786:H836),"",H786:H836))</f>
        <v>-0.05490327656</v>
      </c>
      <c r="I785" s="177">
        <f t="array" ref="I785">SUM(IF(ISERROR(I786:I836),"",I786:I836))</f>
        <v>-0.06391097694</v>
      </c>
      <c r="J785" s="177">
        <f t="array" ref="J785">SUM(IF(ISERROR(J786:J836),"",J786:J836))</f>
        <v>-0.145200055</v>
      </c>
      <c r="K785" s="177">
        <f t="array" ref="K785">SUM(IF(ISERROR(K786:K836),"",K786:K836))</f>
        <v>-0.3470425063</v>
      </c>
      <c r="L785" s="177">
        <f t="array" ref="L785">SUM(IF(ISERROR(L786:L836),"",L786:L836))</f>
        <v>-0.5771205414</v>
      </c>
      <c r="M785" s="177">
        <f t="array" ref="M785">SUM(IF(ISERROR(M786:M836),"",M786:M836))</f>
        <v>-0.6597099001</v>
      </c>
      <c r="N785" s="177">
        <f t="array" ref="N785">SUM(IF(ISERROR(N786:N836),"",N786:N836))</f>
        <v>-0.8391457409</v>
      </c>
      <c r="O785" s="177">
        <f t="array" ref="O785">SUM(IF(ISERROR(O786:O836),"",O786:O836))</f>
        <v>-1.021627701</v>
      </c>
      <c r="P785" s="177">
        <f t="array" ref="P785">SUM(IF(ISERROR(P786:P836),"",P786:P836))</f>
        <v>-0.9370706037</v>
      </c>
      <c r="Q785" s="177">
        <f t="array" ref="Q785">SUM(IF(ISERROR(Q786:Q836),"",Q786:Q836))</f>
        <v>-0.9265088201</v>
      </c>
      <c r="R785" s="177">
        <f t="array" ref="R785">SUM(IF(ISERROR(R786:R836),"",R786:R836))</f>
        <v>-0.8938176236</v>
      </c>
      <c r="S785" s="177">
        <f t="array" ref="S785">SUM(IF(ISERROR(S786:S836),"",S786:S836))</f>
        <v>-0.8729889478</v>
      </c>
      <c r="T785" s="177">
        <f t="array" ref="T785">SUM(IF(ISERROR(T786:T836),"",T786:T836))</f>
        <v>-0.8338275826</v>
      </c>
      <c r="U785" s="177">
        <f t="array" ref="U785">SUM(IF(ISERROR(U786:U836),"",U786:U836))</f>
        <v>-0.8154960576</v>
      </c>
      <c r="V785" s="177">
        <f t="array" ref="V785">SUM(IF(ISERROR(V786:V836),"",V786:V836))</f>
        <v>-0.6564209259</v>
      </c>
      <c r="W785" s="177">
        <f t="array" ref="W785">SUM(IF(ISERROR(W786:W836),"",W786:W836))</f>
        <v>-0.5231843821</v>
      </c>
      <c r="X785" s="177">
        <f t="array" ref="X785">SUM(IF(ISERROR(X786:X836),"",X786:X836))</f>
        <v>-0.569461548</v>
      </c>
      <c r="Y785" s="177">
        <f t="array" ref="Y785">SUM(IF(ISERROR(Y786:Y836),"",Y786:Y836))</f>
        <v>-0.6297144373</v>
      </c>
      <c r="Z785" s="177">
        <f t="array" ref="Z785">SUM(IF(ISERROR(Z786:Z836),"",Z786:Z836))</f>
        <v>-0.7083185107</v>
      </c>
      <c r="AA785" s="177">
        <f t="array" ref="AA785">SUM(IF(ISERROR(AA786:AA836),"",AA786:AA836))</f>
        <v>-0.77043934</v>
      </c>
      <c r="AB785" s="177">
        <f t="array" ref="AB785">SUM(IF(ISERROR(AB786:AB836),"",AB786:AB836))</f>
        <v>-0.8268306371</v>
      </c>
      <c r="AC785" s="177">
        <f t="array" ref="AC785">SUM(IF(ISERROR(AC786:AC836),"",AC786:AC836))</f>
        <v>-0.8848197886</v>
      </c>
      <c r="AD785" s="177">
        <f t="array" ref="AD785">SUM(IF(ISERROR(AD786:AD836),"",AD786:AD836))</f>
        <v>-0.9608932369</v>
      </c>
      <c r="AE785" s="177">
        <f t="array" ref="AE785">SUM(IF(ISERROR(AE786:AE836),"",AE786:AE836))</f>
        <v>-0.9991085286</v>
      </c>
      <c r="AF785" s="177">
        <f t="array" ref="AF785">SUM(IF(ISERROR(AF786:AF836),"",AF786:AF836))</f>
        <v>-1.04536451</v>
      </c>
      <c r="AG785" s="177">
        <f t="array" ref="AG785">SUM(IF(ISERROR(AG786:AG836),"",AG786:AG836))</f>
        <v>-1.072120332</v>
      </c>
      <c r="AH785" s="177">
        <f t="array" ref="AH785">SUM(IF(ISERROR(AH786:AH836),"",AH786:AH836))</f>
        <v>-1.085096043</v>
      </c>
      <c r="AI785" s="177">
        <f t="array" ref="AI785">SUM(IF(ISERROR(AI786:AI836),"",AI786:AI836))</f>
        <v>-1.087007411</v>
      </c>
      <c r="AJ785" s="177">
        <f t="array" ref="AJ785">SUM(IF(ISERROR(AJ786:AJ836),"",AJ786:AJ836))</f>
        <v>-1.099905073</v>
      </c>
      <c r="AK785" s="177">
        <f t="array" ref="AK785">SUM(IF(ISERROR(AK786:AK836),"",AK786:AK836))</f>
        <v>-1.106215258</v>
      </c>
      <c r="AL785" s="177">
        <f t="array" ref="AL785">SUM(IF(ISERROR(AL786:AL836),"",AL786:AL836))</f>
        <v>-1.198464761</v>
      </c>
      <c r="AM785" s="177">
        <f t="array" ref="AM785">SUM(IF(ISERROR(AM786:AM836),"",AM786:AM836))</f>
        <v>-1.407936657</v>
      </c>
      <c r="AN785" s="177">
        <f t="array" ref="AN785">SUM(IF(ISERROR(AN786:AN836),"",AN786:AN836))</f>
        <v>-1.619087627</v>
      </c>
      <c r="AO785" s="177">
        <f t="array" ref="AO785">SUM(IF(ISERROR(AO786:AO836),"",AO786:AO836))</f>
        <v>-1.683114024</v>
      </c>
      <c r="AP785" s="177">
        <f t="array" ref="AP785">SUM(IF(ISERROR(AP786:AP836),"",AP786:AP836))</f>
        <v>-1.821306471</v>
      </c>
      <c r="AQ785" s="177">
        <f t="array" ref="AQ785">SUM(IF(ISERROR(AQ786:AQ836),"",AQ786:AQ836))</f>
        <v>-1.965169413</v>
      </c>
      <c r="AR785" s="177">
        <f t="array" ref="AR785">SUM(IF(ISERROR(AR786:AR836),"",AR786:AR836))</f>
        <v>-1.888834794</v>
      </c>
      <c r="AS785" s="177">
        <f t="array" ref="AS785">SUM(IF(ISERROR(AS786:AS836),"",AS786:AS836))</f>
        <v>-1.885188669</v>
      </c>
      <c r="AT785" s="177">
        <f t="array" ref="AT785">SUM(IF(ISERROR(AT786:AT836),"",AT786:AT836))</f>
        <v>-1.866724616</v>
      </c>
      <c r="AU785" s="177">
        <f t="array" ref="AU785">SUM(IF(ISERROR(AU786:AU836),"",AU786:AU836))</f>
        <v>-1.871888593</v>
      </c>
      <c r="AV785" s="177">
        <f t="array" ref="AV785">SUM(IF(ISERROR(AV786:AV836),"",AV786:AV836))</f>
        <v>-1.863780597</v>
      </c>
      <c r="AW785" s="177">
        <f t="array" ref="AW785">SUM(IF(ISERROR(AW786:AW836),"",AW786:AW836))</f>
        <v>-1.882831946</v>
      </c>
      <c r="AX785" s="177">
        <f t="array" ref="AX785">SUM(IF(ISERROR(AX786:AX836),"",AX786:AX836))</f>
        <v>-1.743540282</v>
      </c>
      <c r="AY785" s="177">
        <f t="array" ref="AY785">SUM(IF(ISERROR(AY786:AY836),"",AY786:AY836))</f>
        <v>-1.628997788</v>
      </c>
      <c r="AZ785" s="177">
        <f t="array" ref="AZ785">SUM(IF(ISERROR(AZ786:AZ836),"",AZ786:AZ836))</f>
        <v>-1.704612795</v>
      </c>
      <c r="BA785" s="177">
        <f t="array" ref="BA785">SUM(IF(ISERROR(BA786:BA836),"",BA786:BA836))</f>
        <v>-1.788667951</v>
      </c>
      <c r="BB785" s="177">
        <f t="array" ref="BB785">SUM(IF(ISERROR(BB786:BB836),"",BB786:BB836))</f>
        <v>-1.513827998</v>
      </c>
      <c r="BC785" s="177">
        <f t="array" ref="BC785">SUM(IF(ISERROR(BC786:BC836),"",BC786:BC836))</f>
        <v>-1.245607138</v>
      </c>
      <c r="BD785" s="177">
        <f t="array" ref="BD785">SUM(IF(ISERROR(BD786:BD836),"",BD786:BD836))</f>
        <v>-0.9964060452</v>
      </c>
      <c r="BE785" s="177">
        <f t="array" ref="BE785">SUM(IF(ISERROR(BE786:BE836),"",BE786:BE836))</f>
        <v>-0.7676961347</v>
      </c>
      <c r="BF785" s="177">
        <f t="array" ref="BF785">SUM(IF(ISERROR(BF786:BF836),"",BF786:BF836))</f>
        <v>-0.5667046364</v>
      </c>
      <c r="BG785" s="177">
        <f t="array" ref="BG785">SUM(IF(ISERROR(BG786:BG836),"",BG786:BG836))</f>
        <v>-0.3963973367</v>
      </c>
      <c r="BH785" s="177">
        <f t="array" ref="BH785">SUM(IF(ISERROR(BH786:BH836),"",BH786:BH836))</f>
        <v>-0.2643283686</v>
      </c>
      <c r="BI785" s="177">
        <f t="array" ref="BI785">SUM(IF(ISERROR(BI786:BI836),"",BI786:BI836))</f>
        <v>-0.1486685028</v>
      </c>
      <c r="BJ785" s="177">
        <f t="array" ref="BJ785">SUM(IF(ISERROR(BJ786:BJ836),"",BJ786:BJ836))</f>
        <v>-0.05091549627</v>
      </c>
    </row>
    <row r="786" ht="15.75" hidden="1" customHeight="1" outlineLevel="1">
      <c r="A786" s="241"/>
      <c r="B786" s="38"/>
      <c r="C786" s="177">
        <f>IF($C$677&gt;0,IPMT('Assumptions (Wind)'!$V$10,Model!W$1,'Assumptions (Wind)'!$V$13,'Assumptions (Wind)'!$V$8*Model!$C$677*'Assumptions (Wind)'!$B$2/10^9),0)</f>
        <v>-0.0003759809965</v>
      </c>
      <c r="D786" s="177">
        <f>IF($C$677&gt;0,IPMT('Assumptions (Wind)'!$V$10,Model!X$1,'Assumptions (Wind)'!$V$13,'Assumptions (Wind)'!$V$8*Model!$C$677*'Assumptions (Wind)'!$B$2/10^9),0)</f>
        <v>-0.0003500272205</v>
      </c>
      <c r="E786" s="177">
        <f>IF($C$677&gt;0,IPMT('Assumptions (Wind)'!$V$10,Model!Y$1,'Assumptions (Wind)'!$V$13,'Assumptions (Wind)'!$V$8*Model!$C$677*'Assumptions (Wind)'!$B$2/10^9),0)</f>
        <v>-0.0003219971425</v>
      </c>
      <c r="F786" s="177">
        <f>IF($C$677&gt;0,IPMT('Assumptions (Wind)'!$V$10,Model!Z$1,'Assumptions (Wind)'!$V$13,'Assumptions (Wind)'!$V$8*Model!$C$677*'Assumptions (Wind)'!$B$2/10^9),0)</f>
        <v>-0.0002917246582</v>
      </c>
      <c r="G786" s="177">
        <f>IF($C$677&gt;0,IPMT('Assumptions (Wind)'!$V$10,Model!AA$1,'Assumptions (Wind)'!$V$13,'Assumptions (Wind)'!$V$8*Model!$C$677*'Assumptions (Wind)'!$B$2/10^9),0)</f>
        <v>-0.0002590303752</v>
      </c>
      <c r="H786" s="177">
        <f>IF($C$677&gt;0,IPMT('Assumptions (Wind)'!$V$10,Model!AB$1,'Assumptions (Wind)'!$V$13,'Assumptions (Wind)'!$V$8*Model!$C$677*'Assumptions (Wind)'!$B$2/10^9),0)</f>
        <v>-0.0002237205496</v>
      </c>
      <c r="I786" s="177">
        <f>IF($C$677&gt;0,IPMT('Assumptions (Wind)'!$V$10,Model!AC$1,'Assumptions (Wind)'!$V$13,'Assumptions (Wind)'!$V$8*Model!$C$677*'Assumptions (Wind)'!$B$2/10^9),0)</f>
        <v>-0.0001855859379</v>
      </c>
      <c r="J786" s="177">
        <f>IF($C$677&gt;0,IPMT('Assumptions (Wind)'!$V$10,Model!AD$1,'Assumptions (Wind)'!$V$13,'Assumptions (Wind)'!$V$8*Model!$C$677*'Assumptions (Wind)'!$B$2/10^9),0)</f>
        <v>-0.0001444005573</v>
      </c>
      <c r="K786" s="177">
        <f>IF($C$677&gt;0,IPMT('Assumptions (Wind)'!$V$10,Model!AE$1,'Assumptions (Wind)'!$V$13,'Assumptions (Wind)'!$V$8*Model!$C$677*'Assumptions (Wind)'!$B$2/10^9),0)</f>
        <v>-0.00009992034618</v>
      </c>
      <c r="L786" s="177">
        <f>IF($C$677&gt;0,IPMT('Assumptions (Wind)'!$V$10,Model!AF$1,'Assumptions (Wind)'!$V$13,'Assumptions (Wind)'!$V$8*Model!$C$677*'Assumptions (Wind)'!$B$2/10^9),0)</f>
        <v>-0.00005188171821</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-0.00709432995</v>
      </c>
      <c r="E787" s="177">
        <f>IF($D$677&gt;0,IPMT('Assumptions (Wind)'!$V$10,Model!X$1,'Assumptions (Wind)'!$V$13,'Assumptions (Wind)'!$V$8*Model!$D$677*'Assumptions (Wind)'!$B$2/10^9),0)</f>
        <v>-0.006604611981</v>
      </c>
      <c r="F787" s="177">
        <f>IF($D$677&gt;0,IPMT('Assumptions (Wind)'!$V$10,Model!Y$1,'Assumptions (Wind)'!$V$13,'Assumptions (Wind)'!$V$8*Model!$D$677*'Assumptions (Wind)'!$B$2/10^9),0)</f>
        <v>-0.006075716574</v>
      </c>
      <c r="G787" s="177">
        <f>IF($D$677&gt;0,IPMT('Assumptions (Wind)'!$V$10,Model!Z$1,'Assumptions (Wind)'!$V$13,'Assumptions (Wind)'!$V$8*Model!$D$677*'Assumptions (Wind)'!$B$2/10^9),0)</f>
        <v>-0.005504509535</v>
      </c>
      <c r="H787" s="177">
        <f>IF($D$677&gt;0,IPMT('Assumptions (Wind)'!$V$10,Model!AA$1,'Assumptions (Wind)'!$V$13,'Assumptions (Wind)'!$V$8*Model!$D$677*'Assumptions (Wind)'!$B$2/10^9),0)</f>
        <v>-0.004887605933</v>
      </c>
      <c r="I787" s="177">
        <f>IF($D$677&gt;0,IPMT('Assumptions (Wind)'!$V$10,Model!AB$1,'Assumptions (Wind)'!$V$13,'Assumptions (Wind)'!$V$8*Model!$D$677*'Assumptions (Wind)'!$B$2/10^9),0)</f>
        <v>-0.004221350042</v>
      </c>
      <c r="J787" s="177">
        <f>IF($D$677&gt;0,IPMT('Assumptions (Wind)'!$V$10,Model!AC$1,'Assumptions (Wind)'!$V$13,'Assumptions (Wind)'!$V$8*Model!$D$677*'Assumptions (Wind)'!$B$2/10^9),0)</f>
        <v>-0.003501793681</v>
      </c>
      <c r="K787" s="177">
        <f>IF($D$677&gt;0,IPMT('Assumptions (Wind)'!$V$10,Model!AD$1,'Assumptions (Wind)'!$V$13,'Assumptions (Wind)'!$V$8*Model!$D$677*'Assumptions (Wind)'!$B$2/10^9),0)</f>
        <v>-0.00272467281</v>
      </c>
      <c r="L787" s="177">
        <f>IF($D$677&gt;0,IPMT('Assumptions (Wind)'!$V$10,Model!AE$1,'Assumptions (Wind)'!$V$13,'Assumptions (Wind)'!$V$8*Model!$D$677*'Assumptions (Wind)'!$B$2/10^9),0)</f>
        <v>-0.00188538227</v>
      </c>
      <c r="M787" s="177">
        <f>IF($D$677&gt;0,IPMT('Assumptions (Wind)'!$V$10,Model!AF$1,'Assumptions (Wind)'!$V$13,'Assumptions (Wind)'!$V$8*Model!$D$677*'Assumptions (Wind)'!$B$2/10^9),0)</f>
        <v>-0.0009789484862</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-0.009301738956</v>
      </c>
      <c r="F788" s="160">
        <f>IF($E$677&gt;0,IPMT('Assumptions (Wind)'!$V$10,Model!X$1,'Assumptions (Wind)'!$V$13,'Assumptions (Wind)'!$V$8*Model!$E$677*AVERAGE('Assumptions (Wind)'!$B$2:$C$2)/10^9),0)</f>
        <v>-0.008659644672</v>
      </c>
      <c r="G788" s="160">
        <f>IF($E$677&gt;0,IPMT('Assumptions (Wind)'!$V$10,Model!Y$1,'Assumptions (Wind)'!$V$13,'Assumptions (Wind)'!$V$8*Model!$E$677*AVERAGE('Assumptions (Wind)'!$B$2:$C$2)/10^9),0)</f>
        <v>-0.007966182845</v>
      </c>
      <c r="H788" s="160">
        <f>IF($E$677&gt;0,IPMT('Assumptions (Wind)'!$V$10,Model!Z$1,'Assumptions (Wind)'!$V$13,'Assumptions (Wind)'!$V$8*Model!$E$677*AVERAGE('Assumptions (Wind)'!$B$2:$C$2)/10^9),0)</f>
        <v>-0.007217244072</v>
      </c>
      <c r="I788" s="160">
        <f>IF($E$677&gt;0,IPMT('Assumptions (Wind)'!$V$10,Model!AA$1,'Assumptions (Wind)'!$V$13,'Assumptions (Wind)'!$V$8*Model!$E$677*AVERAGE('Assumptions (Wind)'!$B$2:$C$2)/10^9),0)</f>
        <v>-0.006408390197</v>
      </c>
      <c r="J788" s="160">
        <f>IF($E$677&gt;0,IPMT('Assumptions (Wind)'!$V$10,Model!AB$1,'Assumptions (Wind)'!$V$13,'Assumptions (Wind)'!$V$8*Model!$E$677*AVERAGE('Assumptions (Wind)'!$B$2:$C$2)/10^9),0)</f>
        <v>-0.005534828012</v>
      </c>
      <c r="K788" s="160">
        <f>IF($E$677&gt;0,IPMT('Assumptions (Wind)'!$V$10,Model!AC$1,'Assumptions (Wind)'!$V$13,'Assumptions (Wind)'!$V$8*Model!$E$677*AVERAGE('Assumptions (Wind)'!$B$2:$C$2)/10^9),0)</f>
        <v>-0.004591380853</v>
      </c>
      <c r="L788" s="160">
        <f>IF($E$677&gt;0,IPMT('Assumptions (Wind)'!$V$10,Model!AD$1,'Assumptions (Wind)'!$V$13,'Assumptions (Wind)'!$V$8*Model!$E$677*AVERAGE('Assumptions (Wind)'!$B$2:$C$2)/10^9),0)</f>
        <v>-0.00357245792</v>
      </c>
      <c r="M788" s="160">
        <f>IF($E$677&gt;0,IPMT('Assumptions (Wind)'!$V$10,Model!AE$1,'Assumptions (Wind)'!$V$13,'Assumptions (Wind)'!$V$8*Model!$E$677*AVERAGE('Assumptions (Wind)'!$B$2:$C$2)/10^9),0)</f>
        <v>-0.002472021153</v>
      </c>
      <c r="N788" s="177">
        <f>IF($E$677&gt;0,IPMT('Assumptions (Wind)'!$V$10,Model!AF$1,'Assumptions (Wind)'!$V$13,'Assumptions (Wind)'!$V$8*Model!$E$677*AVERAGE('Assumptions (Wind)'!$B$2:$C$2)/10^9),0)</f>
        <v>-0.001283549445</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-0.01733308441</v>
      </c>
      <c r="G789" s="160">
        <f>IF($F$677&gt;0,IPMT('Assumptions (Wind)'!$V$10,Model!X$1,'Assumptions (Wind)'!$V$13,'Assumptions (Wind)'!$V$8*Model!$F$677*AVERAGE('Assumptions (Wind)'!$C$2:$D$2)/10^9),0)</f>
        <v>-0.01613659046</v>
      </c>
      <c r="H789" s="160">
        <f>IF($F$677&gt;0,IPMT('Assumptions (Wind)'!$V$10,Model!Y$1,'Assumptions (Wind)'!$V$13,'Assumptions (Wind)'!$V$8*Model!$F$677*AVERAGE('Assumptions (Wind)'!$C$2:$D$2)/10^9),0)</f>
        <v>-0.01484437699</v>
      </c>
      <c r="I789" s="160">
        <f>IF($F$677&gt;0,IPMT('Assumptions (Wind)'!$V$10,Model!Z$1,'Assumptions (Wind)'!$V$13,'Assumptions (Wind)'!$V$8*Model!$F$677*AVERAGE('Assumptions (Wind)'!$C$2:$D$2)/10^9),0)</f>
        <v>-0.01344878644</v>
      </c>
      <c r="J789" s="160">
        <f>IF($F$677&gt;0,IPMT('Assumptions (Wind)'!$V$10,Model!AA$1,'Assumptions (Wind)'!$V$13,'Assumptions (Wind)'!$V$8*Model!$F$677*AVERAGE('Assumptions (Wind)'!$C$2:$D$2)/10^9),0)</f>
        <v>-0.01194154865</v>
      </c>
      <c r="K789" s="160">
        <f>IF($F$677&gt;0,IPMT('Assumptions (Wind)'!$V$10,Model!AB$1,'Assumptions (Wind)'!$V$13,'Assumptions (Wind)'!$V$8*Model!$F$677*AVERAGE('Assumptions (Wind)'!$C$2:$D$2)/10^9),0)</f>
        <v>-0.01031373183</v>
      </c>
      <c r="L789" s="160">
        <f>IF($F$677&gt;0,IPMT('Assumptions (Wind)'!$V$10,Model!AC$1,'Assumptions (Wind)'!$V$13,'Assumptions (Wind)'!$V$8*Model!$F$677*AVERAGE('Assumptions (Wind)'!$C$2:$D$2)/10^9),0)</f>
        <v>-0.008555689669</v>
      </c>
      <c r="M789" s="160">
        <f>IF($F$677&gt;0,IPMT('Assumptions (Wind)'!$V$10,Model!AD$1,'Assumptions (Wind)'!$V$13,'Assumptions (Wind)'!$V$8*Model!$F$677*AVERAGE('Assumptions (Wind)'!$C$2:$D$2)/10^9),0)</f>
        <v>-0.006657004135</v>
      </c>
      <c r="N789" s="160">
        <f>IF($F$677&gt;0,IPMT('Assumptions (Wind)'!$V$10,Model!AE$1,'Assumptions (Wind)'!$V$13,'Assumptions (Wind)'!$V$8*Model!$F$677*AVERAGE('Assumptions (Wind)'!$C$2:$D$2)/10^9),0)</f>
        <v>-0.004606423758</v>
      </c>
      <c r="O789" s="160">
        <f>IF($F$677&gt;0,IPMT('Assumptions (Wind)'!$V$10,Model!AF$1,'Assumptions (Wind)'!$V$13,'Assumptions (Wind)'!$V$8*Model!$F$677*AVERAGE('Assumptions (Wind)'!$C$2:$D$2)/10^9),0)</f>
        <v>-0.002391796951</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-0.01122924247</v>
      </c>
      <c r="H790" s="160">
        <f>IF($G$677&gt;0,IPMT('Assumptions (Wind)'!$V$10,Model!X$1,'Assumptions (Wind)'!$V$13,'Assumptions (Wind)'!$V$8*Model!$G$677*AVERAGE('Assumptions (Wind)'!$D$2:$E$2)/10^9),0)</f>
        <v>-0.01045409361</v>
      </c>
      <c r="I790" s="160">
        <f>IF($G$677&gt;0,IPMT('Assumptions (Wind)'!$V$10,Model!Y$1,'Assumptions (Wind)'!$V$13,'Assumptions (Wind)'!$V$8*Model!$G$677*AVERAGE('Assumptions (Wind)'!$D$2:$E$2)/10^9),0)</f>
        <v>-0.009616932831</v>
      </c>
      <c r="J790" s="160">
        <f>IF($G$677&gt;0,IPMT('Assumptions (Wind)'!$V$10,Model!Z$1,'Assumptions (Wind)'!$V$13,'Assumptions (Wind)'!$V$8*Model!$G$677*AVERAGE('Assumptions (Wind)'!$D$2:$E$2)/10^9),0)</f>
        <v>-0.008712799194</v>
      </c>
      <c r="K790" s="160">
        <f>IF($G$677&gt;0,IPMT('Assumptions (Wind)'!$V$10,Model!AA$1,'Assumptions (Wind)'!$V$13,'Assumptions (Wind)'!$V$8*Model!$G$677*AVERAGE('Assumptions (Wind)'!$D$2:$E$2)/10^9),0)</f>
        <v>-0.007736334865</v>
      </c>
      <c r="L790" s="160">
        <f>IF($G$677&gt;0,IPMT('Assumptions (Wind)'!$V$10,Model!AB$1,'Assumptions (Wind)'!$V$13,'Assumptions (Wind)'!$V$8*Model!$G$677*AVERAGE('Assumptions (Wind)'!$D$2:$E$2)/10^9),0)</f>
        <v>-0.00668175339</v>
      </c>
      <c r="M790" s="160">
        <f>IF($G$677&gt;0,IPMT('Assumptions (Wind)'!$V$10,Model!AC$1,'Assumptions (Wind)'!$V$13,'Assumptions (Wind)'!$V$8*Model!$G$677*AVERAGE('Assumptions (Wind)'!$D$2:$E$2)/10^9),0)</f>
        <v>-0.005542805397</v>
      </c>
      <c r="N790" s="160">
        <f>IF($G$677&gt;0,IPMT('Assumptions (Wind)'!$V$10,Model!AD$1,'Assumptions (Wind)'!$V$13,'Assumptions (Wind)'!$V$8*Model!$G$677*AVERAGE('Assumptions (Wind)'!$D$2:$E$2)/10^9),0)</f>
        <v>-0.004312741564</v>
      </c>
      <c r="O790" s="160">
        <f>IF($G$677&gt;0,IPMT('Assumptions (Wind)'!$V$10,Model!AE$1,'Assumptions (Wind)'!$V$13,'Assumptions (Wind)'!$V$8*Model!$G$677*AVERAGE('Assumptions (Wind)'!$D$2:$E$2)/10^9),0)</f>
        <v>-0.002984272625</v>
      </c>
      <c r="P790" s="160">
        <f>IF($G$677&gt;0,IPMT('Assumptions (Wind)'!$V$10,Model!AF$1,'Assumptions (Wind)'!$V$13,'Assumptions (Wind)'!$V$8*Model!$G$677*AVERAGE('Assumptions (Wind)'!$D$2:$E$2)/10^9),0)</f>
        <v>-0.001549526171</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-0.01727623541</v>
      </c>
      <c r="I791" s="160">
        <f>IF($H$677&gt;0,IPMT('Assumptions (Wind)'!$V$10,Model!X$1,'Assumptions (Wind)'!$V$13,'Assumptions (Wind)'!$V$8*Model!$H$677*AVERAGE('Assumptions (Wind)'!$E$2:$F$2)/10^9),0)</f>
        <v>-0.01608366571</v>
      </c>
      <c r="J791" s="160">
        <f>IF($H$677&gt;0,IPMT('Assumptions (Wind)'!$V$10,Model!Y$1,'Assumptions (Wind)'!$V$13,'Assumptions (Wind)'!$V$8*Model!$H$677*AVERAGE('Assumptions (Wind)'!$E$2:$F$2)/10^9),0)</f>
        <v>-0.01479569044</v>
      </c>
      <c r="K791" s="160">
        <f>IF($H$677&gt;0,IPMT('Assumptions (Wind)'!$V$10,Model!Z$1,'Assumptions (Wind)'!$V$13,'Assumptions (Wind)'!$V$8*Model!$H$677*AVERAGE('Assumptions (Wind)'!$E$2:$F$2)/10^9),0)</f>
        <v>-0.01340467715</v>
      </c>
      <c r="L791" s="160">
        <f>IF($H$677&gt;0,IPMT('Assumptions (Wind)'!$V$10,Model!AA$1,'Assumptions (Wind)'!$V$13,'Assumptions (Wind)'!$V$8*Model!$H$677*AVERAGE('Assumptions (Wind)'!$E$2:$F$2)/10^9),0)</f>
        <v>-0.01190238279</v>
      </c>
      <c r="M791" s="160">
        <f>IF($H$677&gt;0,IPMT('Assumptions (Wind)'!$V$10,Model!AB$1,'Assumptions (Wind)'!$V$13,'Assumptions (Wind)'!$V$8*Model!$H$677*AVERAGE('Assumptions (Wind)'!$E$2:$F$2)/10^9),0)</f>
        <v>-0.01027990488</v>
      </c>
      <c r="N791" s="160">
        <f>IF($H$677&gt;0,IPMT('Assumptions (Wind)'!$V$10,Model!AC$1,'Assumptions (Wind)'!$V$13,'Assumptions (Wind)'!$V$8*Model!$H$677*AVERAGE('Assumptions (Wind)'!$E$2:$F$2)/10^9),0)</f>
        <v>-0.008527628742</v>
      </c>
      <c r="O791" s="160">
        <f>IF($H$677&gt;0,IPMT('Assumptions (Wind)'!$V$10,Model!AD$1,'Assumptions (Wind)'!$V$13,'Assumptions (Wind)'!$V$8*Model!$H$677*AVERAGE('Assumptions (Wind)'!$E$2:$F$2)/10^9),0)</f>
        <v>-0.006635170511</v>
      </c>
      <c r="P791" s="160">
        <f>IF($H$677&gt;0,IPMT('Assumptions (Wind)'!$V$10,Model!AE$1,'Assumptions (Wind)'!$V$13,'Assumptions (Wind)'!$V$8*Model!$H$677*AVERAGE('Assumptions (Wind)'!$E$2:$F$2)/10^9),0)</f>
        <v>-0.004591315622</v>
      </c>
      <c r="Q791" s="160">
        <f>IF($H$677&gt;0,IPMT('Assumptions (Wind)'!$V$10,Model!AF$1,'Assumptions (Wind)'!$V$13,'Assumptions (Wind)'!$V$8*Model!$H$677*AVERAGE('Assumptions (Wind)'!$E$2:$F$2)/10^9),0)</f>
        <v>-0.002383952342</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-0.01394626578</v>
      </c>
      <c r="J792" s="160">
        <f>IF($I$677&gt;0,IPMT('Assumptions (Wind)'!$V$10,Model!X$1,'Assumptions (Wind)'!$V$13,'Assumptions (Wind)'!$V$8*Model!$I$677*AVERAGE('Assumptions (Wind)'!$F$2:$G$2)/10^9),0)</f>
        <v>-0.01298356218</v>
      </c>
      <c r="K792" s="160">
        <f>IF($I$677&gt;0,IPMT('Assumptions (Wind)'!$V$10,Model!Y$1,'Assumptions (Wind)'!$V$13,'Assumptions (Wind)'!$V$8*Model!$I$677*AVERAGE('Assumptions (Wind)'!$F$2:$G$2)/10^9),0)</f>
        <v>-0.0119438423</v>
      </c>
      <c r="L792" s="160">
        <f>IF($I$677&gt;0,IPMT('Assumptions (Wind)'!$V$10,Model!Z$1,'Assumptions (Wind)'!$V$13,'Assumptions (Wind)'!$V$8*Model!$I$677*AVERAGE('Assumptions (Wind)'!$F$2:$G$2)/10^9),0)</f>
        <v>-0.01082094482</v>
      </c>
      <c r="M792" s="160">
        <f>IF($I$677&gt;0,IPMT('Assumptions (Wind)'!$V$10,Model!AA$1,'Assumptions (Wind)'!$V$13,'Assumptions (Wind)'!$V$8*Model!$I$677*AVERAGE('Assumptions (Wind)'!$F$2:$G$2)/10^9),0)</f>
        <v>-0.009608215551</v>
      </c>
      <c r="N792" s="160">
        <f>IF($I$677&gt;0,IPMT('Assumptions (Wind)'!$V$10,Model!AB$1,'Assumptions (Wind)'!$V$13,'Assumptions (Wind)'!$V$8*Model!$I$677*AVERAGE('Assumptions (Wind)'!$F$2:$G$2)/10^9),0)</f>
        <v>-0.008298467937</v>
      </c>
      <c r="O792" s="160">
        <f>IF($I$677&gt;0,IPMT('Assumptions (Wind)'!$V$10,Model!AC$1,'Assumptions (Wind)'!$V$13,'Assumptions (Wind)'!$V$8*Model!$I$677*AVERAGE('Assumptions (Wind)'!$F$2:$G$2)/10^9),0)</f>
        <v>-0.006883940514</v>
      </c>
      <c r="P792" s="160">
        <f>IF($I$677&gt;0,IPMT('Assumptions (Wind)'!$V$10,Model!AD$1,'Assumptions (Wind)'!$V$13,'Assumptions (Wind)'!$V$8*Model!$I$677*AVERAGE('Assumptions (Wind)'!$F$2:$G$2)/10^9),0)</f>
        <v>-0.005356250898</v>
      </c>
      <c r="Q792" s="160">
        <f>IF($I$677&gt;0,IPMT('Assumptions (Wind)'!$V$10,Model!AE$1,'Assumptions (Wind)'!$V$13,'Assumptions (Wind)'!$V$8*Model!$I$677*AVERAGE('Assumptions (Wind)'!$F$2:$G$2)/10^9),0)</f>
        <v>-0.003706346112</v>
      </c>
      <c r="R792" s="160">
        <f>IF($I$677&gt;0,IPMT('Assumptions (Wind)'!$V$10,Model!AF$1,'Assumptions (Wind)'!$V$13,'Assumptions (Wind)'!$V$8*Model!$I$677*AVERAGE('Assumptions (Wind)'!$F$2:$G$2)/10^9),0)</f>
        <v>-0.001924448943</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-0.08758543229</v>
      </c>
      <c r="K793" s="160">
        <f>IF($J$677&gt;0,IPMT('Assumptions (Wind)'!$V$10,Model!X$1,'Assumptions (Wind)'!$V$13,'Assumptions (Wind)'!$V$8*Model!$J$677*AVERAGE('Assumptions (Wind)'!$G$2:$H$2)/10^9),0)</f>
        <v>-0.08153945468</v>
      </c>
      <c r="L793" s="160">
        <f>IF($J$677&gt;0,IPMT('Assumptions (Wind)'!$V$10,Model!Y$1,'Assumptions (Wind)'!$V$13,'Assumptions (Wind)'!$V$8*Model!$J$677*AVERAGE('Assumptions (Wind)'!$G$2:$H$2)/10^9),0)</f>
        <v>-0.07500979887</v>
      </c>
      <c r="M793" s="160">
        <f>IF($J$677&gt;0,IPMT('Assumptions (Wind)'!$V$10,Model!Z$1,'Assumptions (Wind)'!$V$13,'Assumptions (Wind)'!$V$8*Model!$J$677*AVERAGE('Assumptions (Wind)'!$G$2:$H$2)/10^9),0)</f>
        <v>-0.06795777058</v>
      </c>
      <c r="N793" s="160">
        <f>IF($J$677&gt;0,IPMT('Assumptions (Wind)'!$V$10,Model!AA$1,'Assumptions (Wind)'!$V$13,'Assumptions (Wind)'!$V$8*Model!$J$677*AVERAGE('Assumptions (Wind)'!$G$2:$H$2)/10^9),0)</f>
        <v>-0.06034158004</v>
      </c>
      <c r="O793" s="160">
        <f>IF($J$677&gt;0,IPMT('Assumptions (Wind)'!$V$10,Model!AB$1,'Assumptions (Wind)'!$V$13,'Assumptions (Wind)'!$V$8*Model!$J$677*AVERAGE('Assumptions (Wind)'!$G$2:$H$2)/10^9),0)</f>
        <v>-0.05211609425</v>
      </c>
      <c r="P793" s="160">
        <f>IF($J$677&gt;0,IPMT('Assumptions (Wind)'!$V$10,Model!AC$1,'Assumptions (Wind)'!$V$13,'Assumptions (Wind)'!$V$8*Model!$J$677*AVERAGE('Assumptions (Wind)'!$G$2:$H$2)/10^9),0)</f>
        <v>-0.0432325696</v>
      </c>
      <c r="Q793" s="160">
        <f>IF($J$677&gt;0,IPMT('Assumptions (Wind)'!$V$10,Model!AD$1,'Assumptions (Wind)'!$V$13,'Assumptions (Wind)'!$V$8*Model!$J$677*AVERAGE('Assumptions (Wind)'!$G$2:$H$2)/10^9),0)</f>
        <v>-0.03363836297</v>
      </c>
      <c r="R793" s="160">
        <f>IF($J$677&gt;0,IPMT('Assumptions (Wind)'!$V$10,Model!AE$1,'Assumptions (Wind)'!$V$13,'Assumptions (Wind)'!$V$8*Model!$J$677*AVERAGE('Assumptions (Wind)'!$G$2:$H$2)/10^9),0)</f>
        <v>-0.02327661982</v>
      </c>
      <c r="S793" s="160">
        <f>IF($J$677&gt;0,IPMT('Assumptions (Wind)'!$V$10,Model!AF$1,'Assumptions (Wind)'!$V$13,'Assumptions (Wind)'!$V$8*Model!$J$677*AVERAGE('Assumptions (Wind)'!$G$2:$H$2)/10^9),0)</f>
        <v>-0.01208593721</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-0.2146884915</v>
      </c>
      <c r="L794" s="160">
        <f>IF($K$677&gt;0,IPMT('Assumptions (Wind)'!$V$10,Model!X$1,'Assumptions (Wind)'!$V$13,'Assumptions (Wind)'!$V$8*Model!$K$677*AVERAGE('Assumptions (Wind)'!$H$2:$I$2)/10^9),0)</f>
        <v>-0.1998686547</v>
      </c>
      <c r="M794" s="160">
        <f>IF($K$677&gt;0,IPMT('Assumptions (Wind)'!$V$10,Model!Y$1,'Assumptions (Wind)'!$V$13,'Assumptions (Wind)'!$V$8*Model!$K$677*AVERAGE('Assumptions (Wind)'!$H$2:$I$2)/10^9),0)</f>
        <v>-0.1838632309</v>
      </c>
      <c r="N794" s="160">
        <f>IF($K$677&gt;0,IPMT('Assumptions (Wind)'!$V$10,Model!Z$1,'Assumptions (Wind)'!$V$13,'Assumptions (Wind)'!$V$8*Model!$K$677*AVERAGE('Assumptions (Wind)'!$H$2:$I$2)/10^9),0)</f>
        <v>-0.1665773733</v>
      </c>
      <c r="O794" s="160">
        <f>IF($K$677&gt;0,IPMT('Assumptions (Wind)'!$V$10,Model!AA$1,'Assumptions (Wind)'!$V$13,'Assumptions (Wind)'!$V$8*Model!$K$677*AVERAGE('Assumptions (Wind)'!$H$2:$I$2)/10^9),0)</f>
        <v>-0.147908647</v>
      </c>
      <c r="P794" s="160">
        <f>IF($K$677&gt;0,IPMT('Assumptions (Wind)'!$V$10,Model!AB$1,'Assumptions (Wind)'!$V$13,'Assumptions (Wind)'!$V$8*Model!$K$677*AVERAGE('Assumptions (Wind)'!$H$2:$I$2)/10^9),0)</f>
        <v>-0.1277464227</v>
      </c>
      <c r="Q794" s="160">
        <f>IF($K$677&gt;0,IPMT('Assumptions (Wind)'!$V$10,Model!AC$1,'Assumptions (Wind)'!$V$13,'Assumptions (Wind)'!$V$8*Model!$K$677*AVERAGE('Assumptions (Wind)'!$H$2:$I$2)/10^9),0)</f>
        <v>-0.1059712204</v>
      </c>
      <c r="R794" s="160">
        <f>IF($K$677&gt;0,IPMT('Assumptions (Wind)'!$V$10,Model!AD$1,'Assumptions (Wind)'!$V$13,'Assumptions (Wind)'!$V$8*Model!$K$677*AVERAGE('Assumptions (Wind)'!$H$2:$I$2)/10^9),0)</f>
        <v>-0.08245400192</v>
      </c>
      <c r="S794" s="160">
        <f>IF($K$677&gt;0,IPMT('Assumptions (Wind)'!$V$10,Model!AE$1,'Assumptions (Wind)'!$V$13,'Assumptions (Wind)'!$V$8*Model!$K$677*AVERAGE('Assumptions (Wind)'!$H$2:$I$2)/10^9),0)</f>
        <v>-0.05705540596</v>
      </c>
      <c r="T794" s="160">
        <f>IF($K$677&gt;0,IPMT('Assumptions (Wind)'!$V$10,Model!AF$1,'Assumptions (Wind)'!$V$13,'Assumptions (Wind)'!$V$8*Model!$K$677*AVERAGE('Assumptions (Wind)'!$H$2:$I$2)/10^9),0)</f>
        <v>-0.02962492233</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-0.2587715953</v>
      </c>
      <c r="M795" s="160">
        <f>IF($L$677&gt;0,IPMT('Assumptions (Wind)'!$V$10,Model!X$1,'Assumptions (Wind)'!$V$13,'Assumptions (Wind)'!$V$8*Model!$L$677*AVERAGE('Assumptions (Wind)'!$I$2:$J$2)/10^9),0)</f>
        <v>-0.2409087244</v>
      </c>
      <c r="N795" s="160">
        <f>IF($L$677&gt;0,IPMT('Assumptions (Wind)'!$V$10,Model!Y$1,'Assumptions (Wind)'!$V$13,'Assumptions (Wind)'!$V$8*Model!$L$677*AVERAGE('Assumptions (Wind)'!$I$2:$J$2)/10^9),0)</f>
        <v>-0.2216168238</v>
      </c>
      <c r="O795" s="160">
        <f>IF($L$677&gt;0,IPMT('Assumptions (Wind)'!$V$10,Model!Z$1,'Assumptions (Wind)'!$V$13,'Assumptions (Wind)'!$V$8*Model!$L$677*AVERAGE('Assumptions (Wind)'!$I$2:$J$2)/10^9),0)</f>
        <v>-0.2007815712</v>
      </c>
      <c r="P795" s="160">
        <f>IF($L$677&gt;0,IPMT('Assumptions (Wind)'!$V$10,Model!AA$1,'Assumptions (Wind)'!$V$13,'Assumptions (Wind)'!$V$8*Model!$L$677*AVERAGE('Assumptions (Wind)'!$I$2:$J$2)/10^9),0)</f>
        <v>-0.1782794983</v>
      </c>
      <c r="Q795" s="160">
        <f>IF($L$677&gt;0,IPMT('Assumptions (Wind)'!$V$10,Model!AB$1,'Assumptions (Wind)'!$V$13,'Assumptions (Wind)'!$V$8*Model!$L$677*AVERAGE('Assumptions (Wind)'!$I$2:$J$2)/10^9),0)</f>
        <v>-0.1539772597</v>
      </c>
      <c r="R795" s="160">
        <f>IF($L$677&gt;0,IPMT('Assumptions (Wind)'!$V$10,Model!AC$1,'Assumptions (Wind)'!$V$13,'Assumptions (Wind)'!$V$8*Model!$L$677*AVERAGE('Assumptions (Wind)'!$I$2:$J$2)/10^9),0)</f>
        <v>-0.1277308419</v>
      </c>
      <c r="S795" s="160">
        <f>IF($L$677&gt;0,IPMT('Assumptions (Wind)'!$V$10,Model!AD$1,'Assumptions (Wind)'!$V$13,'Assumptions (Wind)'!$V$8*Model!$L$677*AVERAGE('Assumptions (Wind)'!$I$2:$J$2)/10^9),0)</f>
        <v>-0.0993847107</v>
      </c>
      <c r="T795" s="160">
        <f>IF($L$677&gt;0,IPMT('Assumptions (Wind)'!$V$10,Model!AE$1,'Assumptions (Wind)'!$V$13,'Assumptions (Wind)'!$V$8*Model!$L$677*AVERAGE('Assumptions (Wind)'!$I$2:$J$2)/10^9),0)</f>
        <v>-0.06877088902</v>
      </c>
      <c r="U795" s="160">
        <f>IF($L$677&gt;0,IPMT('Assumptions (Wind)'!$V$10,Model!AF$1,'Assumptions (Wind)'!$V$13,'Assumptions (Wind)'!$V$8*Model!$L$677*AVERAGE('Assumptions (Wind)'!$I$2:$J$2)/10^9),0)</f>
        <v>-0.03570796161</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-0.1314412745</v>
      </c>
      <c r="N796" s="160">
        <f>IF($M$677&gt;0,IPMT('Assumptions (Wind)'!$V$10,Model!X$1,'Assumptions (Wind)'!$V$13,'Assumptions (Wind)'!$V$8*Model!$M$677*AVERAGE('Assumptions (Wind)'!$J$2:$K$2)/10^9),0)</f>
        <v>-0.1223679506</v>
      </c>
      <c r="O796" s="160">
        <f>IF($M$677&gt;0,IPMT('Assumptions (Wind)'!$V$10,Model!Y$1,'Assumptions (Wind)'!$V$13,'Assumptions (Wind)'!$V$8*Model!$M$677*AVERAGE('Assumptions (Wind)'!$J$2:$K$2)/10^9),0)</f>
        <v>-0.1125687607</v>
      </c>
      <c r="P796" s="160">
        <f>IF($M$677&gt;0,IPMT('Assumptions (Wind)'!$V$10,Model!Z$1,'Assumptions (Wind)'!$V$13,'Assumptions (Wind)'!$V$8*Model!$M$677*AVERAGE('Assumptions (Wind)'!$J$2:$K$2)/10^9),0)</f>
        <v>-0.1019856356</v>
      </c>
      <c r="Q796" s="160">
        <f>IF($M$677&gt;0,IPMT('Assumptions (Wind)'!$V$10,Model!AA$1,'Assumptions (Wind)'!$V$13,'Assumptions (Wind)'!$V$8*Model!$M$677*AVERAGE('Assumptions (Wind)'!$J$2:$K$2)/10^9),0)</f>
        <v>-0.0905558605</v>
      </c>
      <c r="R796" s="160">
        <f>IF($M$677&gt;0,IPMT('Assumptions (Wind)'!$V$10,Model!AB$1,'Assumptions (Wind)'!$V$13,'Assumptions (Wind)'!$V$8*Model!$M$677*AVERAGE('Assumptions (Wind)'!$J$2:$K$2)/10^9),0)</f>
        <v>-0.0782117034</v>
      </c>
      <c r="S796" s="160">
        <f>IF($M$677&gt;0,IPMT('Assumptions (Wind)'!$V$10,Model!AC$1,'Assumptions (Wind)'!$V$13,'Assumptions (Wind)'!$V$8*Model!$M$677*AVERAGE('Assumptions (Wind)'!$J$2:$K$2)/10^9),0)</f>
        <v>-0.06488001373</v>
      </c>
      <c r="T796" s="160">
        <f>IF($M$677&gt;0,IPMT('Assumptions (Wind)'!$V$10,Model!AD$1,'Assumptions (Wind)'!$V$13,'Assumptions (Wind)'!$V$8*Model!$M$677*AVERAGE('Assumptions (Wind)'!$J$2:$K$2)/10^9),0)</f>
        <v>-0.05048178889</v>
      </c>
      <c r="U796" s="160">
        <f>IF($M$677&gt;0,IPMT('Assumptions (Wind)'!$V$10,Model!AE$1,'Assumptions (Wind)'!$V$13,'Assumptions (Wind)'!$V$8*Model!$M$677*AVERAGE('Assumptions (Wind)'!$J$2:$K$2)/10^9),0)</f>
        <v>-0.03493170607</v>
      </c>
      <c r="V796" s="160">
        <f>IF($M$677&gt;0,IPMT('Assumptions (Wind)'!$V$10,Model!AF$1,'Assumptions (Wind)'!$V$13,'Assumptions (Wind)'!$V$8*Model!$M$677*AVERAGE('Assumptions (Wind)'!$J$2:$K$2)/10^9),0)</f>
        <v>-0.01813761661</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-0.2412132018</v>
      </c>
      <c r="O797" s="177">
        <f>IF($N$677&gt;0,IPMT('Assumptions (Wind)'!$V$10,Model!X$1,'Assumptions (Wind)'!$V$13,'Assumptions (Wind)'!$V$8*Model!$N$677*AVERAGE('Assumptions (Wind)'!$K$2:$L$2)/10^9),0)</f>
        <v>-0.2245623778</v>
      </c>
      <c r="P797" s="177">
        <f>IF($N$677&gt;0,IPMT('Assumptions (Wind)'!$V$10,Model!Y$1,'Assumptions (Wind)'!$V$13,'Assumptions (Wind)'!$V$8*Model!$N$677*AVERAGE('Assumptions (Wind)'!$K$2:$L$2)/10^9),0)</f>
        <v>-0.2065794879</v>
      </c>
      <c r="Q797" s="177">
        <f>IF($N$677&gt;0,IPMT('Assumptions (Wind)'!$V$10,Model!Z$1,'Assumptions (Wind)'!$V$13,'Assumptions (Wind)'!$V$8*Model!$N$677*AVERAGE('Assumptions (Wind)'!$K$2:$L$2)/10^9),0)</f>
        <v>-0.1871579668</v>
      </c>
      <c r="R797" s="177">
        <f>IF($N$677&gt;0,IPMT('Assumptions (Wind)'!$V$10,Model!AA$1,'Assumptions (Wind)'!$V$13,'Assumptions (Wind)'!$V$8*Model!$N$677*AVERAGE('Assumptions (Wind)'!$K$2:$L$2)/10^9),0)</f>
        <v>-0.166182724</v>
      </c>
      <c r="S797" s="177">
        <f>IF($N$677&gt;0,IPMT('Assumptions (Wind)'!$V$10,Model!AB$1,'Assumptions (Wind)'!$V$13,'Assumptions (Wind)'!$V$8*Model!$N$677*AVERAGE('Assumptions (Wind)'!$K$2:$L$2)/10^9),0)</f>
        <v>-0.1435294618</v>
      </c>
      <c r="T797" s="177">
        <f>IF($N$677&gt;0,IPMT('Assumptions (Wind)'!$V$10,Model!AC$1,'Assumptions (Wind)'!$V$13,'Assumptions (Wind)'!$V$8*Model!$N$677*AVERAGE('Assumptions (Wind)'!$K$2:$L$2)/10^9),0)</f>
        <v>-0.1190639386</v>
      </c>
      <c r="U797" s="177">
        <f>IF($N$677&gt;0,IPMT('Assumptions (Wind)'!$V$10,Model!AD$1,'Assumptions (Wind)'!$V$13,'Assumptions (Wind)'!$V$8*Model!$N$677*AVERAGE('Assumptions (Wind)'!$K$2:$L$2)/10^9),0)</f>
        <v>-0.09264117358</v>
      </c>
      <c r="V797" s="177">
        <f>IF($N$677&gt;0,IPMT('Assumptions (Wind)'!$V$10,Model!AE$1,'Assumptions (Wind)'!$V$13,'Assumptions (Wind)'!$V$8*Model!$N$677*AVERAGE('Assumptions (Wind)'!$K$2:$L$2)/10^9),0)</f>
        <v>-0.06410458734</v>
      </c>
      <c r="W797" s="177">
        <f>IF($N$677&gt;0,IPMT('Assumptions (Wind)'!$V$10,Model!AF$1,'Assumptions (Wind)'!$V$13,'Assumptions (Wind)'!$V$8*Model!$N$677*AVERAGE('Assumptions (Wind)'!$K$2:$L$2)/10^9),0)</f>
        <v>-0.03328507419</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-0.2647950693</v>
      </c>
      <c r="P798" s="160">
        <f>IF($O$677&gt;0,IPMT('Assumptions (Wind)'!$V$10,Model!X$1,'Assumptions (Wind)'!$V$13,'Assumptions (Wind)'!$V$8*Model!$O$677*AVERAGE('Assumptions (Wind)'!$L$2:$M$2)/10^9),0)</f>
        <v>-0.246516401</v>
      </c>
      <c r="Q798" s="160">
        <f>IF($O$677&gt;0,IPMT('Assumptions (Wind)'!$V$10,Model!Y$1,'Assumptions (Wind)'!$V$13,'Assumptions (Wind)'!$V$8*Model!$O$677*AVERAGE('Assumptions (Wind)'!$L$2:$M$2)/10^9),0)</f>
        <v>-0.2267754393</v>
      </c>
      <c r="R798" s="160">
        <f>IF($O$677&gt;0,IPMT('Assumptions (Wind)'!$V$10,Model!Z$1,'Assumptions (Wind)'!$V$13,'Assumptions (Wind)'!$V$8*Model!$O$677*AVERAGE('Assumptions (Wind)'!$L$2:$M$2)/10^9),0)</f>
        <v>-0.2054552007</v>
      </c>
      <c r="S798" s="160">
        <f>IF($O$677&gt;0,IPMT('Assumptions (Wind)'!$V$10,Model!AA$1,'Assumptions (Wind)'!$V$13,'Assumptions (Wind)'!$V$8*Model!$O$677*AVERAGE('Assumptions (Wind)'!$L$2:$M$2)/10^9),0)</f>
        <v>-0.182429343</v>
      </c>
      <c r="T798" s="160">
        <f>IF($O$677&gt;0,IPMT('Assumptions (Wind)'!$V$10,Model!AB$1,'Assumptions (Wind)'!$V$13,'Assumptions (Wind)'!$V$8*Model!$O$677*AVERAGE('Assumptions (Wind)'!$L$2:$M$2)/10^9),0)</f>
        <v>-0.1575614166</v>
      </c>
      <c r="U798" s="160">
        <f>IF($O$677&gt;0,IPMT('Assumptions (Wind)'!$V$10,Model!AC$1,'Assumptions (Wind)'!$V$13,'Assumptions (Wind)'!$V$8*Model!$O$677*AVERAGE('Assumptions (Wind)'!$L$2:$M$2)/10^9),0)</f>
        <v>-0.1307040562</v>
      </c>
      <c r="V798" s="160">
        <f>IF($O$677&gt;0,IPMT('Assumptions (Wind)'!$V$10,Model!AD$1,'Assumptions (Wind)'!$V$13,'Assumptions (Wind)'!$V$8*Model!$O$677*AVERAGE('Assumptions (Wind)'!$L$2:$M$2)/10^9),0)</f>
        <v>-0.1016981069</v>
      </c>
      <c r="W798" s="160">
        <f>IF($O$677&gt;0,IPMT('Assumptions (Wind)'!$V$10,Model!AE$1,'Assumptions (Wind)'!$V$13,'Assumptions (Wind)'!$V$8*Model!$O$677*AVERAGE('Assumptions (Wind)'!$L$2:$M$2)/10^9),0)</f>
        <v>-0.07037168165</v>
      </c>
      <c r="X798" s="160">
        <f>IF($O$677&gt;0,IPMT('Assumptions (Wind)'!$V$10,Model!AF$1,'Assumptions (Wind)'!$V$13,'Assumptions (Wind)'!$V$8*Model!$O$677*AVERAGE('Assumptions (Wind)'!$L$2:$M$2)/10^9),0)</f>
        <v>-0.03653914239</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-0.02123349587</v>
      </c>
      <c r="Q799" s="177">
        <f>IF($P$677&gt;0,IPMT('Assumptions (Wind)'!$V$10,Model!X$1,'Assumptions (Wind)'!$V$13,'Assumptions (Wind)'!$V$8*Model!$P$677*AVERAGE('Assumptions (Wind)'!$M$2:$N$2)/10^9),0)</f>
        <v>-0.01976775851</v>
      </c>
      <c r="R799" s="177">
        <f>IF($P$677&gt;0,IPMT('Assumptions (Wind)'!$V$10,Model!Y$1,'Assumptions (Wind)'!$V$13,'Assumptions (Wind)'!$V$8*Model!$P$677*AVERAGE('Assumptions (Wind)'!$M$2:$N$2)/10^9),0)</f>
        <v>-0.01818476215</v>
      </c>
      <c r="S799" s="177">
        <f>IF($P$677&gt;0,IPMT('Assumptions (Wind)'!$V$10,Model!Z$1,'Assumptions (Wind)'!$V$13,'Assumptions (Wind)'!$V$8*Model!$P$677*AVERAGE('Assumptions (Wind)'!$M$2:$N$2)/10^9),0)</f>
        <v>-0.01647512609</v>
      </c>
      <c r="T799" s="177">
        <f>IF($P$677&gt;0,IPMT('Assumptions (Wind)'!$V$10,Model!AA$1,'Assumptions (Wind)'!$V$13,'Assumptions (Wind)'!$V$8*Model!$P$677*AVERAGE('Assumptions (Wind)'!$M$2:$N$2)/10^9),0)</f>
        <v>-0.01462871915</v>
      </c>
      <c r="U799" s="177">
        <f>IF($P$677&gt;0,IPMT('Assumptions (Wind)'!$V$10,Model!AB$1,'Assumptions (Wind)'!$V$13,'Assumptions (Wind)'!$V$8*Model!$P$677*AVERAGE('Assumptions (Wind)'!$M$2:$N$2)/10^9),0)</f>
        <v>-0.01263459965</v>
      </c>
      <c r="V799" s="177">
        <f>IF($P$677&gt;0,IPMT('Assumptions (Wind)'!$V$10,Model!AC$1,'Assumptions (Wind)'!$V$13,'Assumptions (Wind)'!$V$8*Model!$P$677*AVERAGE('Assumptions (Wind)'!$M$2:$N$2)/10^9),0)</f>
        <v>-0.01048095059</v>
      </c>
      <c r="W799" s="177">
        <f>IF($P$677&gt;0,IPMT('Assumptions (Wind)'!$V$10,Model!AD$1,'Assumptions (Wind)'!$V$13,'Assumptions (Wind)'!$V$8*Model!$P$677*AVERAGE('Assumptions (Wind)'!$M$2:$N$2)/10^9),0)</f>
        <v>-0.008155009602</v>
      </c>
      <c r="X799" s="177">
        <f>IF($P$677&gt;0,IPMT('Assumptions (Wind)'!$V$10,Model!AE$1,'Assumptions (Wind)'!$V$13,'Assumptions (Wind)'!$V$8*Model!$P$677*AVERAGE('Assumptions (Wind)'!$M$2:$N$2)/10^9),0)</f>
        <v>-0.005642993337</v>
      </c>
      <c r="Y799" s="177">
        <f>IF($P$677&gt;0,IPMT('Assumptions (Wind)'!$V$10,Model!AF$1,'Assumptions (Wind)'!$V$13,'Assumptions (Wind)'!$V$8*Model!$P$677*AVERAGE('Assumptions (Wind)'!$M$2:$N$2)/10^9),0)</f>
        <v>-0.002930015771</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-0.1025746535</v>
      </c>
      <c r="R800" s="160">
        <f>IF($Q$677&gt;0,IPMT('Assumptions (Wind)'!$V$10,Model!X$1,'Assumptions (Wind)'!$V$13,'Assumptions (Wind)'!$V$8*Model!$Q$677*AVERAGE('Assumptions (Wind)'!$N$2:$O$2)/10^9),0)</f>
        <v>-0.09549397763</v>
      </c>
      <c r="S800" s="160">
        <f>IF($Q$677&gt;0,IPMT('Assumptions (Wind)'!$V$10,Model!Y$1,'Assumptions (Wind)'!$V$13,'Assumptions (Wind)'!$V$8*Model!$Q$677*AVERAGE('Assumptions (Wind)'!$N$2:$O$2)/10^9),0)</f>
        <v>-0.08784684767</v>
      </c>
      <c r="T800" s="160">
        <f>IF($Q$677&gt;0,IPMT('Assumptions (Wind)'!$V$10,Model!Z$1,'Assumptions (Wind)'!$V$13,'Assumptions (Wind)'!$V$8*Model!$Q$677*AVERAGE('Assumptions (Wind)'!$N$2:$O$2)/10^9),0)</f>
        <v>-0.07958794732</v>
      </c>
      <c r="U800" s="160">
        <f>IF($Q$677&gt;0,IPMT('Assumptions (Wind)'!$V$10,Model!AA$1,'Assumptions (Wind)'!$V$13,'Assumptions (Wind)'!$V$8*Model!$Q$677*AVERAGE('Assumptions (Wind)'!$N$2:$O$2)/10^9),0)</f>
        <v>-0.07066833494</v>
      </c>
      <c r="V800" s="160">
        <f>IF($Q$677&gt;0,IPMT('Assumptions (Wind)'!$V$10,Model!AB$1,'Assumptions (Wind)'!$V$13,'Assumptions (Wind)'!$V$8*Model!$Q$677*AVERAGE('Assumptions (Wind)'!$N$2:$O$2)/10^9),0)</f>
        <v>-0.06103515357</v>
      </c>
      <c r="W800" s="160">
        <f>IF($Q$677&gt;0,IPMT('Assumptions (Wind)'!$V$10,Model!AC$1,'Assumptions (Wind)'!$V$13,'Assumptions (Wind)'!$V$8*Model!$Q$677*AVERAGE('Assumptions (Wind)'!$N$2:$O$2)/10^9),0)</f>
        <v>-0.05063131768</v>
      </c>
      <c r="X800" s="160">
        <f>IF($Q$677&gt;0,IPMT('Assumptions (Wind)'!$V$10,Model!AD$1,'Assumptions (Wind)'!$V$13,'Assumptions (Wind)'!$V$8*Model!$Q$677*AVERAGE('Assumptions (Wind)'!$N$2:$O$2)/10^9),0)</f>
        <v>-0.03939517493</v>
      </c>
      <c r="Y800" s="160">
        <f>IF($Q$677&gt;0,IPMT('Assumptions (Wind)'!$V$10,Model!AE$1,'Assumptions (Wind)'!$V$13,'Assumptions (Wind)'!$V$8*Model!$Q$677*AVERAGE('Assumptions (Wind)'!$N$2:$O$2)/10^9),0)</f>
        <v>-0.02726014076</v>
      </c>
      <c r="Z800" s="160">
        <f>IF($Q$677&gt;0,IPMT('Assumptions (Wind)'!$V$10,Model!AF$1,'Assumptions (Wind)'!$V$13,'Assumptions (Wind)'!$V$8*Model!$Q$677*AVERAGE('Assumptions (Wind)'!$N$2:$O$2)/10^9),0)</f>
        <v>-0.01415430386</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-0.09490334316</v>
      </c>
      <c r="S801" s="177">
        <f>IF($R$677&gt;0,IPMT('Assumptions (Wind)'!$V$10,Model!X$1,'Assumptions (Wind)'!$V$13,'Assumptions (Wind)'!$V$8*Model!$R$677*AVERAGE('Assumptions (Wind)'!$O$2:$P$2)/10^9),0)</f>
        <v>-0.08835221391</v>
      </c>
      <c r="T801" s="177">
        <f>IF($R$677&gt;0,IPMT('Assumptions (Wind)'!$V$10,Model!Y$1,'Assumptions (Wind)'!$V$13,'Assumptions (Wind)'!$V$8*Model!$R$677*AVERAGE('Assumptions (Wind)'!$O$2:$P$2)/10^9),0)</f>
        <v>-0.08127699431</v>
      </c>
      <c r="U801" s="177">
        <f>IF($R$677&gt;0,IPMT('Assumptions (Wind)'!$V$10,Model!Z$1,'Assumptions (Wind)'!$V$13,'Assumptions (Wind)'!$V$8*Model!$R$677*AVERAGE('Assumptions (Wind)'!$O$2:$P$2)/10^9),0)</f>
        <v>-0.07363575715</v>
      </c>
      <c r="V801" s="177">
        <f>IF($R$677&gt;0,IPMT('Assumptions (Wind)'!$V$10,Model!AA$1,'Assumptions (Wind)'!$V$13,'Assumptions (Wind)'!$V$8*Model!$R$677*AVERAGE('Assumptions (Wind)'!$O$2:$P$2)/10^9),0)</f>
        <v>-0.06538322102</v>
      </c>
      <c r="W801" s="177">
        <f>IF($R$677&gt;0,IPMT('Assumptions (Wind)'!$V$10,Model!AB$1,'Assumptions (Wind)'!$V$13,'Assumptions (Wind)'!$V$8*Model!$R$677*AVERAGE('Assumptions (Wind)'!$O$2:$P$2)/10^9),0)</f>
        <v>-0.05647048199</v>
      </c>
      <c r="X801" s="177">
        <f>IF($R$677&gt;0,IPMT('Assumptions (Wind)'!$V$10,Model!AC$1,'Assumptions (Wind)'!$V$13,'Assumptions (Wind)'!$V$8*Model!$R$677*AVERAGE('Assumptions (Wind)'!$O$2:$P$2)/10^9),0)</f>
        <v>-0.04684472384</v>
      </c>
      <c r="Y801" s="177">
        <f>IF($R$677&gt;0,IPMT('Assumptions (Wind)'!$V$10,Model!AD$1,'Assumptions (Wind)'!$V$13,'Assumptions (Wind)'!$V$8*Model!$R$677*AVERAGE('Assumptions (Wind)'!$O$2:$P$2)/10^9),0)</f>
        <v>-0.03644890504</v>
      </c>
      <c r="Z801" s="177">
        <f>IF($R$677&gt;0,IPMT('Assumptions (Wind)'!$V$10,Model!AE$1,'Assumptions (Wind)'!$V$13,'Assumptions (Wind)'!$V$8*Model!$R$677*AVERAGE('Assumptions (Wind)'!$O$2:$P$2)/10^9),0)</f>
        <v>-0.02522142074</v>
      </c>
      <c r="AA801" s="177">
        <f>IF($R$677&gt;0,IPMT('Assumptions (Wind)'!$V$10,Model!AF$1,'Assumptions (Wind)'!$V$13,'Assumptions (Wind)'!$V$8*Model!$R$677*AVERAGE('Assumptions (Wind)'!$O$2:$P$2)/10^9),0)</f>
        <v>-0.01309573769</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-0.1209498877</v>
      </c>
      <c r="T802" s="160">
        <f>IF($S$677&gt;0,IPMT('Assumptions (Wind)'!$V$10,Model!X$1,'Assumptions (Wind)'!$V$13,'Assumptions (Wind)'!$V$8*Model!$S$677*AVERAGE('Assumptions (Wind)'!$P$2:$Q$2)/10^9),0)</f>
        <v>-0.1126007788</v>
      </c>
      <c r="U802" s="160">
        <f>IF($S$677&gt;0,IPMT('Assumptions (Wind)'!$V$10,Model!Y$1,'Assumptions (Wind)'!$V$13,'Assumptions (Wind)'!$V$8*Model!$S$677*AVERAGE('Assumptions (Wind)'!$P$2:$Q$2)/10^9),0)</f>
        <v>-0.1035837412</v>
      </c>
      <c r="V802" s="160">
        <f>IF($S$677&gt;0,IPMT('Assumptions (Wind)'!$V$10,Model!Z$1,'Assumptions (Wind)'!$V$13,'Assumptions (Wind)'!$V$8*Model!$S$677*AVERAGE('Assumptions (Wind)'!$P$2:$Q$2)/10^9),0)</f>
        <v>-0.09384534054</v>
      </c>
      <c r="W802" s="160">
        <f>IF($S$677&gt;0,IPMT('Assumptions (Wind)'!$V$10,Model!AA$1,'Assumptions (Wind)'!$V$13,'Assumptions (Wind)'!$V$8*Model!$S$677*AVERAGE('Assumptions (Wind)'!$P$2:$Q$2)/10^9),0)</f>
        <v>-0.08332786786</v>
      </c>
      <c r="X802" s="160">
        <f>IF($S$677&gt;0,IPMT('Assumptions (Wind)'!$V$10,Model!AB$1,'Assumptions (Wind)'!$V$13,'Assumptions (Wind)'!$V$8*Model!$S$677*AVERAGE('Assumptions (Wind)'!$P$2:$Q$2)/10^9),0)</f>
        <v>-0.07196899737</v>
      </c>
      <c r="Y802" s="160">
        <f>IF($S$677&gt;0,IPMT('Assumptions (Wind)'!$V$10,Model!AC$1,'Assumptions (Wind)'!$V$13,'Assumptions (Wind)'!$V$8*Model!$S$677*AVERAGE('Assumptions (Wind)'!$P$2:$Q$2)/10^9),0)</f>
        <v>-0.05970141724</v>
      </c>
      <c r="Z802" s="160">
        <f>IF($S$677&gt;0,IPMT('Assumptions (Wind)'!$V$10,Model!AD$1,'Assumptions (Wind)'!$V$13,'Assumptions (Wind)'!$V$8*Model!$S$677*AVERAGE('Assumptions (Wind)'!$P$2:$Q$2)/10^9),0)</f>
        <v>-0.0464524307</v>
      </c>
      <c r="AA802" s="160">
        <f>IF($S$677&gt;0,IPMT('Assumptions (Wind)'!$V$10,Model!AE$1,'Assumptions (Wind)'!$V$13,'Assumptions (Wind)'!$V$8*Model!$S$677*AVERAGE('Assumptions (Wind)'!$P$2:$Q$2)/10^9),0)</f>
        <v>-0.03214352524</v>
      </c>
      <c r="AB802" s="160">
        <f>IF($S$677&gt;0,IPMT('Assumptions (Wind)'!$V$10,Model!AF$1,'Assumptions (Wind)'!$V$13,'Assumptions (Wind)'!$V$8*Model!$S$677*AVERAGE('Assumptions (Wind)'!$P$2:$Q$2)/10^9),0)</f>
        <v>-0.01668990733</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-0.1202301875</v>
      </c>
      <c r="U803" s="160">
        <f>IF($T$677&gt;0,IPMT('Assumptions (Wind)'!$V$10,Model!X$1,'Assumptions (Wind)'!$V$13,'Assumptions (Wind)'!$V$8*Model!$T$677*AVERAGE('Assumptions (Wind)'!$Q$2:$R$2)/10^9),0)</f>
        <v>-0.1119307592</v>
      </c>
      <c r="V803" s="160">
        <f>IF($T$677&gt;0,IPMT('Assumptions (Wind)'!$V$10,Model!Y$1,'Assumptions (Wind)'!$V$13,'Assumptions (Wind)'!$V$8*Model!$T$677*AVERAGE('Assumptions (Wind)'!$Q$2:$R$2)/10^9),0)</f>
        <v>-0.1029673765</v>
      </c>
      <c r="W803" s="160">
        <f>IF($T$677&gt;0,IPMT('Assumptions (Wind)'!$V$10,Model!Z$1,'Assumptions (Wind)'!$V$13,'Assumptions (Wind)'!$V$8*Model!$T$677*AVERAGE('Assumptions (Wind)'!$Q$2:$R$2)/10^9),0)</f>
        <v>-0.09328692326</v>
      </c>
      <c r="X803" s="160">
        <f>IF($T$677&gt;0,IPMT('Assumptions (Wind)'!$V$10,Model!AA$1,'Assumptions (Wind)'!$V$13,'Assumptions (Wind)'!$V$8*Model!$T$677*AVERAGE('Assumptions (Wind)'!$Q$2:$R$2)/10^9),0)</f>
        <v>-0.08283203375</v>
      </c>
      <c r="Y803" s="160">
        <f>IF($T$677&gt;0,IPMT('Assumptions (Wind)'!$V$10,Model!AB$1,'Assumptions (Wind)'!$V$13,'Assumptions (Wind)'!$V$8*Model!$T$677*AVERAGE('Assumptions (Wind)'!$Q$2:$R$2)/10^9),0)</f>
        <v>-0.07154075308</v>
      </c>
      <c r="Z803" s="160">
        <f>IF($T$677&gt;0,IPMT('Assumptions (Wind)'!$V$10,Model!AC$1,'Assumptions (Wind)'!$V$13,'Assumptions (Wind)'!$V$8*Model!$T$677*AVERAGE('Assumptions (Wind)'!$Q$2:$R$2)/10^9),0)</f>
        <v>-0.05934616995</v>
      </c>
      <c r="AA803" s="160">
        <f>IF($T$677&gt;0,IPMT('Assumptions (Wind)'!$V$10,Model!AD$1,'Assumptions (Wind)'!$V$13,'Assumptions (Wind)'!$V$8*Model!$T$677*AVERAGE('Assumptions (Wind)'!$Q$2:$R$2)/10^9),0)</f>
        <v>-0.04617602017</v>
      </c>
      <c r="AB803" s="160">
        <f>IF($T$677&gt;0,IPMT('Assumptions (Wind)'!$V$10,Model!AE$1,'Assumptions (Wind)'!$V$13,'Assumptions (Wind)'!$V$8*Model!$T$677*AVERAGE('Assumptions (Wind)'!$Q$2:$R$2)/10^9),0)</f>
        <v>-0.03195225841</v>
      </c>
      <c r="AC803" s="160">
        <f>IF($T$677&gt;0,IPMT('Assumptions (Wind)'!$V$10,Model!AF$1,'Assumptions (Wind)'!$V$13,'Assumptions (Wind)'!$V$8*Model!$T$677*AVERAGE('Assumptions (Wind)'!$Q$2:$R$2)/10^9),0)</f>
        <v>-0.01659059572</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-0.1490579682</v>
      </c>
      <c r="V804" s="160">
        <f>IF($U$677&gt;0,IPMT('Assumptions (Wind)'!$V$10,Model!X$1,'Assumptions (Wind)'!$V$13,'Assumptions (Wind)'!$V$8*Model!$U$677*AVERAGE('Assumptions (Wind)'!$R$2:$S$2)/10^9),0)</f>
        <v>-0.1387685728</v>
      </c>
      <c r="W804" s="160">
        <f>IF($U$677&gt;0,IPMT('Assumptions (Wind)'!$V$10,Model!Y$1,'Assumptions (Wind)'!$V$13,'Assumptions (Wind)'!$V$8*Model!$U$677*AVERAGE('Assumptions (Wind)'!$R$2:$S$2)/10^9),0)</f>
        <v>-0.1276560259</v>
      </c>
      <c r="X804" s="160">
        <f>IF($U$677&gt;0,IPMT('Assumptions (Wind)'!$V$10,Model!Z$1,'Assumptions (Wind)'!$V$13,'Assumptions (Wind)'!$V$8*Model!$U$677*AVERAGE('Assumptions (Wind)'!$R$2:$S$2)/10^9),0)</f>
        <v>-0.1156544752</v>
      </c>
      <c r="Y804" s="160">
        <f>IF($U$677&gt;0,IPMT('Assumptions (Wind)'!$V$10,Model!AA$1,'Assumptions (Wind)'!$V$13,'Assumptions (Wind)'!$V$8*Model!$U$677*AVERAGE('Assumptions (Wind)'!$R$2:$S$2)/10^9),0)</f>
        <v>-0.1026928004</v>
      </c>
      <c r="Z804" s="160">
        <f>IF($U$677&gt;0,IPMT('Assumptions (Wind)'!$V$10,Model!AB$1,'Assumptions (Wind)'!$V$13,'Assumptions (Wind)'!$V$8*Model!$U$677*AVERAGE('Assumptions (Wind)'!$R$2:$S$2)/10^9),0)</f>
        <v>-0.08869419165</v>
      </c>
      <c r="AA804" s="160">
        <f>IF($U$677&gt;0,IPMT('Assumptions (Wind)'!$V$10,Model!AC$1,'Assumptions (Wind)'!$V$13,'Assumptions (Wind)'!$V$8*Model!$U$677*AVERAGE('Assumptions (Wind)'!$R$2:$S$2)/10^9),0)</f>
        <v>-0.0735756942</v>
      </c>
      <c r="AB804" s="160">
        <f>IF($U$677&gt;0,IPMT('Assumptions (Wind)'!$V$10,Model!AD$1,'Assumptions (Wind)'!$V$13,'Assumptions (Wind)'!$V$8*Model!$U$677*AVERAGE('Assumptions (Wind)'!$R$2:$S$2)/10^9),0)</f>
        <v>-0.05724771696</v>
      </c>
      <c r="AC804" s="160">
        <f>IF($U$677&gt;0,IPMT('Assumptions (Wind)'!$V$10,Model!AE$1,'Assumptions (Wind)'!$V$13,'Assumptions (Wind)'!$V$8*Model!$U$677*AVERAGE('Assumptions (Wind)'!$R$2:$S$2)/10^9),0)</f>
        <v>-0.03961350153</v>
      </c>
      <c r="AD804" s="160">
        <f>IF($U$677&gt;0,IPMT('Assumptions (Wind)'!$V$10,Model!AF$1,'Assumptions (Wind)'!$V$13,'Assumptions (Wind)'!$V$8*Model!$U$677*AVERAGE('Assumptions (Wind)'!$R$2:$S$2)/10^9),0)</f>
        <v>-0.02056854887</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-0.1705840072</v>
      </c>
      <c r="Y807" s="160">
        <f>IF($X$677&gt;0,IPMT('Assumptions (Wind)'!$V$10,Model!X1,'Assumptions (Wind)'!$V$13,'Assumptions (Wind)'!$V$8*Model!$X$677*'Assumptions (Wind)'!$V$2/10^9),0)</f>
        <v>-0.1588086804</v>
      </c>
      <c r="Z807" s="160">
        <f>IF($X$677&gt;0,IPMT('Assumptions (Wind)'!$V$10,Model!Y1,'Assumptions (Wind)'!$V$13,'Assumptions (Wind)'!$V$8*Model!$X$677*'Assumptions (Wind)'!$V$2/10^9),0)</f>
        <v>-0.1460913275</v>
      </c>
      <c r="AA807" s="160">
        <f>IF($X$677&gt;0,IPMT('Assumptions (Wind)'!$V$10,Model!Z1,'Assumptions (Wind)'!$V$13,'Assumptions (Wind)'!$V$8*Model!$X$677*'Assumptions (Wind)'!$V$2/10^9),0)</f>
        <v>-0.1323565863</v>
      </c>
      <c r="AB807" s="160">
        <f>IF($X$677&gt;0,IPMT('Assumptions (Wind)'!$V$10,Model!AA1,'Assumptions (Wind)'!$V$13,'Assumptions (Wind)'!$V$8*Model!$X$677*'Assumptions (Wind)'!$V$2/10^9),0)</f>
        <v>-0.1175230658</v>
      </c>
      <c r="AC807" s="160">
        <f>IF($X$677&gt;0,IPMT('Assumptions (Wind)'!$V$10,Model!AB1,'Assumptions (Wind)'!$V$13,'Assumptions (Wind)'!$V$8*Model!$X$677*'Assumptions (Wind)'!$V$2/10^9),0)</f>
        <v>-0.1015028637</v>
      </c>
      <c r="AD807" s="160">
        <f>IF($X$677&gt;0,IPMT('Assumptions (Wind)'!$V$10,Model!AC1,'Assumptions (Wind)'!$V$13,'Assumptions (Wind)'!$V$8*Model!$X$677*'Assumptions (Wind)'!$V$2/10^9),0)</f>
        <v>-0.08420104544</v>
      </c>
      <c r="AE807" s="160">
        <f>IF($X$677&gt;0,IPMT('Assumptions (Wind)'!$V$10,Model!AD1,'Assumptions (Wind)'!$V$13,'Assumptions (Wind)'!$V$8*Model!$X$677*'Assumptions (Wind)'!$V$2/10^9),0)</f>
        <v>-0.0655150817</v>
      </c>
      <c r="AF807" s="160">
        <f>IF($X$677&gt;0,IPMT('Assumptions (Wind)'!$V$10,Model!AE1,'Assumptions (Wind)'!$V$13,'Assumptions (Wind)'!$V$8*Model!$X$677*'Assumptions (Wind)'!$V$2/10^9),0)</f>
        <v>-0.04533424086</v>
      </c>
      <c r="AG807" s="160">
        <f>IF($X$677&gt;0,IPMT('Assumptions (Wind)'!$V$10,Model!AF1,'Assumptions (Wind)'!$V$13,'Assumptions (Wind)'!$V$8*Model!$X$677*'Assumptions (Wind)'!$V$2/10^9),0)</f>
        <v>-0.02353893276</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-0.1703317246</v>
      </c>
      <c r="Z808" s="160">
        <f>IF($Y$677&gt;0,IPMT('Assumptions (Wind)'!$V$10,Model!X1,'Assumptions (Wind)'!$V$13,'Assumptions (Wind)'!$V$8*Model!$Y$677*AVERAGE('Assumptions (Wind)'!$V$2:$W$2)/10^9),0)</f>
        <v>-0.1585738127</v>
      </c>
      <c r="AA808" s="160">
        <f>IF($Y$677&gt;0,IPMT('Assumptions (Wind)'!$V$10,Model!Y1,'Assumptions (Wind)'!$V$13,'Assumptions (Wind)'!$V$8*Model!$Y$677*AVERAGE('Assumptions (Wind)'!$V$2:$W$2)/10^9),0)</f>
        <v>-0.1458752679</v>
      </c>
      <c r="AB808" s="160">
        <f>IF($Y$677&gt;0,IPMT('Assumptions (Wind)'!$V$10,Model!Z1,'Assumptions (Wind)'!$V$13,'Assumptions (Wind)'!$V$8*Model!$Y$677*AVERAGE('Assumptions (Wind)'!$V$2:$W$2)/10^9),0)</f>
        <v>-0.1321608395</v>
      </c>
      <c r="AC808" s="160">
        <f>IF($Y$677&gt;0,IPMT('Assumptions (Wind)'!$V$10,Model!AA1,'Assumptions (Wind)'!$V$13,'Assumptions (Wind)'!$V$8*Model!$Y$677*AVERAGE('Assumptions (Wind)'!$V$2:$W$2)/10^9),0)</f>
        <v>-0.1173492569</v>
      </c>
      <c r="AD808" s="160">
        <f>IF($Y$677&gt;0,IPMT('Assumptions (Wind)'!$V$10,Model!AB1,'Assumptions (Wind)'!$V$13,'Assumptions (Wind)'!$V$8*Model!$Y$677*AVERAGE('Assumptions (Wind)'!$V$2:$W$2)/10^9),0)</f>
        <v>-0.1013527476</v>
      </c>
      <c r="AE808" s="160">
        <f>IF($Y$677&gt;0,IPMT('Assumptions (Wind)'!$V$10,Model!AC1,'Assumptions (Wind)'!$V$13,'Assumptions (Wind)'!$V$8*Model!$Y$677*AVERAGE('Assumptions (Wind)'!$V$2:$W$2)/10^9),0)</f>
        <v>-0.08407651757</v>
      </c>
      <c r="AF808" s="160">
        <f>IF($Y$677&gt;0,IPMT('Assumptions (Wind)'!$V$10,Model!AD1,'Assumptions (Wind)'!$V$13,'Assumptions (Wind)'!$V$8*Model!$Y$677*AVERAGE('Assumptions (Wind)'!$V$2:$W$2)/10^9),0)</f>
        <v>-0.06541818916</v>
      </c>
      <c r="AG808" s="160">
        <f>IF($Y$677&gt;0,IPMT('Assumptions (Wind)'!$V$10,Model!AE1,'Assumptions (Wind)'!$V$13,'Assumptions (Wind)'!$V$8*Model!$Y$677*AVERAGE('Assumptions (Wind)'!$V$2:$W$2)/10^9),0)</f>
        <v>-0.04526719447</v>
      </c>
      <c r="AH808" s="160">
        <f>IF($Y$677&gt;0,IPMT('Assumptions (Wind)'!$V$10,Model!AF1,'Assumptions (Wind)'!$V$13,'Assumptions (Wind)'!$V$8*Model!$Y$677*AVERAGE('Assumptions (Wind)'!$V$2:$W$2)/10^9),0)</f>
        <v>-0.02350412021</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-0.1697848536</v>
      </c>
      <c r="AA809" s="160">
        <f>IF($Z$677&gt;0,IPMT('Assumptions (Wind)'!$V$10,Model!X1,'Assumptions (Wind)'!$V$13,'Assumptions (Wind)'!$V$8*Model!$Z$677*AVERAGE('Assumptions (Wind)'!$W$2:$X$2)/10^9),0)</f>
        <v>-0.158064692</v>
      </c>
      <c r="AB809" s="160">
        <f>IF($Z$677&gt;0,IPMT('Assumptions (Wind)'!$V$10,Model!Y1,'Assumptions (Wind)'!$V$13,'Assumptions (Wind)'!$V$8*Model!$Z$677*AVERAGE('Assumptions (Wind)'!$W$2:$X$2)/10^9),0)</f>
        <v>-0.1454069174</v>
      </c>
      <c r="AC809" s="160">
        <f>IF($Z$677&gt;0,IPMT('Assumptions (Wind)'!$V$10,Model!Z1,'Assumptions (Wind)'!$V$13,'Assumptions (Wind)'!$V$8*Model!$Z$677*AVERAGE('Assumptions (Wind)'!$W$2:$X$2)/10^9),0)</f>
        <v>-0.1317365209</v>
      </c>
      <c r="AD809" s="160">
        <f>IF($Z$677&gt;0,IPMT('Assumptions (Wind)'!$V$10,Model!AA1,'Assumptions (Wind)'!$V$13,'Assumptions (Wind)'!$V$8*Model!$Z$677*AVERAGE('Assumptions (Wind)'!$W$2:$X$2)/10^9),0)</f>
        <v>-0.1169724926</v>
      </c>
      <c r="AE809" s="160">
        <f>IF($Z$677&gt;0,IPMT('Assumptions (Wind)'!$V$10,Model!AB1,'Assumptions (Wind)'!$V$13,'Assumptions (Wind)'!$V$8*Model!$Z$677*AVERAGE('Assumptions (Wind)'!$W$2:$X$2)/10^9),0)</f>
        <v>-0.1010273421</v>
      </c>
      <c r="AF809" s="160">
        <f>IF($Z$677&gt;0,IPMT('Assumptions (Wind)'!$V$10,Model!AC1,'Assumptions (Wind)'!$V$13,'Assumptions (Wind)'!$V$8*Model!$Z$677*AVERAGE('Assumptions (Wind)'!$W$2:$X$2)/10^9),0)</f>
        <v>-0.08380657956</v>
      </c>
      <c r="AG809" s="160">
        <f>IF($Z$677&gt;0,IPMT('Assumptions (Wind)'!$V$10,Model!AD1,'Assumptions (Wind)'!$V$13,'Assumptions (Wind)'!$V$8*Model!$Z$677*AVERAGE('Assumptions (Wind)'!$W$2:$X$2)/10^9),0)</f>
        <v>-0.065208156</v>
      </c>
      <c r="AH809" s="160">
        <f>IF($Z$677&gt;0,IPMT('Assumptions (Wind)'!$V$10,Model!AE1,'Assumptions (Wind)'!$V$13,'Assumptions (Wind)'!$V$8*Model!$Z$677*AVERAGE('Assumptions (Wind)'!$W$2:$X$2)/10^9),0)</f>
        <v>-0.04512185856</v>
      </c>
      <c r="AI809" s="160">
        <f>IF($Z$677&gt;0,IPMT('Assumptions (Wind)'!$V$10,Model!AF1,'Assumptions (Wind)'!$V$13,'Assumptions (Wind)'!$V$8*Model!$Z$677*AVERAGE('Assumptions (Wind)'!$W$2:$X$2)/10^9),0)</f>
        <v>-0.02342865733</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-0.1691518165</v>
      </c>
      <c r="AB810" s="160">
        <f>IF($AA$677&gt;0,IPMT('Assumptions (Wind)'!$V$10,Model!X1,'Assumptions (Wind)'!$V$13,'Assumptions (Wind)'!$V$8*Model!$AA$677*AVERAGE('Assumptions (Wind)'!$X$2:$Y$2)/10^9),0)</f>
        <v>-0.1574753531</v>
      </c>
      <c r="AC810" s="160">
        <f>IF($AA$677&gt;0,IPMT('Assumptions (Wind)'!$V$10,Model!Y1,'Assumptions (Wind)'!$V$13,'Assumptions (Wind)'!$V$8*Model!$AA$677*AVERAGE('Assumptions (Wind)'!$X$2:$Y$2)/10^9),0)</f>
        <v>-0.1448647726</v>
      </c>
      <c r="AD810" s="160">
        <f>IF($AA$677&gt;0,IPMT('Assumptions (Wind)'!$V$10,Model!Z1,'Assumptions (Wind)'!$V$13,'Assumptions (Wind)'!$V$8*Model!$AA$677*AVERAGE('Assumptions (Wind)'!$X$2:$Y$2)/10^9),0)</f>
        <v>-0.1312453457</v>
      </c>
      <c r="AE810" s="160">
        <f>IF($AA$677&gt;0,IPMT('Assumptions (Wind)'!$V$10,Model!AA1,'Assumptions (Wind)'!$V$13,'Assumptions (Wind)'!$V$8*Model!$AA$677*AVERAGE('Assumptions (Wind)'!$X$2:$Y$2)/10^9),0)</f>
        <v>-0.1165363647</v>
      </c>
      <c r="AF810" s="160">
        <f>IF($AA$677&gt;0,IPMT('Assumptions (Wind)'!$V$10,Model!AB1,'Assumptions (Wind)'!$V$13,'Assumptions (Wind)'!$V$8*Model!$AA$677*AVERAGE('Assumptions (Wind)'!$X$2:$Y$2)/10^9),0)</f>
        <v>-0.1006506651</v>
      </c>
      <c r="AG810" s="160">
        <f>IF($AA$677&gt;0,IPMT('Assumptions (Wind)'!$V$10,Model!AC1,'Assumptions (Wind)'!$V$13,'Assumptions (Wind)'!$V$8*Model!$AA$677*AVERAGE('Assumptions (Wind)'!$X$2:$Y$2)/10^9),0)</f>
        <v>-0.08349410958</v>
      </c>
      <c r="AH810" s="160">
        <f>IF($AA$677&gt;0,IPMT('Assumptions (Wind)'!$V$10,Model!AD1,'Assumptions (Wind)'!$V$13,'Assumptions (Wind)'!$V$8*Model!$AA$677*AVERAGE('Assumptions (Wind)'!$X$2:$Y$2)/10^9),0)</f>
        <v>-0.06496502961</v>
      </c>
      <c r="AI810" s="160">
        <f>IF($AA$677&gt;0,IPMT('Assumptions (Wind)'!$V$10,Model!AE1,'Assumptions (Wind)'!$V$13,'Assumptions (Wind)'!$V$8*Model!$AA$677*AVERAGE('Assumptions (Wind)'!$X$2:$Y$2)/10^9),0)</f>
        <v>-0.04495362325</v>
      </c>
      <c r="AJ810" s="160">
        <f>IF($AA$677&gt;0,IPMT('Assumptions (Wind)'!$V$10,Model!AF1,'Assumptions (Wind)'!$V$13,'Assumptions (Wind)'!$V$8*Model!$AA$677*AVERAGE('Assumptions (Wind)'!$X$2:$Y$2)/10^9),0)</f>
        <v>-0.02334130438</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-0.1683745786</v>
      </c>
      <c r="AC811" s="160">
        <f>IF($AB$677&gt;0,IPMT('Assumptions (Wind)'!$V$10,Model!X1,'Assumptions (Wind)'!$V$13,'Assumptions (Wind)'!$V$8*Model!$AB$677*AVERAGE('Assumptions (Wind)'!$Y$2:$Z$2)/10^9),0)</f>
        <v>-0.1567517675</v>
      </c>
      <c r="AD811" s="160">
        <f>IF($AB$677&gt;0,IPMT('Assumptions (Wind)'!$V$10,Model!Y1,'Assumptions (Wind)'!$V$13,'Assumptions (Wind)'!$V$8*Model!$AB$677*AVERAGE('Assumptions (Wind)'!$Y$2:$Z$2)/10^9),0)</f>
        <v>-0.1441991316</v>
      </c>
      <c r="AE811" s="160">
        <f>IF($AB$677&gt;0,IPMT('Assumptions (Wind)'!$V$10,Model!Z1,'Assumptions (Wind)'!$V$13,'Assumptions (Wind)'!$V$8*Model!$AB$677*AVERAGE('Assumptions (Wind)'!$Y$2:$Z$2)/10^9),0)</f>
        <v>-0.1306422847</v>
      </c>
      <c r="AF811" s="160">
        <f>IF($AB$677&gt;0,IPMT('Assumptions (Wind)'!$V$10,Model!AA1,'Assumptions (Wind)'!$V$13,'Assumptions (Wind)'!$V$8*Model!$AB$677*AVERAGE('Assumptions (Wind)'!$Y$2:$Z$2)/10^9),0)</f>
        <v>-0.1160008901</v>
      </c>
      <c r="AG811" s="160">
        <f>IF($AB$677&gt;0,IPMT('Assumptions (Wind)'!$V$10,Model!AB1,'Assumptions (Wind)'!$V$13,'Assumptions (Wind)'!$V$8*Model!$AB$677*AVERAGE('Assumptions (Wind)'!$Y$2:$Z$2)/10^9),0)</f>
        <v>-0.100188184</v>
      </c>
      <c r="AH811" s="160">
        <f>IF($AB$677&gt;0,IPMT('Assumptions (Wind)'!$V$10,Model!AC1,'Assumptions (Wind)'!$V$13,'Assumptions (Wind)'!$V$8*Model!$AB$677*AVERAGE('Assumptions (Wind)'!$Y$2:$Z$2)/10^9),0)</f>
        <v>-0.08311046137</v>
      </c>
      <c r="AI811" s="160">
        <f>IF($AB$677&gt;0,IPMT('Assumptions (Wind)'!$V$10,Model!AD1,'Assumptions (Wind)'!$V$13,'Assumptions (Wind)'!$V$8*Model!$AB$677*AVERAGE('Assumptions (Wind)'!$Y$2:$Z$2)/10^9),0)</f>
        <v>-0.06466652092</v>
      </c>
      <c r="AJ811" s="160">
        <f>IF($AB$677&gt;0,IPMT('Assumptions (Wind)'!$V$10,Model!AE1,'Assumptions (Wind)'!$V$13,'Assumptions (Wind)'!$V$8*Model!$AB$677*AVERAGE('Assumptions (Wind)'!$Y$2:$Z$2)/10^9),0)</f>
        <v>-0.04474706524</v>
      </c>
      <c r="AK811" s="160">
        <f>IF($AB$677&gt;0,IPMT('Assumptions (Wind)'!$V$10,Model!AF1,'Assumptions (Wind)'!$V$13,'Assumptions (Wind)'!$V$8*Model!$AB$677*AVERAGE('Assumptions (Wind)'!$Y$2:$Z$2)/10^9),0)</f>
        <v>-0.02323405311</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-0.1764105098</v>
      </c>
      <c r="AD812" s="160">
        <f>IF($AC$677&gt;0,IPMT('Assumptions (Wind)'!$V$10,Model!X1,'Assumptions (Wind)'!$V$13,'Assumptions (Wind)'!$V$8*Model!$AC$677*AVERAGE('Assumptions (Wind)'!$Z$2:$AA$2)/10^9),0)</f>
        <v>-0.1642329825</v>
      </c>
      <c r="AE812" s="160">
        <f>IF($AC$677&gt;0,IPMT('Assumptions (Wind)'!$V$10,Model!Y1,'Assumptions (Wind)'!$V$13,'Assumptions (Wind)'!$V$8*Model!$AC$677*AVERAGE('Assumptions (Wind)'!$Z$2:$AA$2)/10^9),0)</f>
        <v>-0.151081253</v>
      </c>
      <c r="AF812" s="160">
        <f>IF($AC$677&gt;0,IPMT('Assumptions (Wind)'!$V$10,Model!Z1,'Assumptions (Wind)'!$V$13,'Assumptions (Wind)'!$V$8*Model!$AC$677*AVERAGE('Assumptions (Wind)'!$Z$2:$AA$2)/10^9),0)</f>
        <v>-0.1368773852</v>
      </c>
      <c r="AG812" s="160">
        <f>IF($AC$677&gt;0,IPMT('Assumptions (Wind)'!$V$10,Model!AA1,'Assumptions (Wind)'!$V$13,'Assumptions (Wind)'!$V$8*Model!$AC$677*AVERAGE('Assumptions (Wind)'!$Z$2:$AA$2)/10^9),0)</f>
        <v>-0.1215372079</v>
      </c>
      <c r="AH812" s="160">
        <f>IF($AC$677&gt;0,IPMT('Assumptions (Wind)'!$V$10,Model!AB1,'Assumptions (Wind)'!$V$13,'Assumptions (Wind)'!$V$8*Model!$AC$677*AVERAGE('Assumptions (Wind)'!$Z$2:$AA$2)/10^9),0)</f>
        <v>-0.1049698165</v>
      </c>
      <c r="AI812" s="160">
        <f>IF($AC$677&gt;0,IPMT('Assumptions (Wind)'!$V$10,Model!AC1,'Assumptions (Wind)'!$V$13,'Assumptions (Wind)'!$V$8*Model!$AC$677*AVERAGE('Assumptions (Wind)'!$Z$2:$AA$2)/10^9),0)</f>
        <v>-0.08707703373</v>
      </c>
      <c r="AJ812" s="160">
        <f>IF($AC$677&gt;0,IPMT('Assumptions (Wind)'!$V$10,Model!AD1,'Assumptions (Wind)'!$V$13,'Assumptions (Wind)'!$V$8*Model!$AC$677*AVERAGE('Assumptions (Wind)'!$Z$2:$AA$2)/10^9),0)</f>
        <v>-0.06775282836</v>
      </c>
      <c r="AK812" s="160">
        <f>IF($AC$677&gt;0,IPMT('Assumptions (Wind)'!$V$10,Model!AE1,'Assumptions (Wind)'!$V$13,'Assumptions (Wind)'!$V$8*Model!$AC$677*AVERAGE('Assumptions (Wind)'!$Z$2:$AA$2)/10^9),0)</f>
        <v>-0.04688268655</v>
      </c>
      <c r="AL812" s="160">
        <f>IF($AC$677&gt;0,IPMT('Assumptions (Wind)'!$V$10,Model!AF1,'Assumptions (Wind)'!$V$13,'Assumptions (Wind)'!$V$8*Model!$AC$677*AVERAGE('Assumptions (Wind)'!$Z$2:$AA$2)/10^9),0)</f>
        <v>-0.0243429334</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-0.1981209426</v>
      </c>
      <c r="AE813" s="160">
        <f>IF($AD$677&gt;0,IPMT('Assumptions (Wind)'!$V$10,Model!X1,'Assumptions (Wind)'!$V$13,'Assumptions (Wind)'!$V$8*Model!$AD$677*AVERAGE('Assumptions (Wind)'!$AA$2:$AB$2)/10^9),0)</f>
        <v>-0.1844447552</v>
      </c>
      <c r="AF813" s="160">
        <f>IF($AD$677&gt;0,IPMT('Assumptions (Wind)'!$V$10,Model!Y1,'Assumptions (Wind)'!$V$13,'Assumptions (Wind)'!$V$8*Model!$AD$677*AVERAGE('Assumptions (Wind)'!$AA$2:$AB$2)/10^9),0)</f>
        <v>-0.1696744728</v>
      </c>
      <c r="AG813" s="160">
        <f>IF($AD$677&gt;0,IPMT('Assumptions (Wind)'!$V$10,Model!Z1,'Assumptions (Wind)'!$V$13,'Assumptions (Wind)'!$V$8*Model!$AD$677*AVERAGE('Assumptions (Wind)'!$AA$2:$AB$2)/10^9),0)</f>
        <v>-0.1537225679</v>
      </c>
      <c r="AH813" s="160">
        <f>IF($AD$677&gt;0,IPMT('Assumptions (Wind)'!$V$10,Model!AA1,'Assumptions (Wind)'!$V$13,'Assumptions (Wind)'!$V$8*Model!$AD$677*AVERAGE('Assumptions (Wind)'!$AA$2:$AB$2)/10^9),0)</f>
        <v>-0.1364945106</v>
      </c>
      <c r="AI813" s="160">
        <f>IF($AD$677&gt;0,IPMT('Assumptions (Wind)'!$V$10,Model!AB1,'Assumptions (Wind)'!$V$13,'Assumptions (Wind)'!$V$8*Model!$AD$677*AVERAGE('Assumptions (Wind)'!$AA$2:$AB$2)/10^9),0)</f>
        <v>-0.1178882086</v>
      </c>
      <c r="AJ813" s="160">
        <f>IF($AD$677&gt;0,IPMT('Assumptions (Wind)'!$V$10,Model!AC1,'Assumptions (Wind)'!$V$13,'Assumptions (Wind)'!$V$8*Model!$AD$677*AVERAGE('Assumptions (Wind)'!$AA$2:$AB$2)/10^9),0)</f>
        <v>-0.09779340256</v>
      </c>
      <c r="AK813" s="160">
        <f>IF($AD$677&gt;0,IPMT('Assumptions (Wind)'!$V$10,Model!AD1,'Assumptions (Wind)'!$V$13,'Assumptions (Wind)'!$V$8*Model!$AD$677*AVERAGE('Assumptions (Wind)'!$AA$2:$AB$2)/10^9),0)</f>
        <v>-0.07609101199</v>
      </c>
      <c r="AL813" s="160">
        <f>IF($AD$677&gt;0,IPMT('Assumptions (Wind)'!$V$10,Model!AE1,'Assumptions (Wind)'!$V$13,'Assumptions (Wind)'!$V$8*Model!$AD$677*AVERAGE('Assumptions (Wind)'!$AA$2:$AB$2)/10^9),0)</f>
        <v>-0.05265243018</v>
      </c>
      <c r="AM813" s="160">
        <f>IF($AD$677&gt;0,IPMT('Assumptions (Wind)'!$V$10,Model!AF1,'Assumptions (Wind)'!$V$13,'Assumptions (Wind)'!$V$8*Model!$AD$677*AVERAGE('Assumptions (Wind)'!$AA$2:$AB$2)/10^9),0)</f>
        <v>-0.02733876183</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-0.1657849297</v>
      </c>
      <c r="AF814" s="160">
        <f>IF($AE$677&gt;0,IPMT('Assumptions (Wind)'!$V$10,Model!X1,'Assumptions (Wind)'!$V$13,'Assumptions (Wind)'!$V$8*Model!$AE$677*AVERAGE('Assumptions (Wind)'!$AB$2:$AC$2)/10^9),0)</f>
        <v>-0.1543408807</v>
      </c>
      <c r="AG814" s="160">
        <f>IF($AE$677&gt;0,IPMT('Assumptions (Wind)'!$V$10,Model!Y1,'Assumptions (Wind)'!$V$13,'Assumptions (Wind)'!$V$8*Model!$AE$677*AVERAGE('Assumptions (Wind)'!$AB$2:$AC$2)/10^9),0)</f>
        <v>-0.1419813079</v>
      </c>
      <c r="AH814" s="160">
        <f>IF($AE$677&gt;0,IPMT('Assumptions (Wind)'!$V$10,Model!Z1,'Assumptions (Wind)'!$V$13,'Assumptions (Wind)'!$V$8*Model!$AE$677*AVERAGE('Assumptions (Wind)'!$AB$2:$AC$2)/10^9),0)</f>
        <v>-0.1286329692</v>
      </c>
      <c r="AI814" s="160">
        <f>IF($AE$677&gt;0,IPMT('Assumptions (Wind)'!$V$10,Model!AA1,'Assumptions (Wind)'!$V$13,'Assumptions (Wind)'!$V$8*Model!$AE$677*AVERAGE('Assumptions (Wind)'!$AB$2:$AC$2)/10^9),0)</f>
        <v>-0.1142167635</v>
      </c>
      <c r="AJ814" s="160">
        <f>IF($AE$677&gt;0,IPMT('Assumptions (Wind)'!$V$10,Model!AB1,'Assumptions (Wind)'!$V$13,'Assumptions (Wind)'!$V$8*Model!$AE$677*AVERAGE('Assumptions (Wind)'!$AB$2:$AC$2)/10^9),0)</f>
        <v>-0.09864726123</v>
      </c>
      <c r="AK814" s="160">
        <f>IF($AE$677&gt;0,IPMT('Assumptions (Wind)'!$V$10,Model!AC1,'Assumptions (Wind)'!$V$13,'Assumptions (Wind)'!$V$8*Model!$AE$677*AVERAGE('Assumptions (Wind)'!$AB$2:$AC$2)/10^9),0)</f>
        <v>-0.08183219883</v>
      </c>
      <c r="AL814" s="160">
        <f>IF($AE$677&gt;0,IPMT('Assumptions (Wind)'!$V$10,Model!AD1,'Assumptions (Wind)'!$V$13,'Assumptions (Wind)'!$V$8*Model!$AE$677*AVERAGE('Assumptions (Wind)'!$AB$2:$AC$2)/10^9),0)</f>
        <v>-0.06367193143</v>
      </c>
      <c r="AM814" s="160">
        <f>IF($AE$677&gt;0,IPMT('Assumptions (Wind)'!$V$10,Model!AE1,'Assumptions (Wind)'!$V$13,'Assumptions (Wind)'!$V$8*Model!$AE$677*AVERAGE('Assumptions (Wind)'!$AB$2:$AC$2)/10^9),0)</f>
        <v>-0.04405884265</v>
      </c>
      <c r="AN814" s="160">
        <f>IF($AE$677&gt;0,IPMT('Assumptions (Wind)'!$V$10,Model!AF1,'Assumptions (Wind)'!$V$13,'Assumptions (Wind)'!$V$8*Model!$AE$677*AVERAGE('Assumptions (Wind)'!$AB$2:$AC$2)/10^9),0)</f>
        <v>-0.02287670676</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-0.173261206</v>
      </c>
      <c r="AG815" s="160">
        <f>IF($AF$677&gt;0,IPMT('Assumptions (Wind)'!$V$10,Model!X1,'Assumptions (Wind)'!$V$13,'Assumptions (Wind)'!$V$8*Model!$AF$677*AVERAGE('Assumptions (Wind)'!$AC$2:$AD$2)/10^9),0)</f>
        <v>-0.1613010735</v>
      </c>
      <c r="AH815" s="160">
        <f>IF($AF$677&gt;0,IPMT('Assumptions (Wind)'!$V$10,Model!Y1,'Assumptions (Wind)'!$V$13,'Assumptions (Wind)'!$V$8*Model!$AF$677*AVERAGE('Assumptions (Wind)'!$AC$2:$AD$2)/10^9),0)</f>
        <v>-0.1483841305</v>
      </c>
      <c r="AI815" s="160">
        <f>IF($AF$677&gt;0,IPMT('Assumptions (Wind)'!$V$10,Model!Z1,'Assumptions (Wind)'!$V$13,'Assumptions (Wind)'!$V$8*Model!$AF$677*AVERAGE('Assumptions (Wind)'!$AC$2:$AD$2)/10^9),0)</f>
        <v>-0.134433832</v>
      </c>
      <c r="AJ815" s="160">
        <f>IF($AF$677&gt;0,IPMT('Assumptions (Wind)'!$V$10,Model!AA1,'Assumptions (Wind)'!$V$13,'Assumptions (Wind)'!$V$8*Model!$AF$677*AVERAGE('Assumptions (Wind)'!$AC$2:$AD$2)/10^9),0)</f>
        <v>-0.1193675096</v>
      </c>
      <c r="AK815" s="160">
        <f>IF($AF$677&gt;0,IPMT('Assumptions (Wind)'!$V$10,Model!AB1,'Assumptions (Wind)'!$V$13,'Assumptions (Wind)'!$V$8*Model!$AF$677*AVERAGE('Assumptions (Wind)'!$AC$2:$AD$2)/10^9),0)</f>
        <v>-0.1030958814</v>
      </c>
      <c r="AL815" s="160">
        <f>IF($AF$677&gt;0,IPMT('Assumptions (Wind)'!$V$10,Model!AC1,'Assumptions (Wind)'!$V$13,'Assumptions (Wind)'!$V$8*Model!$AF$677*AVERAGE('Assumptions (Wind)'!$AC$2:$AD$2)/10^9),0)</f>
        <v>-0.08552252299</v>
      </c>
      <c r="AM815" s="160">
        <f>IF($AF$677&gt;0,IPMT('Assumptions (Wind)'!$V$10,Model!AD1,'Assumptions (Wind)'!$V$13,'Assumptions (Wind)'!$V$8*Model!$AF$677*AVERAGE('Assumptions (Wind)'!$AC$2:$AD$2)/10^9),0)</f>
        <v>-0.06654329589</v>
      </c>
      <c r="AN815" s="160">
        <f>IF($AF$677&gt;0,IPMT('Assumptions (Wind)'!$V$10,Model!AE1,'Assumptions (Wind)'!$V$13,'Assumptions (Wind)'!$V$8*Model!$AF$677*AVERAGE('Assumptions (Wind)'!$AC$2:$AD$2)/10^9),0)</f>
        <v>-0.04604573062</v>
      </c>
      <c r="AO815" s="160">
        <f>IF($AF$677&gt;0,IPMT('Assumptions (Wind)'!$V$10,Model!AF1,'Assumptions (Wind)'!$V$13,'Assumptions (Wind)'!$V$8*Model!$AF$677*AVERAGE('Assumptions (Wind)'!$AC$2:$AD$2)/10^9),0)</f>
        <v>-0.02390836013</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-0.175881598</v>
      </c>
      <c r="AH816" s="160">
        <f>IF($AG$677&gt;0,IPMT('Assumptions (Wind)'!$V$10,Model!X1,'Assumptions (Wind)'!$V$13,'Assumptions (Wind)'!$V$8*Model!$AG$677*AVERAGE('Assumptions (Wind)'!$AD$2:$AE$2)/10^9),0)</f>
        <v>-0.1637405813</v>
      </c>
      <c r="AI816" s="160">
        <f>IF($AG$677&gt;0,IPMT('Assumptions (Wind)'!$V$10,Model!Y1,'Assumptions (Wind)'!$V$13,'Assumptions (Wind)'!$V$8*Model!$AG$677*AVERAGE('Assumptions (Wind)'!$AD$2:$AE$2)/10^9),0)</f>
        <v>-0.1506282831</v>
      </c>
      <c r="AJ816" s="160">
        <f>IF($AG$677&gt;0,IPMT('Assumptions (Wind)'!$V$10,Model!Z1,'Assumptions (Wind)'!$V$13,'Assumptions (Wind)'!$V$8*Model!$AG$677*AVERAGE('Assumptions (Wind)'!$AD$2:$AE$2)/10^9),0)</f>
        <v>-0.1364670012</v>
      </c>
      <c r="AK816" s="160">
        <f>IF($AG$677&gt;0,IPMT('Assumptions (Wind)'!$V$10,Model!AA1,'Assumptions (Wind)'!$V$13,'Assumptions (Wind)'!$V$8*Model!$AG$677*AVERAGE('Assumptions (Wind)'!$AD$2:$AE$2)/10^9),0)</f>
        <v>-0.1211728166</v>
      </c>
      <c r="AL816" s="160">
        <f>IF($AG$677&gt;0,IPMT('Assumptions (Wind)'!$V$10,Model!AB1,'Assumptions (Wind)'!$V$13,'Assumptions (Wind)'!$V$8*Model!$AG$677*AVERAGE('Assumptions (Wind)'!$AD$2:$AE$2)/10^9),0)</f>
        <v>-0.1046550973</v>
      </c>
      <c r="AM816" s="160">
        <f>IF($AG$677&gt;0,IPMT('Assumptions (Wind)'!$V$10,Model!AC1,'Assumptions (Wind)'!$V$13,'Assumptions (Wind)'!$V$8*Model!$AG$677*AVERAGE('Assumptions (Wind)'!$AD$2:$AE$2)/10^9),0)</f>
        <v>-0.08681596048</v>
      </c>
      <c r="AN816" s="160">
        <f>IF($AG$677&gt;0,IPMT('Assumptions (Wind)'!$V$10,Model!AD1,'Assumptions (Wind)'!$V$13,'Assumptions (Wind)'!$V$8*Model!$AG$677*AVERAGE('Assumptions (Wind)'!$AD$2:$AE$2)/10^9),0)</f>
        <v>-0.06754969269</v>
      </c>
      <c r="AO816" s="160">
        <f>IF($AG$677&gt;0,IPMT('Assumptions (Wind)'!$V$10,Model!AE1,'Assumptions (Wind)'!$V$13,'Assumptions (Wind)'!$V$8*Model!$AG$677*AVERAGE('Assumptions (Wind)'!$AD$2:$AE$2)/10^9),0)</f>
        <v>-0.04674212348</v>
      </c>
      <c r="AP816" s="160">
        <f>IF($AG$677&gt;0,IPMT('Assumptions (Wind)'!$V$10,Model!AF1,'Assumptions (Wind)'!$V$13,'Assumptions (Wind)'!$V$8*Model!$AG$677*AVERAGE('Assumptions (Wind)'!$AD$2:$AE$2)/10^9),0)</f>
        <v>-0.02426994873</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-0.1861725649</v>
      </c>
      <c r="AI817" s="160">
        <f>IF($AH$677&gt;0,IPMT('Assumptions (Wind)'!$V$10,Model!X1,'Assumptions (Wind)'!$V$13,'Assumptions (Wind)'!$V$8*Model!$AH$677*AVERAGE('Assumptions (Wind)'!$AE$2:$AF$2)/10^9),0)</f>
        <v>-0.1733211679</v>
      </c>
      <c r="AJ817" s="160">
        <f>IF($AH$677&gt;0,IPMT('Assumptions (Wind)'!$V$10,Model!Y1,'Assumptions (Wind)'!$V$13,'Assumptions (Wind)'!$V$8*Model!$AH$677*AVERAGE('Assumptions (Wind)'!$AE$2:$AF$2)/10^9),0)</f>
        <v>-0.1594416592</v>
      </c>
      <c r="AK817" s="160">
        <f>IF($AH$677&gt;0,IPMT('Assumptions (Wind)'!$V$10,Model!Z1,'Assumptions (Wind)'!$V$13,'Assumptions (Wind)'!$V$8*Model!$AH$677*AVERAGE('Assumptions (Wind)'!$AE$2:$AF$2)/10^9),0)</f>
        <v>-0.1444517898</v>
      </c>
      <c r="AL817" s="160">
        <f>IF($AH$677&gt;0,IPMT('Assumptions (Wind)'!$V$10,Model!AA1,'Assumptions (Wind)'!$V$13,'Assumptions (Wind)'!$V$8*Model!$AH$677*AVERAGE('Assumptions (Wind)'!$AE$2:$AF$2)/10^9),0)</f>
        <v>-0.1282627308</v>
      </c>
      <c r="AM817" s="160">
        <f>IF($AH$677&gt;0,IPMT('Assumptions (Wind)'!$V$10,Model!AB1,'Assumptions (Wind)'!$V$13,'Assumptions (Wind)'!$V$8*Model!$AH$677*AVERAGE('Assumptions (Wind)'!$AE$2:$AF$2)/10^9),0)</f>
        <v>-0.1107785471</v>
      </c>
      <c r="AN817" s="160">
        <f>IF($AH$677&gt;0,IPMT('Assumptions (Wind)'!$V$10,Model!AC1,'Assumptions (Wind)'!$V$13,'Assumptions (Wind)'!$V$8*Model!$AH$677*AVERAGE('Assumptions (Wind)'!$AE$2:$AF$2)/10^9),0)</f>
        <v>-0.09189562874</v>
      </c>
      <c r="AO817" s="160">
        <f>IF($AH$677&gt;0,IPMT('Assumptions (Wind)'!$V$10,Model!AD1,'Assumptions (Wind)'!$V$13,'Assumptions (Wind)'!$V$8*Model!$AH$677*AVERAGE('Assumptions (Wind)'!$AE$2:$AF$2)/10^9),0)</f>
        <v>-0.07150207689</v>
      </c>
      <c r="AP817" s="160">
        <f>IF($AH$677&gt;0,IPMT('Assumptions (Wind)'!$V$10,Model!AE1,'Assumptions (Wind)'!$V$13,'Assumptions (Wind)'!$V$8*Model!$AH$677*AVERAGE('Assumptions (Wind)'!$AE$2:$AF$2)/10^9),0)</f>
        <v>-0.04947704088</v>
      </c>
      <c r="AQ817" s="160">
        <f>IF($AH$677&gt;0,IPMT('Assumptions (Wind)'!$V$10,Model!AF1,'Assumptions (Wind)'!$V$13,'Assumptions (Wind)'!$V$8*Model!$AH$677*AVERAGE('Assumptions (Wind)'!$AE$2:$AF$2)/10^9),0)</f>
        <v>-0.025690002</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-0.1763933211</v>
      </c>
      <c r="AJ818" s="160">
        <f>IF($AI$677&gt;0,IPMT('Assumptions (Wind)'!$V$10,Model!X1,'Assumptions (Wind)'!$V$13,'Assumptions (Wind)'!$V$8*Model!$AI$677*AVERAGE('Assumptions (Wind)'!$AF$2:$AG$2)/10^9),0)</f>
        <v>-0.1642169803</v>
      </c>
      <c r="AK818" s="160">
        <f>IF($AI$677&gt;0,IPMT('Assumptions (Wind)'!$V$10,Model!Y1,'Assumptions (Wind)'!$V$13,'Assumptions (Wind)'!$V$8*Model!$AI$677*AVERAGE('Assumptions (Wind)'!$AF$2:$AG$2)/10^9),0)</f>
        <v>-0.1510665323</v>
      </c>
      <c r="AL818" s="160">
        <f>IF($AI$677&gt;0,IPMT('Assumptions (Wind)'!$V$10,Model!Z1,'Assumptions (Wind)'!$V$13,'Assumptions (Wind)'!$V$8*Model!$AI$677*AVERAGE('Assumptions (Wind)'!$AF$2:$AG$2)/10^9),0)</f>
        <v>-0.1368640485</v>
      </c>
      <c r="AM818" s="160">
        <f>IF($AI$677&gt;0,IPMT('Assumptions (Wind)'!$V$10,Model!AA1,'Assumptions (Wind)'!$V$13,'Assumptions (Wind)'!$V$8*Model!$AI$677*AVERAGE('Assumptions (Wind)'!$AF$2:$AG$2)/10^9),0)</f>
        <v>-0.1215253659</v>
      </c>
      <c r="AN818" s="160">
        <f>IF($AI$677&gt;0,IPMT('Assumptions (Wind)'!$V$10,Model!AB1,'Assumptions (Wind)'!$V$13,'Assumptions (Wind)'!$V$8*Model!$AI$677*AVERAGE('Assumptions (Wind)'!$AF$2:$AG$2)/10^9),0)</f>
        <v>-0.1049595887</v>
      </c>
      <c r="AO818" s="160">
        <f>IF($AI$677&gt;0,IPMT('Assumptions (Wind)'!$V$10,Model!AC1,'Assumptions (Wind)'!$V$13,'Assumptions (Wind)'!$V$8*Model!$AI$677*AVERAGE('Assumptions (Wind)'!$AF$2:$AG$2)/10^9),0)</f>
        <v>-0.08706854933</v>
      </c>
      <c r="AP818" s="160">
        <f>IF($AI$677&gt;0,IPMT('Assumptions (Wind)'!$V$10,Model!AD1,'Assumptions (Wind)'!$V$13,'Assumptions (Wind)'!$V$8*Model!$AI$677*AVERAGE('Assumptions (Wind)'!$AF$2:$AG$2)/10^9),0)</f>
        <v>-0.06774622682</v>
      </c>
      <c r="AQ818" s="160">
        <f>IF($AI$677&gt;0,IPMT('Assumptions (Wind)'!$V$10,Model!AE1,'Assumptions (Wind)'!$V$13,'Assumptions (Wind)'!$V$8*Model!$AI$677*AVERAGE('Assumptions (Wind)'!$AF$2:$AG$2)/10^9),0)</f>
        <v>-0.04687811851</v>
      </c>
      <c r="AR818" s="160">
        <f>IF($AI$677&gt;0,IPMT('Assumptions (Wind)'!$V$10,Model!AF1,'Assumptions (Wind)'!$V$13,'Assumptions (Wind)'!$V$8*Model!$AI$677*AVERAGE('Assumptions (Wind)'!$AF$2:$AG$2)/10^9),0)</f>
        <v>-0.02434056153</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-0.1881300611</v>
      </c>
      <c r="AK819" s="177">
        <f>IF($AJ$677&gt;0,IPMT('Assumptions (Wind)'!$V$10,Model!X1,'Assumptions (Wind)'!$V$13,'Assumptions (Wind)'!$V$8*Model!$AJ$677*AVERAGE('Assumptions (Wind)'!$AG$2:$AH$2)/10^9),0)</f>
        <v>-0.1751435392</v>
      </c>
      <c r="AL819" s="177">
        <f>IF($AJ$677&gt;0,IPMT('Assumptions (Wind)'!$V$10,Model!Y1,'Assumptions (Wind)'!$V$13,'Assumptions (Wind)'!$V$8*Model!$AJ$677*AVERAGE('Assumptions (Wind)'!$AG$2:$AH$2)/10^9),0)</f>
        <v>-0.1611180955</v>
      </c>
      <c r="AM819" s="177">
        <f>IF($AJ$677&gt;0,IPMT('Assumptions (Wind)'!$V$10,Model!Z1,'Assumptions (Wind)'!$V$13,'Assumptions (Wind)'!$V$8*Model!$AJ$677*AVERAGE('Assumptions (Wind)'!$AG$2:$AH$2)/10^9),0)</f>
        <v>-0.1459706163</v>
      </c>
      <c r="AN819" s="177">
        <f>IF($AJ$677&gt;0,IPMT('Assumptions (Wind)'!$V$10,Model!AA1,'Assumptions (Wind)'!$V$13,'Assumptions (Wind)'!$V$8*Model!$AJ$677*AVERAGE('Assumptions (Wind)'!$AG$2:$AH$2)/10^9),0)</f>
        <v>-0.1296113388</v>
      </c>
      <c r="AO819" s="177">
        <f>IF($AJ$677&gt;0,IPMT('Assumptions (Wind)'!$V$10,Model!AB1,'Assumptions (Wind)'!$V$13,'Assumptions (Wind)'!$V$8*Model!$AJ$677*AVERAGE('Assumptions (Wind)'!$AG$2:$AH$2)/10^9),0)</f>
        <v>-0.1119433191</v>
      </c>
      <c r="AP819" s="177">
        <f>IF($AJ$677&gt;0,IPMT('Assumptions (Wind)'!$V$10,Model!AC1,'Assumptions (Wind)'!$V$13,'Assumptions (Wind)'!$V$8*Model!$AJ$677*AVERAGE('Assumptions (Wind)'!$AG$2:$AH$2)/10^9),0)</f>
        <v>-0.09286185782</v>
      </c>
      <c r="AQ819" s="177">
        <f>IF($AJ$677&gt;0,IPMT('Assumptions (Wind)'!$V$10,Model!AD1,'Assumptions (Wind)'!$V$13,'Assumptions (Wind)'!$V$8*Model!$AJ$677*AVERAGE('Assumptions (Wind)'!$AG$2:$AH$2)/10^9),0)</f>
        <v>-0.07225387963</v>
      </c>
      <c r="AR819" s="177">
        <f>IF($AJ$677&gt;0,IPMT('Assumptions (Wind)'!$V$10,Model!AE1,'Assumptions (Wind)'!$V$13,'Assumptions (Wind)'!$V$8*Model!$AJ$677*AVERAGE('Assumptions (Wind)'!$AG$2:$AH$2)/10^9),0)</f>
        <v>-0.04999726319</v>
      </c>
      <c r="AS819" s="177">
        <f>IF($AJ$677&gt;0,IPMT('Assumptions (Wind)'!$V$10,Model!AF1,'Assumptions (Wind)'!$V$13,'Assumptions (Wind)'!$V$8*Model!$AJ$677*AVERAGE('Assumptions (Wind)'!$AG$2:$AH$2)/10^9),0)</f>
        <v>-0.02596011742</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-0.1832447478</v>
      </c>
      <c r="AL820" s="160">
        <f>IF($AK$677&gt;0,IPMT('Assumptions (Wind)'!$V$10,Model!X1,'Assumptions (Wind)'!$V$13,'Assumptions (Wind)'!$V$8*Model!$AK$677*AVERAGE('Assumptions (Wind)'!$AH$2:$AI$2)/10^9),0)</f>
        <v>-0.1705954565</v>
      </c>
      <c r="AM820" s="160">
        <f>IF($AK$677&gt;0,IPMT('Assumptions (Wind)'!$V$10,Model!Y1,'Assumptions (Wind)'!$V$13,'Assumptions (Wind)'!$V$8*Model!$AK$677*AVERAGE('Assumptions (Wind)'!$AH$2:$AI$2)/10^9),0)</f>
        <v>-0.156934222</v>
      </c>
      <c r="AN820" s="160">
        <f>IF($AK$677&gt;0,IPMT('Assumptions (Wind)'!$V$10,Model!Z1,'Assumptions (Wind)'!$V$13,'Assumptions (Wind)'!$V$8*Model!$AK$677*AVERAGE('Assumptions (Wind)'!$AH$2:$AI$2)/10^9),0)</f>
        <v>-0.1421800887</v>
      </c>
      <c r="AO820" s="160">
        <f>IF($AK$677&gt;0,IPMT('Assumptions (Wind)'!$V$10,Model!AA1,'Assumptions (Wind)'!$V$13,'Assumptions (Wind)'!$V$8*Model!$AK$677*AVERAGE('Assumptions (Wind)'!$AH$2:$AI$2)/10^9),0)</f>
        <v>-0.1262456247</v>
      </c>
      <c r="AP820" s="160">
        <f>IF($AK$677&gt;0,IPMT('Assumptions (Wind)'!$V$10,Model!AB1,'Assumptions (Wind)'!$V$13,'Assumptions (Wind)'!$V$8*Model!$AK$677*AVERAGE('Assumptions (Wind)'!$AH$2:$AI$2)/10^9),0)</f>
        <v>-0.1090364036</v>
      </c>
      <c r="AQ820" s="160">
        <f>IF($AK$677&gt;0,IPMT('Assumptions (Wind)'!$V$10,Model!AC1,'Assumptions (Wind)'!$V$13,'Assumptions (Wind)'!$V$8*Model!$AK$677*AVERAGE('Assumptions (Wind)'!$AH$2:$AI$2)/10^9),0)</f>
        <v>-0.09045044484</v>
      </c>
      <c r="AR820" s="160">
        <f>IF($AK$677&gt;0,IPMT('Assumptions (Wind)'!$V$10,Model!AD1,'Assumptions (Wind)'!$V$13,'Assumptions (Wind)'!$V$8*Model!$AK$677*AVERAGE('Assumptions (Wind)'!$AH$2:$AI$2)/10^9),0)</f>
        <v>-0.07037760935</v>
      </c>
      <c r="AS820" s="160">
        <f>IF($AK$677&gt;0,IPMT('Assumptions (Wind)'!$V$10,Model!AE1,'Assumptions (Wind)'!$V$13,'Assumptions (Wind)'!$V$8*Model!$AK$677*AVERAGE('Assumptions (Wind)'!$AH$2:$AI$2)/10^9),0)</f>
        <v>-0.04869894703</v>
      </c>
      <c r="AT820" s="160">
        <f>IF($AK$677&gt;0,IPMT('Assumptions (Wind)'!$V$10,Model!AF1,'Assumptions (Wind)'!$V$13,'Assumptions (Wind)'!$V$8*Model!$AK$677*AVERAGE('Assumptions (Wind)'!$AH$2:$AI$2)/10^9),0)</f>
        <v>-0.02528599173</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-0.2707795145</v>
      </c>
      <c r="AM821" s="177">
        <f>IF($AL$677&gt;0,IPMT('Assumptions (Wind)'!$V$10,Model!X1,'Assumptions (Wind)'!$V$13,'Assumptions (Wind)'!$V$8*Model!$AL$677*AVERAGE('Assumptions (Wind)'!$AI$2:$AJ$2)/10^9),0)</f>
        <v>-0.252087743</v>
      </c>
      <c r="AN821" s="177">
        <f>IF($AL$677&gt;0,IPMT('Assumptions (Wind)'!$V$10,Model!Y1,'Assumptions (Wind)'!$V$13,'Assumptions (Wind)'!$V$8*Model!$AL$677*AVERAGE('Assumptions (Wind)'!$AI$2:$AJ$2)/10^9),0)</f>
        <v>-0.2319006299</v>
      </c>
      <c r="AO821" s="177">
        <f>IF($AL$677&gt;0,IPMT('Assumptions (Wind)'!$V$10,Model!Z1,'Assumptions (Wind)'!$V$13,'Assumptions (Wind)'!$V$8*Model!$AL$677*AVERAGE('Assumptions (Wind)'!$AI$2:$AJ$2)/10^9),0)</f>
        <v>-0.2100985477</v>
      </c>
      <c r="AP821" s="177">
        <f>IF($AL$677&gt;0,IPMT('Assumptions (Wind)'!$V$10,Model!AA1,'Assumptions (Wind)'!$V$13,'Assumptions (Wind)'!$V$8*Model!$AL$677*AVERAGE('Assumptions (Wind)'!$AI$2:$AJ$2)/10^9),0)</f>
        <v>-0.1865522989</v>
      </c>
      <c r="AQ821" s="177">
        <f>IF($AL$677&gt;0,IPMT('Assumptions (Wind)'!$V$10,Model!AB1,'Assumptions (Wind)'!$V$13,'Assumptions (Wind)'!$V$8*Model!$AL$677*AVERAGE('Assumptions (Wind)'!$AI$2:$AJ$2)/10^9),0)</f>
        <v>-0.1611223502</v>
      </c>
      <c r="AR821" s="177">
        <f>IF($AL$677&gt;0,IPMT('Assumptions (Wind)'!$V$10,Model!AC1,'Assumptions (Wind)'!$V$13,'Assumptions (Wind)'!$V$8*Model!$AL$677*AVERAGE('Assumptions (Wind)'!$AI$2:$AJ$2)/10^9),0)</f>
        <v>-0.1336580057</v>
      </c>
      <c r="AS821" s="177">
        <f>IF($AL$677&gt;0,IPMT('Assumptions (Wind)'!$V$10,Model!AD1,'Assumptions (Wind)'!$V$13,'Assumptions (Wind)'!$V$8*Model!$AL$677*AVERAGE('Assumptions (Wind)'!$AI$2:$AJ$2)/10^9),0)</f>
        <v>-0.1039965135</v>
      </c>
      <c r="AT821" s="177">
        <f>IF($AL$677&gt;0,IPMT('Assumptions (Wind)'!$V$10,Model!AE1,'Assumptions (Wind)'!$V$13,'Assumptions (Wind)'!$V$8*Model!$AL$677*AVERAGE('Assumptions (Wind)'!$AI$2:$AJ$2)/10^9),0)</f>
        <v>-0.07196210201</v>
      </c>
      <c r="AU821" s="177">
        <f>IF($AL$677&gt;0,IPMT('Assumptions (Wind)'!$V$10,Model!AF1,'Assumptions (Wind)'!$V$13,'Assumptions (Wind)'!$V$8*Model!$AL$677*AVERAGE('Assumptions (Wind)'!$AI$2:$AJ$2)/10^9),0)</f>
        <v>-0.03736493758</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-0.395883302</v>
      </c>
      <c r="AN822" s="160">
        <f>IF($AM$677&gt;0,IPMT('Assumptions (Wind)'!$V$10,Model!X1,'Assumptions (Wind)'!$V$13,'Assumptions (Wind)'!$V$8*Model!$AM$677*AVERAGE('Assumptions (Wind)'!$AJ$2:$AK$2)/10^9),0)</f>
        <v>-0.36855568</v>
      </c>
      <c r="AO822" s="160">
        <f>IF($AM$677&gt;0,IPMT('Assumptions (Wind)'!$V$10,Model!Y1,'Assumptions (Wind)'!$V$13,'Assumptions (Wind)'!$V$8*Model!$AM$677*AVERAGE('Assumptions (Wind)'!$AJ$2:$AK$2)/10^9),0)</f>
        <v>-0.3390418484</v>
      </c>
      <c r="AP822" s="160">
        <f>IF($AM$677&gt;0,IPMT('Assumptions (Wind)'!$V$10,Model!Z1,'Assumptions (Wind)'!$V$13,'Assumptions (Wind)'!$V$8*Model!$AM$677*AVERAGE('Assumptions (Wind)'!$AJ$2:$AK$2)/10^9),0)</f>
        <v>-0.3071669102</v>
      </c>
      <c r="AQ822" s="160">
        <f>IF($AM$677&gt;0,IPMT('Assumptions (Wind)'!$V$10,Model!AA1,'Assumptions (Wind)'!$V$13,'Assumptions (Wind)'!$V$8*Model!$AM$677*AVERAGE('Assumptions (Wind)'!$AJ$2:$AK$2)/10^9),0)</f>
        <v>-0.2727419769</v>
      </c>
      <c r="AR822" s="160">
        <f>IF($AM$677&gt;0,IPMT('Assumptions (Wind)'!$V$10,Model!AB1,'Assumptions (Wind)'!$V$13,'Assumptions (Wind)'!$V$8*Model!$AM$677*AVERAGE('Assumptions (Wind)'!$AJ$2:$AK$2)/10^9),0)</f>
        <v>-0.235563049</v>
      </c>
      <c r="AS822" s="160">
        <f>IF($AM$677&gt;0,IPMT('Assumptions (Wind)'!$V$10,Model!AC1,'Assumptions (Wind)'!$V$13,'Assumptions (Wind)'!$V$8*Model!$AM$677*AVERAGE('Assumptions (Wind)'!$AJ$2:$AK$2)/10^9),0)</f>
        <v>-0.1954098068</v>
      </c>
      <c r="AT822" s="160">
        <f>IF($AM$677&gt;0,IPMT('Assumptions (Wind)'!$V$10,Model!AD1,'Assumptions (Wind)'!$V$13,'Assumptions (Wind)'!$V$8*Model!$AM$677*AVERAGE('Assumptions (Wind)'!$AJ$2:$AK$2)/10^9),0)</f>
        <v>-0.1520443053</v>
      </c>
      <c r="AU822" s="160">
        <f>IF($AM$677&gt;0,IPMT('Assumptions (Wind)'!$V$10,Model!AE1,'Assumptions (Wind)'!$V$13,'Assumptions (Wind)'!$V$8*Model!$AM$677*AVERAGE('Assumptions (Wind)'!$AJ$2:$AK$2)/10^9),0)</f>
        <v>-0.1052095636</v>
      </c>
      <c r="AV822" s="160">
        <f>IF($AM$677&gt;0,IPMT('Assumptions (Wind)'!$V$10,Model!AF1,'Assumptions (Wind)'!$V$13,'Assumptions (Wind)'!$V$8*Model!$AM$677*AVERAGE('Assumptions (Wind)'!$AJ$2:$AK$2)/10^9),0)</f>
        <v>-0.05462804266</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-0.4135125424</v>
      </c>
      <c r="AO823" s="160">
        <f>IF($AN$677&gt;0,IPMT('Assumptions (Wind)'!$V$10,Model!X1,'Assumptions (Wind)'!$V$13,'Assumptions (Wind)'!$V$8*Model!$AN$677*AVERAGE('Assumptions (Wind)'!$AK$2:$AL$2)/10^9),0)</f>
        <v>-0.384967983</v>
      </c>
      <c r="AP823" s="160">
        <f>IF($AN$677&gt;0,IPMT('Assumptions (Wind)'!$V$10,Model!Y1,'Assumptions (Wind)'!$V$13,'Assumptions (Wind)'!$V$8*Model!$AN$677*AVERAGE('Assumptions (Wind)'!$AK$2:$AL$2)/10^9),0)</f>
        <v>-0.3541398589</v>
      </c>
      <c r="AQ823" s="160">
        <f>IF($AN$677&gt;0,IPMT('Assumptions (Wind)'!$V$10,Model!Z1,'Assumptions (Wind)'!$V$13,'Assumptions (Wind)'!$V$8*Model!$AN$677*AVERAGE('Assumptions (Wind)'!$AK$2:$AL$2)/10^9),0)</f>
        <v>-0.3208454849</v>
      </c>
      <c r="AR823" s="160">
        <f>IF($AN$677&gt;0,IPMT('Assumptions (Wind)'!$V$10,Model!AA1,'Assumptions (Wind)'!$V$13,'Assumptions (Wind)'!$V$8*Model!$AN$677*AVERAGE('Assumptions (Wind)'!$AK$2:$AL$2)/10^9),0)</f>
        <v>-0.2848875609</v>
      </c>
      <c r="AS823" s="160">
        <f>IF($AN$677&gt;0,IPMT('Assumptions (Wind)'!$V$10,Model!AB1,'Assumptions (Wind)'!$V$13,'Assumptions (Wind)'!$V$8*Model!$AN$677*AVERAGE('Assumptions (Wind)'!$AK$2:$AL$2)/10^9),0)</f>
        <v>-0.246053003</v>
      </c>
      <c r="AT823" s="160">
        <f>IF($AN$677&gt;0,IPMT('Assumptions (Wind)'!$V$10,Model!AC1,'Assumptions (Wind)'!$V$13,'Assumptions (Wind)'!$V$8*Model!$AN$677*AVERAGE('Assumptions (Wind)'!$AK$2:$AL$2)/10^9),0)</f>
        <v>-0.2041116805</v>
      </c>
      <c r="AU823" s="160">
        <f>IF($AN$677&gt;0,IPMT('Assumptions (Wind)'!$V$10,Model!AD1,'Assumptions (Wind)'!$V$13,'Assumptions (Wind)'!$V$8*Model!$AN$677*AVERAGE('Assumptions (Wind)'!$AK$2:$AL$2)/10^9),0)</f>
        <v>-0.1588150521</v>
      </c>
      <c r="AV823" s="160">
        <f>IF($AN$677&gt;0,IPMT('Assumptions (Wind)'!$V$10,Model!AE1,'Assumptions (Wind)'!$V$13,'Assumptions (Wind)'!$V$8*Model!$AN$677*AVERAGE('Assumptions (Wind)'!$AK$2:$AL$2)/10^9),0)</f>
        <v>-0.1098946935</v>
      </c>
      <c r="AW823" s="160">
        <f>IF($AN$677&gt;0,IPMT('Assumptions (Wind)'!$V$10,Model!AF1,'Assumptions (Wind)'!$V$13,'Assumptions (Wind)'!$V$8*Model!$AN$677*AVERAGE('Assumptions (Wind)'!$AK$2:$AL$2)/10^9),0)</f>
        <v>-0.05706070626</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-0.281595591</v>
      </c>
      <c r="AP824" s="160">
        <f>IF($AO$677&gt;0,IPMT('Assumptions (Wind)'!$V$10,Model!X1,'Assumptions (Wind)'!$V$13,'Assumptions (Wind)'!$V$8*Model!$AO$677*AVERAGE('Assumptions (Wind)'!$AL$2:$AM$2)/10^9),0)</f>
        <v>-0.2621571913</v>
      </c>
      <c r="AQ824" s="160">
        <f>IF($AO$677&gt;0,IPMT('Assumptions (Wind)'!$V$10,Model!Y1,'Assumptions (Wind)'!$V$13,'Assumptions (Wind)'!$V$8*Model!$AO$677*AVERAGE('Assumptions (Wind)'!$AL$2:$AM$2)/10^9),0)</f>
        <v>-0.2411637197</v>
      </c>
      <c r="AR824" s="160">
        <f>IF($AO$677&gt;0,IPMT('Assumptions (Wind)'!$V$10,Model!Z1,'Assumptions (Wind)'!$V$13,'Assumptions (Wind)'!$V$8*Model!$AO$677*AVERAGE('Assumptions (Wind)'!$AL$2:$AM$2)/10^9),0)</f>
        <v>-0.2184907703</v>
      </c>
      <c r="AS824" s="160">
        <f>IF($AO$677&gt;0,IPMT('Assumptions (Wind)'!$V$10,Model!AA1,'Assumptions (Wind)'!$V$13,'Assumptions (Wind)'!$V$8*Model!$AO$677*AVERAGE('Assumptions (Wind)'!$AL$2:$AM$2)/10^9),0)</f>
        <v>-0.194003985</v>
      </c>
      <c r="AT824" s="160">
        <f>IF($AO$677&gt;0,IPMT('Assumptions (Wind)'!$V$10,Model!AB1,'Assumptions (Wind)'!$V$13,'Assumptions (Wind)'!$V$8*Model!$AO$677*AVERAGE('Assumptions (Wind)'!$AL$2:$AM$2)/10^9),0)</f>
        <v>-0.1675582568</v>
      </c>
      <c r="AU824" s="160">
        <f>IF($AO$677&gt;0,IPMT('Assumptions (Wind)'!$V$10,Model!AC1,'Assumptions (Wind)'!$V$13,'Assumptions (Wind)'!$V$8*Model!$AO$677*AVERAGE('Assumptions (Wind)'!$AL$2:$AM$2)/10^9),0)</f>
        <v>-0.1389968705</v>
      </c>
      <c r="AV824" s="160">
        <f>IF($AO$677&gt;0,IPMT('Assumptions (Wind)'!$V$10,Model!AD1,'Assumptions (Wind)'!$V$13,'Assumptions (Wind)'!$V$8*Model!$AO$677*AVERAGE('Assumptions (Wind)'!$AL$2:$AM$2)/10^9),0)</f>
        <v>-0.1081505731</v>
      </c>
      <c r="AW824" s="160">
        <f>IF($AO$677&gt;0,IPMT('Assumptions (Wind)'!$V$10,Model!AE1,'Assumptions (Wind)'!$V$13,'Assumptions (Wind)'!$V$8*Model!$AO$677*AVERAGE('Assumptions (Wind)'!$AL$2:$AM$2)/10^9),0)</f>
        <v>-0.07483657205</v>
      </c>
      <c r="AX824" s="160">
        <f>IF($AO$677&gt;0,IPMT('Assumptions (Wind)'!$V$10,Model!AF1,'Assumptions (Wind)'!$V$13,'Assumptions (Wind)'!$V$8*Model!$AO$677*AVERAGE('Assumptions (Wind)'!$AL$2:$AM$2)/10^9),0)</f>
        <v>-0.03885745087</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-0.3678987343</v>
      </c>
      <c r="AQ825" s="160">
        <f>IF($AP$677&gt;0,IPMT('Assumptions (Wind)'!$V$10,Model!X1,'Assumptions (Wind)'!$V$13,'Assumptions (Wind)'!$V$8*Model!$AP$677*AVERAGE('Assumptions (Wind)'!$AM$2:$AN$2)/10^9),0)</f>
        <v>-0.3425028728</v>
      </c>
      <c r="AR825" s="160">
        <f>IF($AP$677&gt;0,IPMT('Assumptions (Wind)'!$V$10,Model!Y1,'Assumptions (Wind)'!$V$13,'Assumptions (Wind)'!$V$8*Model!$AP$677*AVERAGE('Assumptions (Wind)'!$AM$2:$AN$2)/10^9),0)</f>
        <v>-0.3150753423</v>
      </c>
      <c r="AS825" s="160">
        <f>IF($AP$677&gt;0,IPMT('Assumptions (Wind)'!$V$10,Model!Z1,'Assumptions (Wind)'!$V$13,'Assumptions (Wind)'!$V$8*Model!$AP$677*AVERAGE('Assumptions (Wind)'!$AM$2:$AN$2)/10^9),0)</f>
        <v>-0.2854536094</v>
      </c>
      <c r="AT825" s="160">
        <f>IF($AP$677&gt;0,IPMT('Assumptions (Wind)'!$V$10,Model!AA1,'Assumptions (Wind)'!$V$13,'Assumptions (Wind)'!$V$8*Model!$AP$677*AVERAGE('Assumptions (Wind)'!$AM$2:$AN$2)/10^9),0)</f>
        <v>-0.2534621379</v>
      </c>
      <c r="AU825" s="160">
        <f>IF($AP$677&gt;0,IPMT('Assumptions (Wind)'!$V$10,Model!AB1,'Assumptions (Wind)'!$V$13,'Assumptions (Wind)'!$V$8*Model!$AP$677*AVERAGE('Assumptions (Wind)'!$AM$2:$AN$2)/10^9),0)</f>
        <v>-0.2189113487</v>
      </c>
      <c r="AV825" s="160">
        <f>IF($AP$677&gt;0,IPMT('Assumptions (Wind)'!$V$10,Model!AC1,'Assumptions (Wind)'!$V$13,'Assumptions (Wind)'!$V$8*Model!$AP$677*AVERAGE('Assumptions (Wind)'!$AM$2:$AN$2)/10^9),0)</f>
        <v>-0.1815964963</v>
      </c>
      <c r="AW825" s="160">
        <f>IF($AP$677&gt;0,IPMT('Assumptions (Wind)'!$V$10,Model!AD1,'Assumptions (Wind)'!$V$13,'Assumptions (Wind)'!$V$8*Model!$AP$677*AVERAGE('Assumptions (Wind)'!$AM$2:$AN$2)/10^9),0)</f>
        <v>-0.1412964558</v>
      </c>
      <c r="AX825" s="160">
        <f>IF($AP$677&gt;0,IPMT('Assumptions (Wind)'!$V$10,Model!AE1,'Assumptions (Wind)'!$V$13,'Assumptions (Wind)'!$V$8*Model!$AP$677*AVERAGE('Assumptions (Wind)'!$AM$2:$AN$2)/10^9),0)</f>
        <v>-0.09777241199</v>
      </c>
      <c r="AY825" s="160">
        <f>IF($AP$677&gt;0,IPMT('Assumptions (Wind)'!$V$10,Model!AF1,'Assumptions (Wind)'!$V$13,'Assumptions (Wind)'!$V$8*Model!$AP$677*AVERAGE('Assumptions (Wind)'!$AM$2:$AN$2)/10^9),0)</f>
        <v>-0.05076644469</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-0.3915205639</v>
      </c>
      <c r="AR826" s="160">
        <f>IF($AQ$677&gt;0,IPMT('Assumptions (Wind)'!$V$10,Model!X1,'Assumptions (Wind)'!$V$13,'Assumptions (Wind)'!$V$8*Model!$AQ$677*AVERAGE('Assumptions (Wind)'!$AN$2:$AO$2)/10^9),0)</f>
        <v>-0.3644940996</v>
      </c>
      <c r="AS826" s="160">
        <f>IF($AQ$677&gt;0,IPMT('Assumptions (Wind)'!$V$10,Model!Y1,'Assumptions (Wind)'!$V$13,'Assumptions (Wind)'!$V$8*Model!$AQ$677*AVERAGE('Assumptions (Wind)'!$AN$2:$AO$2)/10^9),0)</f>
        <v>-0.3353055181</v>
      </c>
      <c r="AT826" s="160">
        <f>IF($AQ$677&gt;0,IPMT('Assumptions (Wind)'!$V$10,Model!Z1,'Assumptions (Wind)'!$V$13,'Assumptions (Wind)'!$V$8*Model!$AQ$677*AVERAGE('Assumptions (Wind)'!$AN$2:$AO$2)/10^9),0)</f>
        <v>-0.3037818501</v>
      </c>
      <c r="AU826" s="160">
        <f>IF($AQ$677&gt;0,IPMT('Assumptions (Wind)'!$V$10,Model!AA1,'Assumptions (Wind)'!$V$13,'Assumptions (Wind)'!$V$8*Model!$AQ$677*AVERAGE('Assumptions (Wind)'!$AN$2:$AO$2)/10^9),0)</f>
        <v>-0.2697362886</v>
      </c>
      <c r="AV826" s="160">
        <f>IF($AQ$677&gt;0,IPMT('Assumptions (Wind)'!$V$10,Model!AB1,'Assumptions (Wind)'!$V$13,'Assumptions (Wind)'!$V$8*Model!$AQ$677*AVERAGE('Assumptions (Wind)'!$AN$2:$AO$2)/10^9),0)</f>
        <v>-0.2329670823</v>
      </c>
      <c r="AW826" s="160">
        <f>IF($AQ$677&gt;0,IPMT('Assumptions (Wind)'!$V$10,Model!AC1,'Assumptions (Wind)'!$V$13,'Assumptions (Wind)'!$V$8*Model!$AQ$677*AVERAGE('Assumptions (Wind)'!$AN$2:$AO$2)/10^9),0)</f>
        <v>-0.1932563394</v>
      </c>
      <c r="AX826" s="160">
        <f>IF($AQ$677&gt;0,IPMT('Assumptions (Wind)'!$V$10,Model!AD1,'Assumptions (Wind)'!$V$13,'Assumptions (Wind)'!$V$8*Model!$AQ$677*AVERAGE('Assumptions (Wind)'!$AN$2:$AO$2)/10^9),0)</f>
        <v>-0.1503687371</v>
      </c>
      <c r="AY826" s="160">
        <f>IF($AQ$677&gt;0,IPMT('Assumptions (Wind)'!$V$10,Model!AE1,'Assumptions (Wind)'!$V$13,'Assumptions (Wind)'!$V$8*Model!$AQ$677*AVERAGE('Assumptions (Wind)'!$AN$2:$AO$2)/10^9),0)</f>
        <v>-0.1040501266</v>
      </c>
      <c r="AZ826" s="160">
        <f>IF($AQ$677&gt;0,IPMT('Assumptions (Wind)'!$V$10,Model!AF1,'Assumptions (Wind)'!$V$13,'Assumptions (Wind)'!$V$8*Model!$AQ$677*AVERAGE('Assumptions (Wind)'!$AN$2:$AO$2)/10^9),0)</f>
        <v>-0.05402602728</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-0.1919505326</v>
      </c>
      <c r="AS827" s="160">
        <f>IF($AR$677&gt;0,IPMT('Assumptions (Wind)'!$V$10,Model!X1,'Assumptions (Wind)'!$V$13,'Assumptions (Wind)'!$V$8*Model!$AR$677*AVERAGE('Assumptions (Wind)'!$AO$2:$AP$2)/10^9),0)</f>
        <v>-0.1787002855</v>
      </c>
      <c r="AT827" s="160">
        <f>IF($AR$677&gt;0,IPMT('Assumptions (Wind)'!$V$10,Model!Y1,'Assumptions (Wind)'!$V$13,'Assumptions (Wind)'!$V$8*Model!$AR$677*AVERAGE('Assumptions (Wind)'!$AO$2:$AP$2)/10^9),0)</f>
        <v>-0.1643900186</v>
      </c>
      <c r="AU827" s="160">
        <f>IF($AR$677&gt;0,IPMT('Assumptions (Wind)'!$V$10,Model!Z1,'Assumptions (Wind)'!$V$13,'Assumptions (Wind)'!$V$8*Model!$AR$677*AVERAGE('Assumptions (Wind)'!$AO$2:$AP$2)/10^9),0)</f>
        <v>-0.1489349303</v>
      </c>
      <c r="AV827" s="160">
        <f>IF($AR$677&gt;0,IPMT('Assumptions (Wind)'!$V$10,Model!AA1,'Assumptions (Wind)'!$V$13,'Assumptions (Wind)'!$V$8*Model!$AR$677*AVERAGE('Assumptions (Wind)'!$AO$2:$AP$2)/10^9),0)</f>
        <v>-0.132243435</v>
      </c>
      <c r="AW827" s="160">
        <f>IF($AR$677&gt;0,IPMT('Assumptions (Wind)'!$V$10,Model!AB1,'Assumptions (Wind)'!$V$13,'Assumptions (Wind)'!$V$8*Model!$AR$677*AVERAGE('Assumptions (Wind)'!$AO$2:$AP$2)/10^9),0)</f>
        <v>-0.1142166201</v>
      </c>
      <c r="AX827" s="160">
        <f>IF($AR$677&gt;0,IPMT('Assumptions (Wind)'!$V$10,Model!AC1,'Assumptions (Wind)'!$V$13,'Assumptions (Wind)'!$V$8*Model!$AR$677*AVERAGE('Assumptions (Wind)'!$AO$2:$AP$2)/10^9),0)</f>
        <v>-0.09474765999</v>
      </c>
      <c r="AY827" s="160">
        <f>IF($AR$677&gt;0,IPMT('Assumptions (Wind)'!$V$10,Model!AD1,'Assumptions (Wind)'!$V$13,'Assumptions (Wind)'!$V$8*Model!$AR$677*AVERAGE('Assumptions (Wind)'!$AO$2:$AP$2)/10^9),0)</f>
        <v>-0.07372118307</v>
      </c>
      <c r="AZ827" s="160">
        <f>IF($AR$677&gt;0,IPMT('Assumptions (Wind)'!$V$10,Model!AE1,'Assumptions (Wind)'!$V$13,'Assumptions (Wind)'!$V$8*Model!$AR$677*AVERAGE('Assumptions (Wind)'!$AO$2:$AP$2)/10^9),0)</f>
        <v>-0.05101258799</v>
      </c>
      <c r="BA827" s="160">
        <f>IF($AR$677&gt;0,IPMT('Assumptions (Wind)'!$V$10,Model!AF1,'Assumptions (Wind)'!$V$13,'Assumptions (Wind)'!$V$8*Model!$AR$677*AVERAGE('Assumptions (Wind)'!$AO$2:$AP$2)/10^9),0)</f>
        <v>-0.0264873053</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-0.2716068835</v>
      </c>
      <c r="AT828" s="160">
        <f>IF($AS$677&gt;0,IPMT('Assumptions (Wind)'!$V$10,Model!X1,'Assumptions (Wind)'!$V$13,'Assumptions (Wind)'!$V$8*Model!$AS$677*AVERAGE('Assumptions (Wind)'!$AP$2:$AQ$2)/10^9),0)</f>
        <v>-0.2528579992</v>
      </c>
      <c r="AU828" s="160">
        <f>IF($AS$677&gt;0,IPMT('Assumptions (Wind)'!$V$10,Model!Y1,'Assumptions (Wind)'!$V$13,'Assumptions (Wind)'!$V$8*Model!$AS$677*AVERAGE('Assumptions (Wind)'!$AP$2:$AQ$2)/10^9),0)</f>
        <v>-0.2326092041</v>
      </c>
      <c r="AV828" s="160">
        <f>IF($AS$677&gt;0,IPMT('Assumptions (Wind)'!$V$10,Model!Z1,'Assumptions (Wind)'!$V$13,'Assumptions (Wind)'!$V$8*Model!$AS$677*AVERAGE('Assumptions (Wind)'!$AP$2:$AQ$2)/10^9),0)</f>
        <v>-0.2107405055</v>
      </c>
      <c r="AW828" s="160">
        <f>IF($AS$677&gt;0,IPMT('Assumptions (Wind)'!$V$10,Model!AA1,'Assumptions (Wind)'!$V$13,'Assumptions (Wind)'!$V$8*Model!$AS$677*AVERAGE('Assumptions (Wind)'!$AP$2:$AQ$2)/10^9),0)</f>
        <v>-0.187122311</v>
      </c>
      <c r="AX828" s="160">
        <f>IF($AS$677&gt;0,IPMT('Assumptions (Wind)'!$V$10,Model!AB1,'Assumptions (Wind)'!$V$13,'Assumptions (Wind)'!$V$8*Model!$AS$677*AVERAGE('Assumptions (Wind)'!$AP$2:$AQ$2)/10^9),0)</f>
        <v>-0.1616146609</v>
      </c>
      <c r="AY828" s="160">
        <f>IF($AS$677&gt;0,IPMT('Assumptions (Wind)'!$V$10,Model!AC1,'Assumptions (Wind)'!$V$13,'Assumptions (Wind)'!$V$8*Model!$AS$677*AVERAGE('Assumptions (Wind)'!$AP$2:$AQ$2)/10^9),0)</f>
        <v>-0.1340663988</v>
      </c>
      <c r="AZ828" s="160">
        <f>IF($AS$677&gt;0,IPMT('Assumptions (Wind)'!$V$10,Model!AD1,'Assumptions (Wind)'!$V$13,'Assumptions (Wind)'!$V$8*Model!$AS$677*AVERAGE('Assumptions (Wind)'!$AP$2:$AQ$2)/10^9),0)</f>
        <v>-0.1043142757</v>
      </c>
      <c r="BA828" s="160">
        <f>IF($AS$677&gt;0,IPMT('Assumptions (Wind)'!$V$10,Model!AE1,'Assumptions (Wind)'!$V$13,'Assumptions (Wind)'!$V$8*Model!$AS$677*AVERAGE('Assumptions (Wind)'!$AP$2:$AQ$2)/10^9),0)</f>
        <v>-0.0721819828</v>
      </c>
      <c r="BB828" s="160">
        <f>IF($AS$677&gt;0,IPMT('Assumptions (Wind)'!$V$10,Model!AF1,'Assumptions (Wind)'!$V$13,'Assumptions (Wind)'!$V$8*Model!$AS$677*AVERAGE('Assumptions (Wind)'!$AP$2:$AQ$2)/10^9),0)</f>
        <v>-0.03747910645</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-0.2712702735</v>
      </c>
      <c r="AU829" s="181">
        <f>IF($AT$677&gt;0,IPMT('Assumptions (Wind)'!$V$10,Model!X1,'Assumptions (Wind)'!$V$13,'Assumptions (Wind)'!$V$8*Model!$AT$677*AVERAGE('Assumptions (Wind)'!$AQ$2:$AR$2)/10^9),0)</f>
        <v>-0.2525446252</v>
      </c>
      <c r="AV829" s="181">
        <f>IF($AT$677&gt;0,IPMT('Assumptions (Wind)'!$V$10,Model!Y1,'Assumptions (Wind)'!$V$13,'Assumptions (Wind)'!$V$8*Model!$AT$677*AVERAGE('Assumptions (Wind)'!$AQ$2:$AR$2)/10^9),0)</f>
        <v>-0.2323209251</v>
      </c>
      <c r="AW829" s="181">
        <f>IF($AT$677&gt;0,IPMT('Assumptions (Wind)'!$V$10,Model!Z1,'Assumptions (Wind)'!$V$13,'Assumptions (Wind)'!$V$8*Model!$AT$677*AVERAGE('Assumptions (Wind)'!$AQ$2:$AR$2)/10^9),0)</f>
        <v>-0.2104793289</v>
      </c>
      <c r="AX829" s="181">
        <f>IF($AT$677&gt;0,IPMT('Assumptions (Wind)'!$V$10,Model!AA1,'Assumptions (Wind)'!$V$13,'Assumptions (Wind)'!$V$8*Model!$AT$677*AVERAGE('Assumptions (Wind)'!$AQ$2:$AR$2)/10^9),0)</f>
        <v>-0.1868904051</v>
      </c>
      <c r="AY829" s="181">
        <f>IF($AT$677&gt;0,IPMT('Assumptions (Wind)'!$V$10,Model!AB1,'Assumptions (Wind)'!$V$13,'Assumptions (Wind)'!$V$8*Model!$AT$677*AVERAGE('Assumptions (Wind)'!$AQ$2:$AR$2)/10^9),0)</f>
        <v>-0.1614143673</v>
      </c>
      <c r="AZ829" s="181">
        <f>IF($AT$677&gt;0,IPMT('Assumptions (Wind)'!$V$10,Model!AC1,'Assumptions (Wind)'!$V$13,'Assumptions (Wind)'!$V$8*Model!$AT$677*AVERAGE('Assumptions (Wind)'!$AQ$2:$AR$2)/10^9),0)</f>
        <v>-0.1339002466</v>
      </c>
      <c r="BA829" s="181">
        <f>IF($AT$677&gt;0,IPMT('Assumptions (Wind)'!$V$10,Model!AD1,'Assumptions (Wind)'!$V$13,'Assumptions (Wind)'!$V$8*Model!$AT$677*AVERAGE('Assumptions (Wind)'!$AQ$2:$AR$2)/10^9),0)</f>
        <v>-0.1041849961</v>
      </c>
      <c r="BB829" s="181">
        <f>IF($AT$677&gt;0,IPMT('Assumptions (Wind)'!$V$10,Model!AE1,'Assumptions (Wind)'!$V$13,'Assumptions (Wind)'!$V$8*Model!$AT$677*AVERAGE('Assumptions (Wind)'!$AQ$2:$AR$2)/10^9),0)</f>
        <v>-0.07209252566</v>
      </c>
      <c r="BC829" s="181">
        <f>IF($AT$677&gt;0,IPMT('Assumptions (Wind)'!$V$10,Model!AF1,'Assumptions (Wind)'!$V$13,'Assumptions (Wind)'!$V$8*Model!$AT$677*AVERAGE('Assumptions (Wind)'!$AQ$2:$AR$2)/10^9),0)</f>
        <v>-0.03743265756</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-0.3087657721</v>
      </c>
      <c r="AV830" s="160">
        <f>IF($AU$677&gt;0,IPMT('Assumptions (Wind)'!$V$10,Model!X1,'Assumptions (Wind)'!$V$13,'Assumptions (Wind)'!$V$8*Model!$AU$677*AVERAGE('Assumptions (Wind)'!$AR$2:$AS$2)/10^9),0)</f>
        <v>-0.2874518287</v>
      </c>
      <c r="AW830" s="160">
        <f>IF($AU$677&gt;0,IPMT('Assumptions (Wind)'!$V$10,Model!Y1,'Assumptions (Wind)'!$V$13,'Assumptions (Wind)'!$V$8*Model!$AU$677*AVERAGE('Assumptions (Wind)'!$AR$2:$AS$2)/10^9),0)</f>
        <v>-0.2644327699</v>
      </c>
      <c r="AX830" s="160">
        <f>IF($AU$677&gt;0,IPMT('Assumptions (Wind)'!$V$10,Model!Z1,'Assumptions (Wind)'!$V$13,'Assumptions (Wind)'!$V$8*Model!$AU$677*AVERAGE('Assumptions (Wind)'!$AR$2:$AS$2)/10^9),0)</f>
        <v>-0.2395721863</v>
      </c>
      <c r="AY830" s="160">
        <f>IF($AU$677&gt;0,IPMT('Assumptions (Wind)'!$V$10,Model!AA1,'Assumptions (Wind)'!$V$13,'Assumptions (Wind)'!$V$8*Model!$AU$677*AVERAGE('Assumptions (Wind)'!$AR$2:$AS$2)/10^9),0)</f>
        <v>-0.2127227561</v>
      </c>
      <c r="AZ830" s="160">
        <f>IF($AU$677&gt;0,IPMT('Assumptions (Wind)'!$V$10,Model!AB1,'Assumptions (Wind)'!$V$13,'Assumptions (Wind)'!$V$8*Model!$AU$677*AVERAGE('Assumptions (Wind)'!$AR$2:$AS$2)/10^9),0)</f>
        <v>-0.1837253714</v>
      </c>
      <c r="BA830" s="160">
        <f>IF($AU$677&gt;0,IPMT('Assumptions (Wind)'!$V$10,Model!AC1,'Assumptions (Wind)'!$V$13,'Assumptions (Wind)'!$V$8*Model!$AU$677*AVERAGE('Assumptions (Wind)'!$AR$2:$AS$2)/10^9),0)</f>
        <v>-0.152408196</v>
      </c>
      <c r="BB830" s="160">
        <f>IF($AU$677&gt;0,IPMT('Assumptions (Wind)'!$V$10,Model!AD1,'Assumptions (Wind)'!$V$13,'Assumptions (Wind)'!$V$8*Model!$AU$677*AVERAGE('Assumptions (Wind)'!$AR$2:$AS$2)/10^9),0)</f>
        <v>-0.1185856465</v>
      </c>
      <c r="BC830" s="160">
        <f>IF($AU$677&gt;0,IPMT('Assumptions (Wind)'!$V$10,Model!AE1,'Assumptions (Wind)'!$V$13,'Assumptions (Wind)'!$V$8*Model!$AU$677*AVERAGE('Assumptions (Wind)'!$AR$2:$AS$2)/10^9),0)</f>
        <v>-0.08205729312</v>
      </c>
      <c r="BD830" s="160">
        <f>IF($AU$677&gt;0,IPMT('Assumptions (Wind)'!$V$10,Model!AF1,'Assumptions (Wind)'!$V$13,'Assumptions (Wind)'!$V$8*Model!$AU$677*AVERAGE('Assumptions (Wind)'!$AR$2:$AS$2)/10^9),0)</f>
        <v>-0.04260667143</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-0.313787015</v>
      </c>
      <c r="AW831" s="160">
        <f>IF($AV$677&gt;0,IPMT('Assumptions (Wind)'!$V$10,Model!X1,'Assumptions (Wind)'!$V$13,'Assumptions (Wind)'!$V$8*Model!$AV$677*AVERAGE('Assumptions (Wind)'!$AS$2:$AT$2)/10^9),0)</f>
        <v>-0.2921264578</v>
      </c>
      <c r="AX831" s="160">
        <f>IF($AV$677&gt;0,IPMT('Assumptions (Wind)'!$V$10,Model!Y1,'Assumptions (Wind)'!$V$13,'Assumptions (Wind)'!$V$8*Model!$AV$677*AVERAGE('Assumptions (Wind)'!$AS$2:$AT$2)/10^9),0)</f>
        <v>-0.268733056</v>
      </c>
      <c r="AY831" s="160">
        <f>IF($AV$677&gt;0,IPMT('Assumptions (Wind)'!$V$10,Model!Z1,'Assumptions (Wind)'!$V$13,'Assumptions (Wind)'!$V$8*Model!$AV$677*AVERAGE('Assumptions (Wind)'!$AS$2:$AT$2)/10^9),0)</f>
        <v>-0.2434681821</v>
      </c>
      <c r="AZ831" s="160">
        <f>IF($AV$677&gt;0,IPMT('Assumptions (Wind)'!$V$10,Model!AA1,'Assumptions (Wind)'!$V$13,'Assumptions (Wind)'!$V$8*Model!$AV$677*AVERAGE('Assumptions (Wind)'!$AS$2:$AT$2)/10^9),0)</f>
        <v>-0.2161821183</v>
      </c>
      <c r="BA831" s="160">
        <f>IF($AV$677&gt;0,IPMT('Assumptions (Wind)'!$V$10,Model!AB1,'Assumptions (Wind)'!$V$13,'Assumptions (Wind)'!$V$8*Model!$AV$677*AVERAGE('Assumptions (Wind)'!$AS$2:$AT$2)/10^9),0)</f>
        <v>-0.1867131693</v>
      </c>
      <c r="BB831" s="160">
        <f>IF($AV$677&gt;0,IPMT('Assumptions (Wind)'!$V$10,Model!AC1,'Assumptions (Wind)'!$V$13,'Assumptions (Wind)'!$V$8*Model!$AV$677*AVERAGE('Assumptions (Wind)'!$AS$2:$AT$2)/10^9),0)</f>
        <v>-0.1548867045</v>
      </c>
      <c r="BC831" s="160">
        <f>IF($AV$677&gt;0,IPMT('Assumptions (Wind)'!$V$10,Model!AD1,'Assumptions (Wind)'!$V$13,'Assumptions (Wind)'!$V$8*Model!$AV$677*AVERAGE('Assumptions (Wind)'!$AS$2:$AT$2)/10^9),0)</f>
        <v>-0.1205141224</v>
      </c>
      <c r="BD831" s="160">
        <f>IF($AV$677&gt;0,IPMT('Assumptions (Wind)'!$V$10,Model!AE1,'Assumptions (Wind)'!$V$13,'Assumptions (Wind)'!$V$8*Model!$AV$677*AVERAGE('Assumptions (Wind)'!$AS$2:$AT$2)/10^9),0)</f>
        <v>-0.08339173379</v>
      </c>
      <c r="BE831" s="160">
        <f>IF($AV$677&gt;0,IPMT('Assumptions (Wind)'!$V$10,Model!AF1,'Assumptions (Wind)'!$V$13,'Assumptions (Wind)'!$V$8*Model!$AV$677*AVERAGE('Assumptions (Wind)'!$AS$2:$AT$2)/10^9),0)</f>
        <v>-0.04329955408</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-0.3480043852</v>
      </c>
      <c r="AX832" s="160">
        <f>IF($AW$677&gt;0,IPMT('Assumptions (Wind)'!$V$10,Model!X1,'Assumptions (Wind)'!$V$13,'Assumptions (Wind)'!$V$8*Model!$AW$677*AVERAGE('Assumptions (Wind)'!$AT$2:$AU$2)/10^9),0)</f>
        <v>-0.3239818204</v>
      </c>
      <c r="AY832" s="160">
        <f>IF($AW$677&gt;0,IPMT('Assumptions (Wind)'!$V$10,Model!Y1,'Assumptions (Wind)'!$V$13,'Assumptions (Wind)'!$V$8*Model!$AW$677*AVERAGE('Assumptions (Wind)'!$AT$2:$AU$2)/10^9),0)</f>
        <v>-0.2980374505</v>
      </c>
      <c r="AZ832" s="160">
        <f>IF($AW$677&gt;0,IPMT('Assumptions (Wind)'!$V$10,Model!Z1,'Assumptions (Wind)'!$V$13,'Assumptions (Wind)'!$V$8*Model!$AW$677*AVERAGE('Assumptions (Wind)'!$AT$2:$AU$2)/10^9),0)</f>
        <v>-0.2700175309</v>
      </c>
      <c r="BA832" s="160">
        <f>IF($AW$677&gt;0,IPMT('Assumptions (Wind)'!$V$10,Model!AA1,'Assumptions (Wind)'!$V$13,'Assumptions (Wind)'!$V$8*Model!$AW$677*AVERAGE('Assumptions (Wind)'!$AT$2:$AU$2)/10^9),0)</f>
        <v>-0.2397560178</v>
      </c>
      <c r="BB832" s="160">
        <f>IF($AW$677&gt;0,IPMT('Assumptions (Wind)'!$V$10,Model!AB1,'Assumptions (Wind)'!$V$13,'Assumptions (Wind)'!$V$8*Model!$AW$677*AVERAGE('Assumptions (Wind)'!$AT$2:$AU$2)/10^9),0)</f>
        <v>-0.2070735836</v>
      </c>
      <c r="BC832" s="160">
        <f>IF($AW$677&gt;0,IPMT('Assumptions (Wind)'!$V$10,Model!AC1,'Assumptions (Wind)'!$V$13,'Assumptions (Wind)'!$V$8*Model!$AW$677*AVERAGE('Assumptions (Wind)'!$AT$2:$AU$2)/10^9),0)</f>
        <v>-0.1717765547</v>
      </c>
      <c r="BD832" s="160">
        <f>IF($AW$677&gt;0,IPMT('Assumptions (Wind)'!$V$10,Model!AD1,'Assumptions (Wind)'!$V$13,'Assumptions (Wind)'!$V$8*Model!$AW$677*AVERAGE('Assumptions (Wind)'!$AT$2:$AU$2)/10^9),0)</f>
        <v>-0.1336557635</v>
      </c>
      <c r="BE832" s="160">
        <f>IF($AW$677&gt;0,IPMT('Assumptions (Wind)'!$V$10,Model!AE1,'Assumptions (Wind)'!$V$13,'Assumptions (Wind)'!$V$8*Model!$AW$677*AVERAGE('Assumptions (Wind)'!$AT$2:$AU$2)/10^9),0)</f>
        <v>-0.09248530901</v>
      </c>
      <c r="BF832" s="160">
        <f>IF($AW$677&gt;0,IPMT('Assumptions (Wind)'!$V$10,Model!AF1,'Assumptions (Wind)'!$V$13,'Assumptions (Wind)'!$V$8*Model!$AW$677*AVERAGE('Assumptions (Wind)'!$AT$2:$AU$2)/10^9),0)</f>
        <v>-0.04802121814</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-0.1810018936</v>
      </c>
      <c r="AY833" s="160">
        <f>IF($AX$677&gt;0,IPMT('Assumptions (Wind)'!$V$10,Model!X1,'Assumptions (Wind)'!$V$13,'Assumptions (Wind)'!$V$8*Model!$AX$677*AVERAGE('Assumptions (Wind)'!$AU$2:$AV$2)/10^9),0)</f>
        <v>-0.1685074254</v>
      </c>
      <c r="AZ833" s="160">
        <f>IF($AX$677&gt;0,IPMT('Assumptions (Wind)'!$V$10,Model!Y1,'Assumptions (Wind)'!$V$13,'Assumptions (Wind)'!$V$8*Model!$AX$677*AVERAGE('Assumptions (Wind)'!$AU$2:$AV$2)/10^9),0)</f>
        <v>-0.1550133998</v>
      </c>
      <c r="BA833" s="160">
        <f>IF($AX$677&gt;0,IPMT('Assumptions (Wind)'!$V$10,Model!Z1,'Assumptions (Wind)'!$V$13,'Assumptions (Wind)'!$V$8*Model!$AX$677*AVERAGE('Assumptions (Wind)'!$AU$2:$AV$2)/10^9),0)</f>
        <v>-0.1404398521</v>
      </c>
      <c r="BB833" s="160">
        <f>IF($AX$677&gt;0,IPMT('Assumptions (Wind)'!$V$10,Model!AA1,'Assumptions (Wind)'!$V$13,'Assumptions (Wind)'!$V$8*Model!$AX$677*AVERAGE('Assumptions (Wind)'!$AU$2:$AV$2)/10^9),0)</f>
        <v>-0.1247004206</v>
      </c>
      <c r="BC833" s="160">
        <f>IF($AX$677&gt;0,IPMT('Assumptions (Wind)'!$V$10,Model!AB1,'Assumptions (Wind)'!$V$13,'Assumptions (Wind)'!$V$8*Model!$AX$677*AVERAGE('Assumptions (Wind)'!$AU$2:$AV$2)/10^9),0)</f>
        <v>-0.1077018346</v>
      </c>
      <c r="BD833" s="160">
        <f>IF($AX$677&gt;0,IPMT('Assumptions (Wind)'!$V$10,Model!AC1,'Assumptions (Wind)'!$V$13,'Assumptions (Wind)'!$V$8*Model!$AX$677*AVERAGE('Assumptions (Wind)'!$AU$2:$AV$2)/10^9),0)</f>
        <v>-0.08934336174</v>
      </c>
      <c r="BE833" s="160">
        <f>IF($AX$677&gt;0,IPMT('Assumptions (Wind)'!$V$10,Model!AD1,'Assumptions (Wind)'!$V$13,'Assumptions (Wind)'!$V$8*Model!$AX$677*AVERAGE('Assumptions (Wind)'!$AU$2:$AV$2)/10^9),0)</f>
        <v>-0.06951621103</v>
      </c>
      <c r="BF833" s="160">
        <f>IF($AX$677&gt;0,IPMT('Assumptions (Wind)'!$V$10,Model!AE1,'Assumptions (Wind)'!$V$13,'Assumptions (Wind)'!$V$8*Model!$AX$677*AVERAGE('Assumptions (Wind)'!$AU$2:$AV$2)/10^9),0)</f>
        <v>-0.04810288827</v>
      </c>
      <c r="BG833" s="160">
        <f>IF($AX$677&gt;0,IPMT('Assumptions (Wind)'!$V$10,Model!AF1,'Assumptions (Wind)'!$V$13,'Assumptions (Wind)'!$V$8*Model!$AX$677*AVERAGE('Assumptions (Wind)'!$AU$2:$AV$2)/10^9),0)</f>
        <v>-0.02497649968</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-0.1822434533</v>
      </c>
      <c r="AZ834" s="160">
        <f>IF($AY$677&gt;0,IPMT('Assumptions (Wind)'!$V$10,Model!X1,'Assumptions (Wind)'!$V$13,'Assumptions (Wind)'!$V$8*Model!$AY$677*AVERAGE('Assumptions (Wind)'!$AV$2:$AW$2)/10^9),0)</f>
        <v>-0.1696632809</v>
      </c>
      <c r="BA834" s="160">
        <f>IF($AY$677&gt;0,IPMT('Assumptions (Wind)'!$V$10,Model!Y1,'Assumptions (Wind)'!$V$13,'Assumptions (Wind)'!$V$8*Model!$AY$677*AVERAGE('Assumptions (Wind)'!$AV$2:$AW$2)/10^9),0)</f>
        <v>-0.1560766947</v>
      </c>
      <c r="BB834" s="160">
        <f>IF($AY$677&gt;0,IPMT('Assumptions (Wind)'!$V$10,Model!Z1,'Assumptions (Wind)'!$V$13,'Assumptions (Wind)'!$V$8*Model!$AY$677*AVERAGE('Assumptions (Wind)'!$AV$2:$AW$2)/10^9),0)</f>
        <v>-0.1414031817</v>
      </c>
      <c r="BC834" s="160">
        <f>IF($AY$677&gt;0,IPMT('Assumptions (Wind)'!$V$10,Model!AA1,'Assumptions (Wind)'!$V$13,'Assumptions (Wind)'!$V$8*Model!$AY$677*AVERAGE('Assumptions (Wind)'!$AV$2:$AW$2)/10^9),0)</f>
        <v>-0.1255557875</v>
      </c>
      <c r="BD834" s="160">
        <f>IF($AY$677&gt;0,IPMT('Assumptions (Wind)'!$V$10,Model!AB1,'Assumptions (Wind)'!$V$13,'Assumptions (Wind)'!$V$8*Model!$AY$677*AVERAGE('Assumptions (Wind)'!$AV$2:$AW$2)/10^9),0)</f>
        <v>-0.1084406018</v>
      </c>
      <c r="BE834" s="160">
        <f>IF($AY$677&gt;0,IPMT('Assumptions (Wind)'!$V$10,Model!AC1,'Assumptions (Wind)'!$V$13,'Assumptions (Wind)'!$V$8*Model!$AY$677*AVERAGE('Assumptions (Wind)'!$AV$2:$AW$2)/10^9),0)</f>
        <v>-0.08995620132</v>
      </c>
      <c r="BF834" s="160">
        <f>IF($AY$677&gt;0,IPMT('Assumptions (Wind)'!$V$10,Model!AD1,'Assumptions (Wind)'!$V$13,'Assumptions (Wind)'!$V$8*Model!$AY$677*AVERAGE('Assumptions (Wind)'!$AV$2:$AW$2)/10^9),0)</f>
        <v>-0.06999304876</v>
      </c>
      <c r="BG834" s="160">
        <f>IF($AY$677&gt;0,IPMT('Assumptions (Wind)'!$V$10,Model!AE1,'Assumptions (Wind)'!$V$13,'Assumptions (Wind)'!$V$8*Model!$AY$677*AVERAGE('Assumptions (Wind)'!$AV$2:$AW$2)/10^9),0)</f>
        <v>-0.04843284399</v>
      </c>
      <c r="BH834" s="160">
        <f>IF($AY$677&gt;0,IPMT('Assumptions (Wind)'!$V$10,Model!AF1,'Assumptions (Wind)'!$V$13,'Assumptions (Wind)'!$V$8*Model!$AY$677*AVERAGE('Assumptions (Wind)'!$AV$2:$AW$2)/10^9),0)</f>
        <v>-0.02514782284</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-0.3667579565</v>
      </c>
      <c r="BA835" s="160">
        <f>IF($AZ$677&gt;0,IPMT('Assumptions (Wind)'!$V$10,Model!X1,'Assumptions (Wind)'!$V$13,'Assumptions (Wind)'!$V$8*Model!$AZ$677*AVERAGE('Assumptions (Wind)'!$AW$2:$AX$2)/10^9),0)</f>
        <v>-0.3414408423</v>
      </c>
      <c r="BB835" s="160">
        <f>IF($AZ$677&gt;0,IPMT('Assumptions (Wind)'!$V$10,Model!Y1,'Assumptions (Wind)'!$V$13,'Assumptions (Wind)'!$V$8*Model!$AZ$677*AVERAGE('Assumptions (Wind)'!$AW$2:$AX$2)/10^9),0)</f>
        <v>-0.314098359</v>
      </c>
      <c r="BC835" s="160">
        <f>IF($AZ$677&gt;0,IPMT('Assumptions (Wind)'!$V$10,Model!Z1,'Assumptions (Wind)'!$V$13,'Assumptions (Wind)'!$V$8*Model!$AZ$677*AVERAGE('Assumptions (Wind)'!$AW$2:$AX$2)/10^9),0)</f>
        <v>-0.284568477</v>
      </c>
      <c r="BD835" s="160">
        <f>IF($AZ$677&gt;0,IPMT('Assumptions (Wind)'!$V$10,Model!AA1,'Assumptions (Wind)'!$V$13,'Assumptions (Wind)'!$V$8*Model!$AZ$677*AVERAGE('Assumptions (Wind)'!$AW$2:$AX$2)/10^9),0)</f>
        <v>-0.2526762044</v>
      </c>
      <c r="BE835" s="160">
        <f>IF($AZ$677&gt;0,IPMT('Assumptions (Wind)'!$V$10,Model!AB1,'Assumptions (Wind)'!$V$13,'Assumptions (Wind)'!$V$8*Model!$AZ$677*AVERAGE('Assumptions (Wind)'!$AW$2:$AX$2)/10^9),0)</f>
        <v>-0.21823255</v>
      </c>
      <c r="BF835" s="160">
        <f>IF($AZ$677&gt;0,IPMT('Assumptions (Wind)'!$V$10,Model!AC1,'Assumptions (Wind)'!$V$13,'Assumptions (Wind)'!$V$8*Model!$AZ$677*AVERAGE('Assumptions (Wind)'!$AW$2:$AX$2)/10^9),0)</f>
        <v>-0.1810334032</v>
      </c>
      <c r="BG835" s="160">
        <f>IF($AZ$677&gt;0,IPMT('Assumptions (Wind)'!$V$10,Model!AD1,'Assumptions (Wind)'!$V$13,'Assumptions (Wind)'!$V$8*Model!$AZ$677*AVERAGE('Assumptions (Wind)'!$AW$2:$AX$2)/10^9),0)</f>
        <v>-0.1408583248</v>
      </c>
      <c r="BH835" s="160">
        <f>IF($AZ$677&gt;0,IPMT('Assumptions (Wind)'!$V$10,Model!AE1,'Assumptions (Wind)'!$V$13,'Assumptions (Wind)'!$V$8*Model!$AZ$677*AVERAGE('Assumptions (Wind)'!$AW$2:$AX$2)/10^9),0)</f>
        <v>-0.09746924</v>
      </c>
      <c r="BI835" s="160">
        <f>IF($AZ$677&gt;0,IPMT('Assumptions (Wind)'!$V$10,Model!AF1,'Assumptions (Wind)'!$V$13,'Assumptions (Wind)'!$V$8*Model!$AZ$677*AVERAGE('Assumptions (Wind)'!$AW$2:$AX$2)/10^9),0)</f>
        <v>-0.05060902846</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-0.3689788944</v>
      </c>
      <c r="BB836" s="160">
        <f>IF($BA$677&gt;0,IPMT('Assumptions (Wind)'!$V$10,Model!X1,'Assumptions (Wind)'!$V$13,'Assumptions (Wind)'!$V$8*Model!$BA$677*AVERAGE('Assumptions (Wind)'!$AX$2:$AY$2)/10^9),0)</f>
        <v>-0.3435084699</v>
      </c>
      <c r="BC836" s="160">
        <f>IF($BA$677&gt;0,IPMT('Assumptions (Wind)'!$V$10,Model!Y1,'Assumptions (Wind)'!$V$13,'Assumptions (Wind)'!$V$8*Model!$BA$677*AVERAGE('Assumptions (Wind)'!$AX$2:$AY$2)/10^9),0)</f>
        <v>-0.3160004116</v>
      </c>
      <c r="BD836" s="160">
        <f>IF($BA$677&gt;0,IPMT('Assumptions (Wind)'!$V$10,Model!Z1,'Assumptions (Wind)'!$V$13,'Assumptions (Wind)'!$V$8*Model!$BA$677*AVERAGE('Assumptions (Wind)'!$AX$2:$AY$2)/10^9),0)</f>
        <v>-0.2862917085</v>
      </c>
      <c r="BE836" s="160">
        <f>IF($BA$677&gt;0,IPMT('Assumptions (Wind)'!$V$10,Model!AA1,'Assumptions (Wind)'!$V$13,'Assumptions (Wind)'!$V$8*Model!$BA$677*AVERAGE('Assumptions (Wind)'!$AX$2:$AY$2)/10^9),0)</f>
        <v>-0.2542063092</v>
      </c>
      <c r="BF836" s="160">
        <f>IF($BA$677&gt;0,IPMT('Assumptions (Wind)'!$V$10,Model!AB1,'Assumptions (Wind)'!$V$13,'Assumptions (Wind)'!$V$8*Model!$BA$677*AVERAGE('Assumptions (Wind)'!$AX$2:$AY$2)/10^9),0)</f>
        <v>-0.219554078</v>
      </c>
      <c r="BG836" s="160">
        <f>IF($BA$677&gt;0,IPMT('Assumptions (Wind)'!$V$10,Model!AC1,'Assumptions (Wind)'!$V$13,'Assumptions (Wind)'!$V$8*Model!$BA$677*AVERAGE('Assumptions (Wind)'!$AX$2:$AY$2)/10^9),0)</f>
        <v>-0.1821296683</v>
      </c>
      <c r="BH836" s="160">
        <f>IF($BA$677&gt;0,IPMT('Assumptions (Wind)'!$V$10,Model!AD1,'Assumptions (Wind)'!$V$13,'Assumptions (Wind)'!$V$8*Model!$BA$677*AVERAGE('Assumptions (Wind)'!$AX$2:$AY$2)/10^9),0)</f>
        <v>-0.1417113058</v>
      </c>
      <c r="BI836" s="160">
        <f>IF($BA$677&gt;0,IPMT('Assumptions (Wind)'!$V$10,Model!AE1,'Assumptions (Wind)'!$V$13,'Assumptions (Wind)'!$V$8*Model!$BA$677*AVERAGE('Assumptions (Wind)'!$AX$2:$AY$2)/10^9),0)</f>
        <v>-0.09805947429</v>
      </c>
      <c r="BJ836" s="160">
        <f>IF($BA$677&gt;0,IPMT('Assumptions (Wind)'!$V$10,Model!AF1,'Assumptions (Wind)'!$V$13,'Assumptions (Wind)'!$V$8*Model!$BA$677*AVERAGE('Assumptions (Wind)'!$AX$2:$AY$2)/10^9),0)</f>
        <v>-0.05091549627</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0.001566587485</v>
      </c>
      <c r="D837" s="176">
        <f t="shared" si="36"/>
        <v>0.0320662481</v>
      </c>
      <c r="E837" s="176">
        <f t="shared" si="36"/>
        <v>0.08755670264</v>
      </c>
      <c r="F837" s="176">
        <f t="shared" si="36"/>
        <v>0.1635124523</v>
      </c>
      <c r="G837" s="176">
        <f t="shared" si="36"/>
        <v>0.2174781085</v>
      </c>
      <c r="H837" s="176">
        <f t="shared" si="36"/>
        <v>0.2559800109</v>
      </c>
      <c r="I837" s="176">
        <f t="shared" si="36"/>
        <v>0.2906380854</v>
      </c>
      <c r="J837" s="176">
        <f t="shared" si="36"/>
        <v>0.6067310193</v>
      </c>
      <c r="K837" s="176">
        <f t="shared" si="36"/>
        <v>1.623436174</v>
      </c>
      <c r="L837" s="176">
        <f t="shared" si="36"/>
        <v>2.948222413</v>
      </c>
      <c r="M837" s="176">
        <f t="shared" si="36"/>
        <v>3.39597747</v>
      </c>
      <c r="N837" s="176">
        <f t="shared" si="36"/>
        <v>3.658609488</v>
      </c>
      <c r="O837" s="176">
        <f t="shared" si="36"/>
        <v>4.478572626</v>
      </c>
      <c r="P837" s="176">
        <f t="shared" si="36"/>
        <v>4.012763246</v>
      </c>
      <c r="Q837" s="176">
        <f t="shared" si="36"/>
        <v>2.833027964</v>
      </c>
      <c r="R837" s="176">
        <f t="shared" si="36"/>
        <v>2.536344983</v>
      </c>
      <c r="S837" s="176">
        <f t="shared" si="36"/>
        <v>2.522869832</v>
      </c>
      <c r="T837" s="176">
        <f t="shared" si="36"/>
        <v>2.301798714</v>
      </c>
      <c r="U837" s="176">
        <f t="shared" si="36"/>
        <v>2.405836389</v>
      </c>
      <c r="V837" s="176">
        <f t="shared" si="36"/>
        <v>2.115777876</v>
      </c>
      <c r="W837" s="176">
        <f t="shared" si="36"/>
        <v>1.288948065</v>
      </c>
      <c r="X837" s="176">
        <f t="shared" si="36"/>
        <v>1.502198136</v>
      </c>
      <c r="Y837" s="176">
        <f t="shared" si="36"/>
        <v>2.348957582</v>
      </c>
      <c r="Z837" s="176">
        <f t="shared" si="36"/>
        <v>2.704187311</v>
      </c>
      <c r="AA837" s="176">
        <f t="shared" si="36"/>
        <v>2.927426775</v>
      </c>
      <c r="AB837" s="176">
        <f t="shared" si="36"/>
        <v>3.326576692</v>
      </c>
      <c r="AC837" s="176">
        <f t="shared" si="36"/>
        <v>3.555128844</v>
      </c>
      <c r="AD837" s="176">
        <f t="shared" si="36"/>
        <v>3.692918385</v>
      </c>
      <c r="AE837" s="176">
        <f t="shared" si="36"/>
        <v>3.731024036</v>
      </c>
      <c r="AF837" s="176">
        <f t="shared" si="36"/>
        <v>3.650104718</v>
      </c>
      <c r="AG837" s="176">
        <f t="shared" si="36"/>
        <v>3.651979397</v>
      </c>
      <c r="AH837" s="176">
        <f t="shared" si="36"/>
        <v>3.726374536</v>
      </c>
      <c r="AI837" s="176">
        <f t="shared" si="36"/>
        <v>3.731104853</v>
      </c>
      <c r="AJ837" s="176">
        <f t="shared" si="36"/>
        <v>3.741405634</v>
      </c>
      <c r="AK837" s="176">
        <f t="shared" si="36"/>
        <v>3.800136913</v>
      </c>
      <c r="AL837" s="176">
        <f t="shared" si="36"/>
        <v>4.183615917</v>
      </c>
      <c r="AM837" s="176">
        <f t="shared" si="36"/>
        <v>5.285952708</v>
      </c>
      <c r="AN837" s="176">
        <f t="shared" si="36"/>
        <v>6.548280524</v>
      </c>
      <c r="AO837" s="176">
        <f t="shared" si="36"/>
        <v>6.829012756</v>
      </c>
      <c r="AP837" s="176">
        <f t="shared" si="36"/>
        <v>6.884149959</v>
      </c>
      <c r="AQ837" s="176">
        <f t="shared" si="36"/>
        <v>7.477861719</v>
      </c>
      <c r="AR837" s="176">
        <f t="shared" si="36"/>
        <v>7.024845398</v>
      </c>
      <c r="AS837" s="176">
        <f t="shared" si="36"/>
        <v>6.032449252</v>
      </c>
      <c r="AT837" s="176">
        <f t="shared" si="36"/>
        <v>5.869328518</v>
      </c>
      <c r="AU837" s="176">
        <f t="shared" si="36"/>
        <v>6.023229187</v>
      </c>
      <c r="AV837" s="176">
        <f t="shared" si="36"/>
        <v>6.033327946</v>
      </c>
      <c r="AW837" s="176">
        <f t="shared" si="36"/>
        <v>6.310240609</v>
      </c>
      <c r="AX837" s="176">
        <f t="shared" si="36"/>
        <v>6.047366621</v>
      </c>
      <c r="AY837" s="176">
        <f t="shared" si="36"/>
        <v>5.177695571</v>
      </c>
      <c r="AZ837" s="176">
        <f t="shared" si="36"/>
        <v>5.425940369</v>
      </c>
      <c r="BA837" s="176">
        <f t="shared" si="36"/>
        <v>6.357598404</v>
      </c>
      <c r="BB837" s="176">
        <f t="shared" si="36"/>
        <v>5.216285217</v>
      </c>
      <c r="BC837" s="176">
        <f t="shared" si="36"/>
        <v>3.010721233</v>
      </c>
      <c r="BD837" s="176">
        <f t="shared" si="36"/>
        <v>1.984460586</v>
      </c>
      <c r="BE837" s="176">
        <f t="shared" si="36"/>
        <v>1.325658894</v>
      </c>
      <c r="BF837" s="176">
        <f t="shared" si="36"/>
        <v>0.4427746732</v>
      </c>
      <c r="BG837" s="176"/>
      <c r="BH837" s="176"/>
      <c r="BI837" s="176"/>
      <c r="BJ837" s="176"/>
    </row>
    <row r="838" ht="15.75" hidden="1" customHeight="1" outlineLevel="1">
      <c r="A838" s="241"/>
      <c r="B838" s="38"/>
      <c r="C838" s="177">
        <f>IF($C$677&gt;0,'Assumptions (Wind)'!V$14*Model!$C$677*'Assumptions (Wind)'!$B$2/10^9,0)</f>
        <v>0.001566587485</v>
      </c>
      <c r="D838" s="177">
        <f>IF($C$677&gt;0,'Assumptions (Wind)'!W$14*Model!$C$677*'Assumptions (Wind)'!$B$2/10^9,0)</f>
        <v>0.002506539977</v>
      </c>
      <c r="E838" s="177">
        <f>IF($C$677&gt;0,'Assumptions (Wind)'!X$14*Model!$C$677*'Assumptions (Wind)'!$B$2/10^9,0)</f>
        <v>0.001503923986</v>
      </c>
      <c r="F838" s="177">
        <f>IF($C$677&gt;0,'Assumptions (Wind)'!Y$14*Model!$C$677*'Assumptions (Wind)'!$B$2/10^9,0)</f>
        <v>0.0009023543916</v>
      </c>
      <c r="G838" s="177">
        <f>IF($C$677&gt;0,'Assumptions (Wind)'!Z$14*Model!$C$677*'Assumptions (Wind)'!$B$2/10^9,0)</f>
        <v>0.0009023543916</v>
      </c>
      <c r="H838" s="177">
        <f>IF($C$677&gt;0,'Assumptions (Wind)'!AA$14*Model!$C$677*'Assumptions (Wind)'!$B$2/10^9,0)</f>
        <v>0.0004511771958</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0.02955970812</v>
      </c>
      <c r="E839" s="177">
        <f>IF($D$677&gt;0,'Assumptions (Wind)'!W$14*Model!$D$677*'Assumptions (Wind)'!$B$2/10^9,0)</f>
        <v>0.047295533</v>
      </c>
      <c r="F839" s="177">
        <f>IF($D$677&gt;0,'Assumptions (Wind)'!X$14*Model!$D$677*'Assumptions (Wind)'!$B$2/10^9,0)</f>
        <v>0.0283773198</v>
      </c>
      <c r="G839" s="177">
        <f>IF($D$677&gt;0,'Assumptions (Wind)'!Y$14*Model!$D$677*'Assumptions (Wind)'!$B$2/10^9,0)</f>
        <v>0.01702639188</v>
      </c>
      <c r="H839" s="177">
        <f>IF($D$677&gt;0,'Assumptions (Wind)'!Z$14*Model!$D$677*'Assumptions (Wind)'!$B$2/10^9,0)</f>
        <v>0.01702639188</v>
      </c>
      <c r="I839" s="177">
        <f>IF($D$677&gt;0,'Assumptions (Wind)'!AA$14*Model!$D$677*'Assumptions (Wind)'!$B$2/10^9,0)</f>
        <v>0.00851319594</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0.03875724565</v>
      </c>
      <c r="F840" s="160">
        <f>IF($E$677&gt;0,'Assumptions (Wind)'!W$14*Model!$E$677*AVERAGE('Assumptions (Wind)'!$B$2:$C$2)/10^9,0)</f>
        <v>0.06201159304</v>
      </c>
      <c r="G840" s="160">
        <f>IF($E$677&gt;0,'Assumptions (Wind)'!X$14*Model!$E$677*AVERAGE('Assumptions (Wind)'!$B$2:$C$2)/10^9,0)</f>
        <v>0.03720695582</v>
      </c>
      <c r="H840" s="160">
        <f>IF($E$677&gt;0,'Assumptions (Wind)'!Y$14*Model!$E$677*AVERAGE('Assumptions (Wind)'!$B$2:$C$2)/10^9,0)</f>
        <v>0.02232417349</v>
      </c>
      <c r="I840" s="160">
        <f>IF($E$677&gt;0,'Assumptions (Wind)'!Z$14*Model!$E$677*AVERAGE('Assumptions (Wind)'!$B$2:$C$2)/10^9,0)</f>
        <v>0.02232417349</v>
      </c>
      <c r="J840" s="160">
        <f>IF($E$677&gt;0,'Assumptions (Wind)'!AA$14*Model!$E$677*AVERAGE('Assumptions (Wind)'!$B$2:$C$2)/10^9,0)</f>
        <v>0.01116208675</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0.07222118505</v>
      </c>
      <c r="G841" s="160">
        <f>IF($F$677&gt;0,'Assumptions (Wind)'!W$14*Model!$F$677*AVERAGE('Assumptions (Wind)'!$C$2:$D$2)/10^9,0)</f>
        <v>0.1155538961</v>
      </c>
      <c r="H841" s="160">
        <f>IF($F$677&gt;0,'Assumptions (Wind)'!X$14*Model!$F$677*AVERAGE('Assumptions (Wind)'!$C$2:$D$2)/10^9,0)</f>
        <v>0.06933233765</v>
      </c>
      <c r="I841" s="160">
        <f>IF($F$677&gt;0,'Assumptions (Wind)'!Y$14*Model!$F$677*AVERAGE('Assumptions (Wind)'!$C$2:$D$2)/10^9,0)</f>
        <v>0.04159940259</v>
      </c>
      <c r="J841" s="160">
        <f>IF($F$677&gt;0,'Assumptions (Wind)'!Z$14*Model!$F$677*AVERAGE('Assumptions (Wind)'!$C$2:$D$2)/10^9,0)</f>
        <v>0.04159940259</v>
      </c>
      <c r="K841" s="160">
        <f>IF($F$677&gt;0,'Assumptions (Wind)'!AA$14*Model!$F$677*AVERAGE('Assumptions (Wind)'!$C$2:$D$2)/10^9,0)</f>
        <v>0.02079970129</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0.04678851031</v>
      </c>
      <c r="H842" s="160">
        <f>IF($G$677&gt;0,'Assumptions (Wind)'!W$14*Model!$G$677*AVERAGE('Assumptions (Wind)'!$D$2:$E$2)/10^9,0)</f>
        <v>0.07486161649</v>
      </c>
      <c r="I842" s="160">
        <f>IF($G$677&gt;0,'Assumptions (Wind)'!X$14*Model!$G$677*AVERAGE('Assumptions (Wind)'!$D$2:$E$2)/10^9,0)</f>
        <v>0.04491696989</v>
      </c>
      <c r="J842" s="160">
        <f>IF($G$677&gt;0,'Assumptions (Wind)'!Y$14*Model!$G$677*AVERAGE('Assumptions (Wind)'!$D$2:$E$2)/10^9,0)</f>
        <v>0.02695018194</v>
      </c>
      <c r="K842" s="160">
        <f>IF($G$677&gt;0,'Assumptions (Wind)'!Z$14*Model!$G$677*AVERAGE('Assumptions (Wind)'!$D$2:$E$2)/10^9,0)</f>
        <v>0.02695018194</v>
      </c>
      <c r="L842" s="160">
        <f>IF($G$677&gt;0,'Assumptions (Wind)'!AA$14*Model!$G$677*AVERAGE('Assumptions (Wind)'!$D$2:$E$2)/10^9,0)</f>
        <v>0.01347509097</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0.07198431421</v>
      </c>
      <c r="I843" s="160">
        <f>IF($H$677&gt;0,'Assumptions (Wind)'!W$14*Model!$H$677*AVERAGE('Assumptions (Wind)'!$E$2:$F$2)/10^9,0)</f>
        <v>0.1151749027</v>
      </c>
      <c r="J843" s="160">
        <f>IF($H$677&gt;0,'Assumptions (Wind)'!X$14*Model!$H$677*AVERAGE('Assumptions (Wind)'!$E$2:$F$2)/10^9,0)</f>
        <v>0.06910494164</v>
      </c>
      <c r="K843" s="160">
        <f>IF($H$677&gt;0,'Assumptions (Wind)'!Y$14*Model!$H$677*AVERAGE('Assumptions (Wind)'!$E$2:$F$2)/10^9,0)</f>
        <v>0.04146296498</v>
      </c>
      <c r="L843" s="160">
        <f>IF($H$677&gt;0,'Assumptions (Wind)'!Z$14*Model!$H$677*AVERAGE('Assumptions (Wind)'!$E$2:$F$2)/10^9,0)</f>
        <v>0.04146296498</v>
      </c>
      <c r="M843" s="160">
        <f>IF($H$677&gt;0,'Assumptions (Wind)'!AA$14*Model!$H$677*AVERAGE('Assumptions (Wind)'!$E$2:$F$2)/10^9,0)</f>
        <v>0.02073148249</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0.05810944074</v>
      </c>
      <c r="J844" s="160">
        <f>IF($I$677&gt;0,'Assumptions (Wind)'!W$14*Model!$I$677*AVERAGE('Assumptions (Wind)'!$F$2:$G$2)/10^9,0)</f>
        <v>0.09297510518</v>
      </c>
      <c r="K844" s="160">
        <f>IF($I$677&gt;0,'Assumptions (Wind)'!X$14*Model!$I$677*AVERAGE('Assumptions (Wind)'!$F$2:$G$2)/10^9,0)</f>
        <v>0.05578506311</v>
      </c>
      <c r="L844" s="160">
        <f>IF($I$677&gt;0,'Assumptions (Wind)'!Y$14*Model!$I$677*AVERAGE('Assumptions (Wind)'!$F$2:$G$2)/10^9,0)</f>
        <v>0.03347103786</v>
      </c>
      <c r="M844" s="160">
        <f>IF($I$677&gt;0,'Assumptions (Wind)'!Z$14*Model!$I$677*AVERAGE('Assumptions (Wind)'!$F$2:$G$2)/10^9,0)</f>
        <v>0.03347103786</v>
      </c>
      <c r="N844" s="160">
        <f>IF($I$677&gt;0,'Assumptions (Wind)'!AA$14*Model!$I$677*AVERAGE('Assumptions (Wind)'!$F$2:$G$2)/10^9,0)</f>
        <v>0.01673551893</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0.3649393012</v>
      </c>
      <c r="K845" s="160">
        <f>IF($J$677&gt;0,'Assumptions (Wind)'!W$14*Model!$J$677*AVERAGE('Assumptions (Wind)'!$G$2:$H$2)/10^9,0)</f>
        <v>0.5839028819</v>
      </c>
      <c r="L845" s="160">
        <f>IF($J$677&gt;0,'Assumptions (Wind)'!X$14*Model!$J$677*AVERAGE('Assumptions (Wind)'!$G$2:$H$2)/10^9,0)</f>
        <v>0.3503417292</v>
      </c>
      <c r="M845" s="160">
        <f>IF($J$677&gt;0,'Assumptions (Wind)'!Y$14*Model!$J$677*AVERAGE('Assumptions (Wind)'!$G$2:$H$2)/10^9,0)</f>
        <v>0.2102050375</v>
      </c>
      <c r="N845" s="160">
        <f>IF($J$677&gt;0,'Assumptions (Wind)'!Z$14*Model!$J$677*AVERAGE('Assumptions (Wind)'!$G$2:$H$2)/10^9,0)</f>
        <v>0.2102050375</v>
      </c>
      <c r="O845" s="160">
        <f>IF($J$677&gt;0,'Assumptions (Wind)'!AA$14*Model!$J$677*AVERAGE('Assumptions (Wind)'!$G$2:$H$2)/10^9,0)</f>
        <v>0.1051025188</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0.8945353811</v>
      </c>
      <c r="L846" s="160">
        <f>IF($K$677&gt;0,'Assumptions (Wind)'!W$14*Model!$K$677*AVERAGE('Assumptions (Wind)'!$H$2:$I$2)/10^9,0)</f>
        <v>1.43125661</v>
      </c>
      <c r="M846" s="160">
        <f>IF($K$677&gt;0,'Assumptions (Wind)'!X$14*Model!$K$677*AVERAGE('Assumptions (Wind)'!$H$2:$I$2)/10^9,0)</f>
        <v>0.8587539659</v>
      </c>
      <c r="N846" s="160">
        <f>IF($K$677&gt;0,'Assumptions (Wind)'!Y$14*Model!$K$677*AVERAGE('Assumptions (Wind)'!$H$2:$I$2)/10^9,0)</f>
        <v>0.5152523795</v>
      </c>
      <c r="O846" s="160">
        <f>IF($K$677&gt;0,'Assumptions (Wind)'!Z$14*Model!$K$677*AVERAGE('Assumptions (Wind)'!$H$2:$I$2)/10^9,0)</f>
        <v>0.5152523795</v>
      </c>
      <c r="P846" s="160">
        <f>IF($K$677&gt;0,'Assumptions (Wind)'!AA$14*Model!$K$677*AVERAGE('Assumptions (Wind)'!$H$2:$I$2)/10^9,0)</f>
        <v>0.2576261898</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1.07821498</v>
      </c>
      <c r="M847" s="160">
        <f>IF($L$677&gt;0,'Assumptions (Wind)'!W$14*Model!$L$677*AVERAGE('Assumptions (Wind)'!$I$2:$J$2)/10^9,0)</f>
        <v>1.725143969</v>
      </c>
      <c r="N847" s="160">
        <f>IF($L$677&gt;0,'Assumptions (Wind)'!X$14*Model!$L$677*AVERAGE('Assumptions (Wind)'!$I$2:$J$2)/10^9,0)</f>
        <v>1.035086381</v>
      </c>
      <c r="O847" s="160">
        <f>IF($L$677&gt;0,'Assumptions (Wind)'!Y$14*Model!$L$677*AVERAGE('Assumptions (Wind)'!$I$2:$J$2)/10^9,0)</f>
        <v>0.6210518287</v>
      </c>
      <c r="P847" s="160">
        <f>IF($L$677&gt;0,'Assumptions (Wind)'!Z$14*Model!$L$677*AVERAGE('Assumptions (Wind)'!$I$2:$J$2)/10^9,0)</f>
        <v>0.6210518287</v>
      </c>
      <c r="Q847" s="160">
        <f>IF($L$677&gt;0,'Assumptions (Wind)'!AA$14*Model!$L$677*AVERAGE('Assumptions (Wind)'!$I$2:$J$2)/10^9,0)</f>
        <v>0.3105259144</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0.5476719773</v>
      </c>
      <c r="N848" s="160">
        <f>IF($M$677&gt;0,'Assumptions (Wind)'!W$14*Model!$M$677*AVERAGE('Assumptions (Wind)'!$J$2:$K$2)/10^9,0)</f>
        <v>0.8762751637</v>
      </c>
      <c r="O848" s="160">
        <f>IF($M$677&gt;0,'Assumptions (Wind)'!X$14*Model!$M$677*AVERAGE('Assumptions (Wind)'!$J$2:$K$2)/10^9,0)</f>
        <v>0.5257650982</v>
      </c>
      <c r="P848" s="160">
        <f>IF($M$677&gt;0,'Assumptions (Wind)'!Y$14*Model!$M$677*AVERAGE('Assumptions (Wind)'!$J$2:$K$2)/10^9,0)</f>
        <v>0.3154590589</v>
      </c>
      <c r="Q848" s="160">
        <f>IF($M$677&gt;0,'Assumptions (Wind)'!Z$14*Model!$M$677*AVERAGE('Assumptions (Wind)'!$J$2:$K$2)/10^9,0)</f>
        <v>0.3154590589</v>
      </c>
      <c r="R848" s="160">
        <f>IF($M$677&gt;0,'Assumptions (Wind)'!AA$14*Model!$M$677*AVERAGE('Assumptions (Wind)'!$J$2:$K$2)/10^9,0)</f>
        <v>0.1577295295</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1.005055007</v>
      </c>
      <c r="O849" s="177">
        <f>IF($N$677&gt;0,'Assumptions (Wind)'!W$14*Model!$N$677*AVERAGE('Assumptions (Wind)'!$K$2:$L$2)/10^9,0)</f>
        <v>1.608088012</v>
      </c>
      <c r="P849" s="177">
        <f>IF($N$677&gt;0,'Assumptions (Wind)'!X$14*Model!$N$677*AVERAGE('Assumptions (Wind)'!$K$2:$L$2)/10^9,0)</f>
        <v>0.9648528072</v>
      </c>
      <c r="Q849" s="177">
        <f>IF($N$677&gt;0,'Assumptions (Wind)'!Y$14*Model!$N$677*AVERAGE('Assumptions (Wind)'!$K$2:$L$2)/10^9,0)</f>
        <v>0.5789116843</v>
      </c>
      <c r="R849" s="177">
        <f>IF($N$677&gt;0,'Assumptions (Wind)'!Z$14*Model!$N$677*AVERAGE('Assumptions (Wind)'!$K$2:$L$2)/10^9,0)</f>
        <v>0.5789116843</v>
      </c>
      <c r="S849" s="177">
        <f>IF($N$677&gt;0,'Assumptions (Wind)'!AA$14*Model!$N$677*AVERAGE('Assumptions (Wind)'!$K$2:$L$2)/10^9,0)</f>
        <v>0.2894558422</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1.103312789</v>
      </c>
      <c r="P850" s="160">
        <f>IF($O$677&gt;0,'Assumptions (Wind)'!W$14*Model!$O$677*AVERAGE('Assumptions (Wind)'!$L$2:$M$2)/10^9,0)</f>
        <v>1.765300462</v>
      </c>
      <c r="Q850" s="160">
        <f>IF($O$677&gt;0,'Assumptions (Wind)'!X$14*Model!$O$677*AVERAGE('Assumptions (Wind)'!$L$2:$M$2)/10^9,0)</f>
        <v>1.059180277</v>
      </c>
      <c r="R850" s="160">
        <f>IF($O$677&gt;0,'Assumptions (Wind)'!Y$14*Model!$O$677*AVERAGE('Assumptions (Wind)'!$L$2:$M$2)/10^9,0)</f>
        <v>0.6355081663</v>
      </c>
      <c r="S850" s="160">
        <f>IF($O$677&gt;0,'Assumptions (Wind)'!Z$14*Model!$O$677*AVERAGE('Assumptions (Wind)'!$L$2:$M$2)/10^9,0)</f>
        <v>0.6355081663</v>
      </c>
      <c r="T850" s="160">
        <f>IF($O$677&gt;0,'Assumptions (Wind)'!AA$14*Model!$O$677*AVERAGE('Assumptions (Wind)'!$L$2:$M$2)/10^9,0)</f>
        <v>0.3177540831</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0.08847289946</v>
      </c>
      <c r="Q851" s="177">
        <f>IF($P$677&gt;0,'Assumptions (Wind)'!W$14*Model!$P$677*AVERAGE('Assumptions (Wind)'!$M$2:$N$2)/10^9,0)</f>
        <v>0.1415566391</v>
      </c>
      <c r="R851" s="177">
        <f>IF($P$677&gt;0,'Assumptions (Wind)'!X$14*Model!$P$677*AVERAGE('Assumptions (Wind)'!$M$2:$N$2)/10^9,0)</f>
        <v>0.08493398348</v>
      </c>
      <c r="S851" s="177">
        <f>IF($P$677&gt;0,'Assumptions (Wind)'!Y$14*Model!$P$677*AVERAGE('Assumptions (Wind)'!$M$2:$N$2)/10^9,0)</f>
        <v>0.05096039009</v>
      </c>
      <c r="T851" s="177">
        <f>IF($P$677&gt;0,'Assumptions (Wind)'!Z$14*Model!$P$677*AVERAGE('Assumptions (Wind)'!$M$2:$N$2)/10^9,0)</f>
        <v>0.05096039009</v>
      </c>
      <c r="U851" s="177">
        <f>IF($P$677&gt;0,'Assumptions (Wind)'!AA$14*Model!$P$677*AVERAGE('Assumptions (Wind)'!$M$2:$N$2)/10^9,0)</f>
        <v>0.02548019504</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0.4273943896</v>
      </c>
      <c r="R852" s="160">
        <f>IF($Q$677&gt;0,'Assumptions (Wind)'!W$14*Model!$Q$677*AVERAGE('Assumptions (Wind)'!$N$2:$O$2)/10^9,0)</f>
        <v>0.6838310234</v>
      </c>
      <c r="S852" s="160">
        <f>IF($Q$677&gt;0,'Assumptions (Wind)'!X$14*Model!$Q$677*AVERAGE('Assumptions (Wind)'!$N$2:$O$2)/10^9,0)</f>
        <v>0.410298614</v>
      </c>
      <c r="T852" s="160">
        <f>IF($Q$677&gt;0,'Assumptions (Wind)'!Y$14*Model!$Q$677*AVERAGE('Assumptions (Wind)'!$N$2:$O$2)/10^9,0)</f>
        <v>0.2461791684</v>
      </c>
      <c r="U852" s="160">
        <f>IF($Q$677&gt;0,'Assumptions (Wind)'!Z$14*Model!$Q$677*AVERAGE('Assumptions (Wind)'!$N$2:$O$2)/10^9,0)</f>
        <v>0.2461791684</v>
      </c>
      <c r="V852" s="160">
        <f>IF($Q$677&gt;0,'Assumptions (Wind)'!AA$14*Model!$Q$677*AVERAGE('Assumptions (Wind)'!$N$2:$O$2)/10^9,0)</f>
        <v>0.1230895842</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0.3954305965</v>
      </c>
      <c r="S853" s="177">
        <f>IF($R$677&gt;0,'Assumptions (Wind)'!W$14*Model!$R$677*AVERAGE('Assumptions (Wind)'!$O$2:$P$2)/10^9,0)</f>
        <v>0.6326889544</v>
      </c>
      <c r="T853" s="177">
        <f>IF($R$677&gt;0,'Assumptions (Wind)'!X$14*Model!$R$677*AVERAGE('Assumptions (Wind)'!$O$2:$P$2)/10^9,0)</f>
        <v>0.3796133726</v>
      </c>
      <c r="U853" s="177">
        <f>IF($R$677&gt;0,'Assumptions (Wind)'!Y$14*Model!$R$677*AVERAGE('Assumptions (Wind)'!$O$2:$P$2)/10^9,0)</f>
        <v>0.2277680236</v>
      </c>
      <c r="V853" s="177">
        <f>IF($R$677&gt;0,'Assumptions (Wind)'!Z$14*Model!$R$677*AVERAGE('Assumptions (Wind)'!$O$2:$P$2)/10^9,0)</f>
        <v>0.2277680236</v>
      </c>
      <c r="W853" s="177">
        <f>IF($R$677&gt;0,'Assumptions (Wind)'!AA$14*Model!$R$677*AVERAGE('Assumptions (Wind)'!$O$2:$P$2)/10^9,0)</f>
        <v>0.1138840118</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0.5039578654</v>
      </c>
      <c r="T854" s="160">
        <f>IF($S$677&gt;0,'Assumptions (Wind)'!W$14*Model!$S$677*AVERAGE('Assumptions (Wind)'!$P$2:$Q$2)/10^9,0)</f>
        <v>0.8063325846</v>
      </c>
      <c r="U854" s="160">
        <f>IF($S$677&gt;0,'Assumptions (Wind)'!X$14*Model!$S$677*AVERAGE('Assumptions (Wind)'!$P$2:$Q$2)/10^9,0)</f>
        <v>0.4837995508</v>
      </c>
      <c r="V854" s="160">
        <f>IF($S$677&gt;0,'Assumptions (Wind)'!Y$14*Model!$S$677*AVERAGE('Assumptions (Wind)'!$P$2:$Q$2)/10^9,0)</f>
        <v>0.2902797305</v>
      </c>
      <c r="W854" s="160">
        <f>IF($S$677&gt;0,'Assumptions (Wind)'!Z$14*Model!$S$677*AVERAGE('Assumptions (Wind)'!$P$2:$Q$2)/10^9,0)</f>
        <v>0.2902797305</v>
      </c>
      <c r="X854" s="160">
        <f>IF($S$677&gt;0,'Assumptions (Wind)'!AA$14*Model!$S$677*AVERAGE('Assumptions (Wind)'!$P$2:$Q$2)/10^9,0)</f>
        <v>0.1451398652</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0.5009591147</v>
      </c>
      <c r="U855" s="160">
        <f>IF($T$677&gt;0,'Assumptions (Wind)'!W$14*Model!$T$677*AVERAGE('Assumptions (Wind)'!$Q$2:$R$2)/10^9,0)</f>
        <v>0.8015345835</v>
      </c>
      <c r="V855" s="160">
        <f>IF($T$677&gt;0,'Assumptions (Wind)'!X$14*Model!$T$677*AVERAGE('Assumptions (Wind)'!$Q$2:$R$2)/10^9,0)</f>
        <v>0.4809207501</v>
      </c>
      <c r="W855" s="160">
        <f>IF($T$677&gt;0,'Assumptions (Wind)'!Y$14*Model!$T$677*AVERAGE('Assumptions (Wind)'!$Q$2:$R$2)/10^9,0)</f>
        <v>0.2885524501</v>
      </c>
      <c r="X855" s="160">
        <f>IF($T$677&gt;0,'Assumptions (Wind)'!Z$14*Model!$T$677*AVERAGE('Assumptions (Wind)'!$Q$2:$R$2)/10^9,0)</f>
        <v>0.2885524501</v>
      </c>
      <c r="Y855" s="160">
        <f>IF($T$677&gt;0,'Assumptions (Wind)'!AA$14*Model!$T$677*AVERAGE('Assumptions (Wind)'!$Q$2:$R$2)/10^9,0)</f>
        <v>0.144276225</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0.6210748673</v>
      </c>
      <c r="V856" s="160">
        <f>IF($U$677&gt;0,'Assumptions (Wind)'!W$14*Model!$U$677*AVERAGE('Assumptions (Wind)'!$R$2:$S$2)/10^9,0)</f>
        <v>0.9937197877</v>
      </c>
      <c r="W856" s="160">
        <f>IF($U$677&gt;0,'Assumptions (Wind)'!X$14*Model!$U$677*AVERAGE('Assumptions (Wind)'!$R$2:$S$2)/10^9,0)</f>
        <v>0.5962318726</v>
      </c>
      <c r="X856" s="160">
        <f>IF($U$677&gt;0,'Assumptions (Wind)'!Y$14*Model!$U$677*AVERAGE('Assumptions (Wind)'!$R$2:$S$2)/10^9,0)</f>
        <v>0.3577391236</v>
      </c>
      <c r="Y856" s="160">
        <f>IF($U$677&gt;0,'Assumptions (Wind)'!Z$14*Model!$U$677*AVERAGE('Assumptions (Wind)'!$R$2:$S$2)/10^9,0)</f>
        <v>0.3577391236</v>
      </c>
      <c r="Z856" s="160">
        <f>IF($U$677&gt;0,'Assumptions (Wind)'!AA$14*Model!$U$677*AVERAGE('Assumptions (Wind)'!$R$2:$S$2)/10^9,0)</f>
        <v>0.1788695618</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0.7107666967</v>
      </c>
      <c r="Y859" s="160">
        <f>IF($X$677&gt;0,'Assumptions (Wind)'!W14*Model!$X$677*'Assumptions (Wind)'!$V$2/10^9,0)</f>
        <v>1.137226715</v>
      </c>
      <c r="Z859" s="160">
        <f>IF($X$677&gt;0,'Assumptions (Wind)'!X14*Model!$X$677*'Assumptions (Wind)'!$V$2/10^9,0)</f>
        <v>0.6823360289</v>
      </c>
      <c r="AA859" s="160">
        <f>IF($X$677&gt;0,'Assumptions (Wind)'!Y14*Model!$X$677*'Assumptions (Wind)'!$V$2/10^9,0)</f>
        <v>0.4094016173</v>
      </c>
      <c r="AB859" s="160">
        <f>IF($X$677&gt;0,'Assumptions (Wind)'!Z14*Model!$X$677*'Assumptions (Wind)'!$V$2/10^9,0)</f>
        <v>0.4094016173</v>
      </c>
      <c r="AC859" s="160">
        <f>IF($X$677&gt;0,'Assumptions (Wind)'!AA14*Model!$X$677*'Assumptions (Wind)'!$V$2/10^9,0)</f>
        <v>0.2047008087</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0.709715519</v>
      </c>
      <c r="Z860" s="160">
        <f>IF($Y$677&gt;0,'Assumptions (Wind)'!W14*Model!$Y$677*AVERAGE('Assumptions (Wind)'!$V$2:$W$2)/10^9,0)</f>
        <v>1.13554483</v>
      </c>
      <c r="AA860" s="160">
        <f>IF($Y$677&gt;0,'Assumptions (Wind)'!X14*Model!$Y$677*AVERAGE('Assumptions (Wind)'!$V$2:$W$2)/10^9,0)</f>
        <v>0.6813268983</v>
      </c>
      <c r="AB860" s="160">
        <f>IF($Y$677&gt;0,'Assumptions (Wind)'!Y14*Model!$Y$677*AVERAGE('Assumptions (Wind)'!$V$2:$W$2)/10^9,0)</f>
        <v>0.408796139</v>
      </c>
      <c r="AC860" s="160">
        <f>IF($Y$677&gt;0,'Assumptions (Wind)'!Z14*Model!$Y$677*AVERAGE('Assumptions (Wind)'!$V$2:$W$2)/10^9,0)</f>
        <v>0.408796139</v>
      </c>
      <c r="AD860" s="160">
        <f>IF($Y$677&gt;0,'Assumptions (Wind)'!AA14*Model!$Y$677*AVERAGE('Assumptions (Wind)'!$V$2:$W$2)/10^9,0)</f>
        <v>0.2043980695</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0.7074368899</v>
      </c>
      <c r="AA861" s="160">
        <f>IF($Z$677&gt;0,'Assumptions (Wind)'!W14*Model!$Z$677*AVERAGE('Assumptions (Wind)'!$W$2:$X$2)/10^9,0)</f>
        <v>1.131899024</v>
      </c>
      <c r="AB861" s="160">
        <f>IF($Z$677&gt;0,'Assumptions (Wind)'!X14*Model!$Z$677*AVERAGE('Assumptions (Wind)'!$W$2:$X$2)/10^9,0)</f>
        <v>0.6791394143</v>
      </c>
      <c r="AC861" s="160">
        <f>IF($Z$677&gt;0,'Assumptions (Wind)'!Y14*Model!$Z$677*AVERAGE('Assumptions (Wind)'!$W$2:$X$2)/10^9,0)</f>
        <v>0.4074836486</v>
      </c>
      <c r="AD861" s="160">
        <f>IF($Z$677&gt;0,'Assumptions (Wind)'!Z14*Model!$Z$677*AVERAGE('Assumptions (Wind)'!$W$2:$X$2)/10^9,0)</f>
        <v>0.4074836486</v>
      </c>
      <c r="AE861" s="160">
        <f>IF($Z$677&gt;0,'Assumptions (Wind)'!AA14*Model!$Z$677*AVERAGE('Assumptions (Wind)'!$W$2:$X$2)/10^9,0)</f>
        <v>0.2037418243</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0.7047992356</v>
      </c>
      <c r="AB862" s="160">
        <f>IF($AA$677&gt;0,'Assumptions (Wind)'!W14*Model!$AA$677*AVERAGE('Assumptions (Wind)'!$X$2:$Y$2)/10^9,0)</f>
        <v>1.127678777</v>
      </c>
      <c r="AC862" s="160">
        <f>IF($AA$677&gt;0,'Assumptions (Wind)'!X14*Model!$AA$677*AVERAGE('Assumptions (Wind)'!$X$2:$Y$2)/10^9,0)</f>
        <v>0.6766072661</v>
      </c>
      <c r="AD862" s="160">
        <f>IF($AA$677&gt;0,'Assumptions (Wind)'!Y14*Model!$AA$677*AVERAGE('Assumptions (Wind)'!$X$2:$Y$2)/10^9,0)</f>
        <v>0.4059643597</v>
      </c>
      <c r="AE862" s="160">
        <f>IF($AA$677&gt;0,'Assumptions (Wind)'!Z14*Model!$AA$677*AVERAGE('Assumptions (Wind)'!$X$2:$Y$2)/10^9,0)</f>
        <v>0.4059643597</v>
      </c>
      <c r="AF862" s="160">
        <f>IF($AA$677&gt;0,'Assumptions (Wind)'!AA14*Model!$AA$677*AVERAGE('Assumptions (Wind)'!$X$2:$Y$2)/10^9,0)</f>
        <v>0.2029821798</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0.7015607441</v>
      </c>
      <c r="AC863" s="160">
        <f>IF($AB$677&gt;0,'Assumptions (Wind)'!W14*Model!$AB$677*AVERAGE('Assumptions (Wind)'!$Y$2:$Z$2)/10^9,0)</f>
        <v>1.122497191</v>
      </c>
      <c r="AD863" s="160">
        <f>IF($AB$677&gt;0,'Assumptions (Wind)'!X14*Model!$AB$677*AVERAGE('Assumptions (Wind)'!$Y$2:$Z$2)/10^9,0)</f>
        <v>0.6734983143</v>
      </c>
      <c r="AE863" s="160">
        <f>IF($AB$677&gt;0,'Assumptions (Wind)'!Y14*Model!$AB$677*AVERAGE('Assumptions (Wind)'!$Y$2:$Z$2)/10^9,0)</f>
        <v>0.4040989886</v>
      </c>
      <c r="AF863" s="160">
        <f>IF($AB$677&gt;0,'Assumptions (Wind)'!Z14*Model!$AB$677*AVERAGE('Assumptions (Wind)'!$Y$2:$Z$2)/10^9,0)</f>
        <v>0.4040989886</v>
      </c>
      <c r="AG863" s="160">
        <f>IF($AB$677&gt;0,'Assumptions (Wind)'!AA14*Model!$AB$677*AVERAGE('Assumptions (Wind)'!$Y$2:$Z$2)/10^9,0)</f>
        <v>0.2020494943</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0.7350437908</v>
      </c>
      <c r="AD864" s="160">
        <f>IF($AC$677&gt;0,'Assumptions (Wind)'!W14*Model!$AC$677*AVERAGE('Assumptions (Wind)'!$Z$2:$AA$2)/10^9,0)</f>
        <v>1.176070065</v>
      </c>
      <c r="AE864" s="160">
        <f>IF($AC$677&gt;0,'Assumptions (Wind)'!X14*Model!$AC$677*AVERAGE('Assumptions (Wind)'!$Z$2:$AA$2)/10^9,0)</f>
        <v>0.7056420391</v>
      </c>
      <c r="AF864" s="160">
        <f>IF($AC$677&gt;0,'Assumptions (Wind)'!Y14*Model!$AC$677*AVERAGE('Assumptions (Wind)'!$Z$2:$AA$2)/10^9,0)</f>
        <v>0.4233852235</v>
      </c>
      <c r="AG864" s="160">
        <f>IF($AC$677&gt;0,'Assumptions (Wind)'!Z14*Model!$AC$677*AVERAGE('Assumptions (Wind)'!$Z$2:$AA$2)/10^9,0)</f>
        <v>0.4233852235</v>
      </c>
      <c r="AH864" s="160">
        <f>IF($AC$677&gt;0,'Assumptions (Wind)'!AA14*Model!$AC$677*AVERAGE('Assumptions (Wind)'!$Z$2:$AA$2)/10^9,0)</f>
        <v>0.2116926117</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0.8255039274</v>
      </c>
      <c r="AE865" s="160">
        <f>IF($AD$677&gt;0,'Assumptions (Wind)'!W14*Model!$AD$677*AVERAGE('Assumptions (Wind)'!$AA$2:$AB$2)/10^9,0)</f>
        <v>1.320806284</v>
      </c>
      <c r="AF865" s="160">
        <f>IF($AD$677&gt;0,'Assumptions (Wind)'!X14*Model!$AD$677*AVERAGE('Assumptions (Wind)'!$AA$2:$AB$2)/10^9,0)</f>
        <v>0.7924837703</v>
      </c>
      <c r="AG865" s="160">
        <f>IF($AD$677&gt;0,'Assumptions (Wind)'!Y14*Model!$AD$677*AVERAGE('Assumptions (Wind)'!$AA$2:$AB$2)/10^9,0)</f>
        <v>0.4754902622</v>
      </c>
      <c r="AH865" s="160">
        <f>IF($AD$677&gt;0,'Assumptions (Wind)'!Z14*Model!$AD$677*AVERAGE('Assumptions (Wind)'!$AA$2:$AB$2)/10^9,0)</f>
        <v>0.4754902622</v>
      </c>
      <c r="AI865" s="160">
        <f>IF($AD$677&gt;0,'Assumptions (Wind)'!AA14*Model!$AD$677*AVERAGE('Assumptions (Wind)'!$AA$2:$AB$2)/10^9,0)</f>
        <v>0.2377451311</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0.6907705402</v>
      </c>
      <c r="AF866" s="160">
        <f>IF($AE$677&gt;0,'Assumptions (Wind)'!W14*Model!$AE$677*AVERAGE('Assumptions (Wind)'!$AB$2:$AC$2)/10^9,0)</f>
        <v>1.105232864</v>
      </c>
      <c r="AG866" s="160">
        <f>IF($AE$677&gt;0,'Assumptions (Wind)'!X14*Model!$AE$677*AVERAGE('Assumptions (Wind)'!$AB$2:$AC$2)/10^9,0)</f>
        <v>0.6631397186</v>
      </c>
      <c r="AH866" s="160">
        <f>IF($AE$677&gt;0,'Assumptions (Wind)'!Y14*Model!$AE$677*AVERAGE('Assumptions (Wind)'!$AB$2:$AC$2)/10^9,0)</f>
        <v>0.3978838312</v>
      </c>
      <c r="AI866" s="160">
        <f>IF($AE$677&gt;0,'Assumptions (Wind)'!Z14*Model!$AE$677*AVERAGE('Assumptions (Wind)'!$AB$2:$AC$2)/10^9,0)</f>
        <v>0.3978838312</v>
      </c>
      <c r="AJ866" s="160">
        <f>IF($AE$677&gt;0,'Assumptions (Wind)'!AA14*Model!$AE$677*AVERAGE('Assumptions (Wind)'!$AB$2:$AC$2)/10^9,0)</f>
        <v>0.1989419156</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0.7219216917</v>
      </c>
      <c r="AG867" s="160">
        <f>IF($AF$677&gt;0,'Assumptions (Wind)'!W14*Model!$AF$677*AVERAGE('Assumptions (Wind)'!$AC$2:$AD$2)/10^9,0)</f>
        <v>1.155074707</v>
      </c>
      <c r="AH867" s="160">
        <f>IF($AF$677&gt;0,'Assumptions (Wind)'!X14*Model!$AF$677*AVERAGE('Assumptions (Wind)'!$AC$2:$AD$2)/10^9,0)</f>
        <v>0.693044824</v>
      </c>
      <c r="AI867" s="160">
        <f>IF($AF$677&gt;0,'Assumptions (Wind)'!Y14*Model!$AF$677*AVERAGE('Assumptions (Wind)'!$AC$2:$AD$2)/10^9,0)</f>
        <v>0.4158268944</v>
      </c>
      <c r="AJ867" s="160">
        <f>IF($AF$677&gt;0,'Assumptions (Wind)'!Z14*Model!$AF$677*AVERAGE('Assumptions (Wind)'!$AC$2:$AD$2)/10^9,0)</f>
        <v>0.4158268944</v>
      </c>
      <c r="AK867" s="160">
        <f>IF($AF$677&gt;0,'Assumptions (Wind)'!AA14*Model!$AF$677*AVERAGE('Assumptions (Wind)'!$AC$2:$AD$2)/10^9,0)</f>
        <v>0.2079134472</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0.7328399918</v>
      </c>
      <c r="AH868" s="160">
        <f>IF($AG$677&gt;0,'Assumptions (Wind)'!W14*Model!$AG$677*AVERAGE('Assumptions (Wind)'!$AD$2:$AE$2)/10^9,0)</f>
        <v>1.172543987</v>
      </c>
      <c r="AI868" s="160">
        <f>IF($AG$677&gt;0,'Assumptions (Wind)'!X14*Model!$AG$677*AVERAGE('Assumptions (Wind)'!$AD$2:$AE$2)/10^9,0)</f>
        <v>0.7035263922</v>
      </c>
      <c r="AJ868" s="160">
        <f>IF($AG$677&gt;0,'Assumptions (Wind)'!Y14*Model!$AG$677*AVERAGE('Assumptions (Wind)'!$AD$2:$AE$2)/10^9,0)</f>
        <v>0.4221158353</v>
      </c>
      <c r="AK868" s="160">
        <f>IF($AG$677&gt;0,'Assumptions (Wind)'!Z14*Model!$AG$677*AVERAGE('Assumptions (Wind)'!$AD$2:$AE$2)/10^9,0)</f>
        <v>0.4221158353</v>
      </c>
      <c r="AL868" s="160">
        <f>IF($AG$677&gt;0,'Assumptions (Wind)'!AA14*Model!$AG$677*AVERAGE('Assumptions (Wind)'!$AD$2:$AE$2)/10^9,0)</f>
        <v>0.2110579177</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0.7757190204</v>
      </c>
      <c r="AI869" s="160">
        <f>IF($AH$677&gt;0,'Assumptions (Wind)'!W14*Model!$AH$677*AVERAGE('Assumptions (Wind)'!$AE$2:$AF$2)/10^9,0)</f>
        <v>1.241150433</v>
      </c>
      <c r="AJ869" s="160">
        <f>IF($AH$677&gt;0,'Assumptions (Wind)'!X14*Model!$AH$677*AVERAGE('Assumptions (Wind)'!$AE$2:$AF$2)/10^9,0)</f>
        <v>0.7446902596</v>
      </c>
      <c r="AK869" s="160">
        <f>IF($AH$677&gt;0,'Assumptions (Wind)'!Y14*Model!$AH$677*AVERAGE('Assumptions (Wind)'!$AE$2:$AF$2)/10^9,0)</f>
        <v>0.4468141557</v>
      </c>
      <c r="AL869" s="160">
        <f>IF($AH$677&gt;0,'Assumptions (Wind)'!Z14*Model!$AH$677*AVERAGE('Assumptions (Wind)'!$AE$2:$AF$2)/10^9,0)</f>
        <v>0.4468141557</v>
      </c>
      <c r="AM869" s="160">
        <f>IF($AH$677&gt;0,'Assumptions (Wind)'!AA14*Model!$AH$677*AVERAGE('Assumptions (Wind)'!$AE$2:$AF$2)/10^9,0)</f>
        <v>0.2234070779</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0.7349721713</v>
      </c>
      <c r="AJ870" s="177">
        <f>IF($AI$677&gt;0,'Assumptions (Wind)'!W14*Model!$AI$677*AVERAGE('Assumptions (Wind)'!$AF$2:$AG$2)/10^9,0)</f>
        <v>1.175955474</v>
      </c>
      <c r="AK870" s="177">
        <f>IF($AI$677&gt;0,'Assumptions (Wind)'!X14*Model!$AI$677*AVERAGE('Assumptions (Wind)'!$AF$2:$AG$2)/10^9,0)</f>
        <v>0.7055732845</v>
      </c>
      <c r="AL870" s="177">
        <f>IF($AI$677&gt;0,'Assumptions (Wind)'!Y14*Model!$AI$677*AVERAGE('Assumptions (Wind)'!$AF$2:$AG$2)/10^9,0)</f>
        <v>0.4233439707</v>
      </c>
      <c r="AM870" s="177">
        <f>IF($AI$677&gt;0,'Assumptions (Wind)'!Z14*Model!$AI$677*AVERAGE('Assumptions (Wind)'!$AF$2:$AG$2)/10^9,0)</f>
        <v>0.4233439707</v>
      </c>
      <c r="AN870" s="177">
        <f>IF($AI$677&gt;0,'Assumptions (Wind)'!AA14*Model!$AI$677*AVERAGE('Assumptions (Wind)'!$AF$2:$AG$2)/10^9,0)</f>
        <v>0.2116719853</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0.7838752547</v>
      </c>
      <c r="AK871" s="177">
        <f>IF($AJ$677&gt;0,'Assumptions (Wind)'!W14*Model!$AJ$677*AVERAGE('Assumptions (Wind)'!$AG$2:$AH$2)/10^9,0)</f>
        <v>1.254200407</v>
      </c>
      <c r="AL871" s="177">
        <f>IF($AJ$677&gt;0,'Assumptions (Wind)'!X14*Model!$AJ$677*AVERAGE('Assumptions (Wind)'!$AG$2:$AH$2)/10^9,0)</f>
        <v>0.7525202445</v>
      </c>
      <c r="AM871" s="177">
        <f>IF($AJ$677&gt;0,'Assumptions (Wind)'!Y14*Model!$AJ$677*AVERAGE('Assumptions (Wind)'!$AG$2:$AH$2)/10^9,0)</f>
        <v>0.4515121467</v>
      </c>
      <c r="AN871" s="177">
        <f>IF($AJ$677&gt;0,'Assumptions (Wind)'!Z14*Model!$AJ$677*AVERAGE('Assumptions (Wind)'!$AG$2:$AH$2)/10^9,0)</f>
        <v>0.4515121467</v>
      </c>
      <c r="AO871" s="177">
        <f>IF($AJ$677&gt;0,'Assumptions (Wind)'!AA14*Model!$AJ$677*AVERAGE('Assumptions (Wind)'!$AG$2:$AH$2)/10^9,0)</f>
        <v>0.2257560733</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0.7635197824</v>
      </c>
      <c r="AL872" s="160">
        <f>IF($AK$677&gt;0,'Assumptions (Wind)'!W14*Model!$AK$677*AVERAGE('Assumptions (Wind)'!$AH$2:$AI$2)/10^9,0)</f>
        <v>1.221631652</v>
      </c>
      <c r="AM872" s="160">
        <f>IF($AK$677&gt;0,'Assumptions (Wind)'!X14*Model!$AK$677*AVERAGE('Assumptions (Wind)'!$AH$2:$AI$2)/10^9,0)</f>
        <v>0.7329789911</v>
      </c>
      <c r="AN872" s="160">
        <f>IF($AK$677&gt;0,'Assumptions (Wind)'!Y14*Model!$AK$677*AVERAGE('Assumptions (Wind)'!$AH$2:$AI$2)/10^9,0)</f>
        <v>0.4397873947</v>
      </c>
      <c r="AO872" s="160">
        <f>IF($AK$677&gt;0,'Assumptions (Wind)'!Z14*Model!$AK$677*AVERAGE('Assumptions (Wind)'!$AH$2:$AI$2)/10^9,0)</f>
        <v>0.4397873947</v>
      </c>
      <c r="AP872" s="160">
        <f>IF($AK$677&gt;0,'Assumptions (Wind)'!AA14*Model!$AK$677*AVERAGE('Assumptions (Wind)'!$AH$2:$AI$2)/10^9,0)</f>
        <v>0.2198936973</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1.128247977</v>
      </c>
      <c r="AM873" s="177">
        <f>IF($AL$677&gt;0,'Assumptions (Wind)'!W14*Model!$AL$677*AVERAGE('Assumptions (Wind)'!$AI$2:$AJ$2)/10^9,0)</f>
        <v>1.805196763</v>
      </c>
      <c r="AN873" s="177">
        <f>IF($AL$677&gt;0,'Assumptions (Wind)'!X14*Model!$AL$677*AVERAGE('Assumptions (Wind)'!$AI$2:$AJ$2)/10^9,0)</f>
        <v>1.083118058</v>
      </c>
      <c r="AO873" s="177">
        <f>IF($AL$677&gt;0,'Assumptions (Wind)'!Y14*Model!$AL$677*AVERAGE('Assumptions (Wind)'!$AI$2:$AJ$2)/10^9,0)</f>
        <v>0.6498708347</v>
      </c>
      <c r="AP873" s="177">
        <f>IF($AL$677&gt;0,'Assumptions (Wind)'!Z14*Model!$AL$677*AVERAGE('Assumptions (Wind)'!$AI$2:$AJ$2)/10^9,0)</f>
        <v>0.6498708347</v>
      </c>
      <c r="AQ873" s="177">
        <f>IF($AL$677&gt;0,'Assumptions (Wind)'!AA14*Model!$AL$677*AVERAGE('Assumptions (Wind)'!$AI$2:$AJ$2)/10^9,0)</f>
        <v>0.3249354173</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1.649513758</v>
      </c>
      <c r="AN874" s="160">
        <f>IF($AM$677&gt;0,'Assumptions (Wind)'!W14*Model!$AM$677*AVERAGE('Assumptions (Wind)'!$AJ$2:$AK$2)/10^9,0)</f>
        <v>2.639222013</v>
      </c>
      <c r="AO874" s="160">
        <f>IF($AM$677&gt;0,'Assumptions (Wind)'!X14*Model!$AM$677*AVERAGE('Assumptions (Wind)'!$AJ$2:$AK$2)/10^9,0)</f>
        <v>1.583533208</v>
      </c>
      <c r="AP874" s="160">
        <f>IF($AM$677&gt;0,'Assumptions (Wind)'!Y14*Model!$AM$677*AVERAGE('Assumptions (Wind)'!$AJ$2:$AK$2)/10^9,0)</f>
        <v>0.9501199247</v>
      </c>
      <c r="AQ874" s="160">
        <f>IF($AM$677&gt;0,'Assumptions (Wind)'!Z14*Model!$AM$677*AVERAGE('Assumptions (Wind)'!$AJ$2:$AK$2)/10^9,0)</f>
        <v>0.9501199247</v>
      </c>
      <c r="AR874" s="160">
        <f>IF($AM$677&gt;0,'Assumptions (Wind)'!AA14*Model!$AM$677*AVERAGE('Assumptions (Wind)'!$AJ$2:$AK$2)/10^9,0)</f>
        <v>0.4750599624</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1.722968927</v>
      </c>
      <c r="AO875" s="160">
        <f>IF($AN$677&gt;0,'Assumptions (Wind)'!W14*Model!$AN$677*AVERAGE('Assumptions (Wind)'!$AK$2:$AL$2)/10^9,0)</f>
        <v>2.756750283</v>
      </c>
      <c r="AP875" s="160">
        <f>IF($AN$677&gt;0,'Assumptions (Wind)'!X14*Model!$AN$677*AVERAGE('Assumptions (Wind)'!$AK$2:$AL$2)/10^9,0)</f>
        <v>1.65405017</v>
      </c>
      <c r="AQ875" s="160">
        <f>IF($AN$677&gt;0,'Assumptions (Wind)'!Y14*Model!$AN$677*AVERAGE('Assumptions (Wind)'!$AK$2:$AL$2)/10^9,0)</f>
        <v>0.9924301018</v>
      </c>
      <c r="AR875" s="160">
        <f>IF($AN$677&gt;0,'Assumptions (Wind)'!Z14*Model!$AN$677*AVERAGE('Assumptions (Wind)'!$AK$2:$AL$2)/10^9,0)</f>
        <v>0.9924301018</v>
      </c>
      <c r="AS875" s="160">
        <f>IF($AN$677&gt;0,'Assumptions (Wind)'!AA14*Model!$AN$677*AVERAGE('Assumptions (Wind)'!$AK$2:$AL$2)/10^9,0)</f>
        <v>0.4962150509</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1.173314962</v>
      </c>
      <c r="AP876" s="160">
        <f>IF($AO$677&gt;0,'Assumptions (Wind)'!W14*Model!$AO$677*AVERAGE('Assumptions (Wind)'!$AL$2:$AM$2)/10^9,0)</f>
        <v>1.87730394</v>
      </c>
      <c r="AQ876" s="160">
        <f>IF($AO$677&gt;0,'Assumptions (Wind)'!X14*Model!$AO$677*AVERAGE('Assumptions (Wind)'!$AL$2:$AM$2)/10^9,0)</f>
        <v>1.126382364</v>
      </c>
      <c r="AR876" s="160">
        <f>IF($AO$677&gt;0,'Assumptions (Wind)'!Y14*Model!$AO$677*AVERAGE('Assumptions (Wind)'!$AL$2:$AM$2)/10^9,0)</f>
        <v>0.6758294184</v>
      </c>
      <c r="AS876" s="160">
        <f>IF($AO$677&gt;0,'Assumptions (Wind)'!Z14*Model!$AO$677*AVERAGE('Assumptions (Wind)'!$AL$2:$AM$2)/10^9,0)</f>
        <v>0.6758294184</v>
      </c>
      <c r="AT876" s="160">
        <f>IF($AO$677&gt;0,'Assumptions (Wind)'!AA14*Model!$AO$677*AVERAGE('Assumptions (Wind)'!$AL$2:$AM$2)/10^9,0)</f>
        <v>0.3379147092</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1.532911393</v>
      </c>
      <c r="AQ877" s="160">
        <f>IF($AP$677&gt;0,'Assumptions (Wind)'!W14*Model!$AP$677*AVERAGE('Assumptions (Wind)'!$AM$2:$AN$2)/10^9,0)</f>
        <v>2.452658229</v>
      </c>
      <c r="AR877" s="160">
        <f>IF($AP$677&gt;0,'Assumptions (Wind)'!X14*Model!$AP$677*AVERAGE('Assumptions (Wind)'!$AM$2:$AN$2)/10^9,0)</f>
        <v>1.471594937</v>
      </c>
      <c r="AS877" s="160">
        <f>IF($AP$677&gt;0,'Assumptions (Wind)'!Y14*Model!$AP$677*AVERAGE('Assumptions (Wind)'!$AM$2:$AN$2)/10^9,0)</f>
        <v>0.8829569623</v>
      </c>
      <c r="AT877" s="160">
        <f>IF($AP$677&gt;0,'Assumptions (Wind)'!Z14*Model!$AP$677*AVERAGE('Assumptions (Wind)'!$AM$2:$AN$2)/10^9,0)</f>
        <v>0.8829569623</v>
      </c>
      <c r="AU877" s="160">
        <f>IF($AP$677&gt;0,'Assumptions (Wind)'!AA14*Model!$AP$677*AVERAGE('Assumptions (Wind)'!$AM$2:$AN$2)/10^9,0)</f>
        <v>0.4414784811</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1.631335683</v>
      </c>
      <c r="AR878" s="160">
        <f>IF($AQ$677&gt;0,'Assumptions (Wind)'!W14*Model!$AQ$677*AVERAGE('Assumptions (Wind)'!$AN$2:$AO$2)/10^9,0)</f>
        <v>2.610137093</v>
      </c>
      <c r="AS878" s="160">
        <f>IF($AQ$677&gt;0,'Assumptions (Wind)'!X14*Model!$AQ$677*AVERAGE('Assumptions (Wind)'!$AN$2:$AO$2)/10^9,0)</f>
        <v>1.566082256</v>
      </c>
      <c r="AT878" s="160">
        <f>IF($AQ$677&gt;0,'Assumptions (Wind)'!Y14*Model!$AQ$677*AVERAGE('Assumptions (Wind)'!$AN$2:$AO$2)/10^9,0)</f>
        <v>0.9396493535</v>
      </c>
      <c r="AU878" s="160">
        <f>IF($AQ$677&gt;0,'Assumptions (Wind)'!Z14*Model!$AQ$677*AVERAGE('Assumptions (Wind)'!$AN$2:$AO$2)/10^9,0)</f>
        <v>0.9396493535</v>
      </c>
      <c r="AV878" s="160">
        <f>IF($AQ$677&gt;0,'Assumptions (Wind)'!AA14*Model!$AQ$677*AVERAGE('Assumptions (Wind)'!$AN$2:$AO$2)/10^9,0)</f>
        <v>0.4698246767</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0.7997938857</v>
      </c>
      <c r="AS879" s="160">
        <f>IF($AR$677&gt;0,'Assumptions (Wind)'!W14*Model!$AR$677*AVERAGE('Assumptions (Wind)'!$AO$2:$AP$2)/10^9,0)</f>
        <v>1.279670217</v>
      </c>
      <c r="AT879" s="160">
        <f>IF($AR$677&gt;0,'Assumptions (Wind)'!X14*Model!$AR$677*AVERAGE('Assumptions (Wind)'!$AO$2:$AP$2)/10^9,0)</f>
        <v>0.7678021303</v>
      </c>
      <c r="AU879" s="160">
        <f>IF($AR$677&gt;0,'Assumptions (Wind)'!Y14*Model!$AR$677*AVERAGE('Assumptions (Wind)'!$AO$2:$AP$2)/10^9,0)</f>
        <v>0.4606812782</v>
      </c>
      <c r="AV879" s="160">
        <f>IF($AR$677&gt;0,'Assumptions (Wind)'!Z14*Model!$AR$677*AVERAGE('Assumptions (Wind)'!$AO$2:$AP$2)/10^9,0)</f>
        <v>0.4606812782</v>
      </c>
      <c r="AW879" s="160">
        <f>IF($AR$677&gt;0,'Assumptions (Wind)'!AA14*Model!$AR$677*AVERAGE('Assumptions (Wind)'!$AO$2:$AP$2)/10^9,0)</f>
        <v>0.2303406391</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1.131695348</v>
      </c>
      <c r="AT880" s="160">
        <f>IF($AS$677&gt;0,'Assumptions (Wind)'!W14*Model!$AS$677*AVERAGE('Assumptions (Wind)'!$AP$2:$AQ$2)/10^9,0)</f>
        <v>1.810712557</v>
      </c>
      <c r="AU880" s="160">
        <f>IF($AS$677&gt;0,'Assumptions (Wind)'!X14*Model!$AS$677*AVERAGE('Assumptions (Wind)'!$AP$2:$AQ$2)/10^9,0)</f>
        <v>1.086427534</v>
      </c>
      <c r="AV880" s="160">
        <f>IF($AS$677&gt;0,'Assumptions (Wind)'!Y14*Model!$AS$677*AVERAGE('Assumptions (Wind)'!$AP$2:$AQ$2)/10^9,0)</f>
        <v>0.6518565203</v>
      </c>
      <c r="AW880" s="160">
        <f>IF($AS$677&gt;0,'Assumptions (Wind)'!Z14*Model!$AS$677*AVERAGE('Assumptions (Wind)'!$AP$2:$AQ$2)/10^9,0)</f>
        <v>0.6518565203</v>
      </c>
      <c r="AX880" s="160">
        <f>IF($AS$677&gt;0,'Assumptions (Wind)'!AA14*Model!$AS$677*AVERAGE('Assumptions (Wind)'!$AP$2:$AQ$2)/10^9,0)</f>
        <v>0.3259282602</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1.130292806</v>
      </c>
      <c r="AU881" s="181">
        <f>IF($AT$677&gt;0,'Assumptions (Wind)'!W14*Model!$AT$677*AVERAGE('Assumptions (Wind)'!$AQ$2:$AR$2)/10^9,0)</f>
        <v>1.80846849</v>
      </c>
      <c r="AV881" s="181">
        <f>IF($AT$677&gt;0,'Assumptions (Wind)'!X14*Model!$AT$677*AVERAGE('Assumptions (Wind)'!$AQ$2:$AR$2)/10^9,0)</f>
        <v>1.085081094</v>
      </c>
      <c r="AW881" s="181">
        <f>IF($AT$677&gt;0,'Assumptions (Wind)'!Y14*Model!$AT$677*AVERAGE('Assumptions (Wind)'!$AQ$2:$AR$2)/10^9,0)</f>
        <v>0.6510486564</v>
      </c>
      <c r="AX881" s="181">
        <f>IF($AT$677&gt;0,'Assumptions (Wind)'!Z14*Model!$AT$677*AVERAGE('Assumptions (Wind)'!$AQ$2:$AR$2)/10^9,0)</f>
        <v>0.6510486564</v>
      </c>
      <c r="AY881" s="181">
        <f>IF($AT$677&gt;0,'Assumptions (Wind)'!AA14*Model!$AT$677*AVERAGE('Assumptions (Wind)'!$AQ$2:$AR$2)/10^9,0)</f>
        <v>0.3255243282</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1.28652405</v>
      </c>
      <c r="AV882" s="160">
        <f>IF($AU$677&gt;0,'Assumptions (Wind)'!W14*Model!$AU$677*AVERAGE('Assumptions (Wind)'!$AR$2:$AS$2)/10^9,0)</f>
        <v>2.058438481</v>
      </c>
      <c r="AW882" s="160">
        <f>IF($AU$677&gt;0,'Assumptions (Wind)'!X14*Model!$AU$677*AVERAGE('Assumptions (Wind)'!$AR$2:$AS$2)/10^9,0)</f>
        <v>1.235063088</v>
      </c>
      <c r="AX882" s="160">
        <f>IF($AU$677&gt;0,'Assumptions (Wind)'!Y14*Model!$AU$677*AVERAGE('Assumptions (Wind)'!$AR$2:$AS$2)/10^9,0)</f>
        <v>0.741037853</v>
      </c>
      <c r="AY882" s="160">
        <f>IF($AU$677&gt;0,'Assumptions (Wind)'!Z14*Model!$AU$677*AVERAGE('Assumptions (Wind)'!$AR$2:$AS$2)/10^9,0)</f>
        <v>0.741037853</v>
      </c>
      <c r="AZ882" s="160">
        <f>IF($AU$677&gt;0,'Assumptions (Wind)'!AA14*Model!$AU$677*AVERAGE('Assumptions (Wind)'!$AR$2:$AS$2)/10^9,0)</f>
        <v>0.3705189265</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1.307445896</v>
      </c>
      <c r="AW883" s="160">
        <f>IF($AV$677&gt;0,'Assumptions (Wind)'!W14*Model!$AV$677*AVERAGE('Assumptions (Wind)'!$AS$2:$AT$2)/10^9,0)</f>
        <v>2.091913434</v>
      </c>
      <c r="AX883" s="160">
        <f>IF($AV$677&gt;0,'Assumptions (Wind)'!X14*Model!$AV$677*AVERAGE('Assumptions (Wind)'!$AS$2:$AT$2)/10^9,0)</f>
        <v>1.25514806</v>
      </c>
      <c r="AY883" s="160">
        <f>IF($AV$677&gt;0,'Assumptions (Wind)'!Y14*Model!$AV$677*AVERAGE('Assumptions (Wind)'!$AS$2:$AT$2)/10^9,0)</f>
        <v>0.7530888361</v>
      </c>
      <c r="AZ883" s="160">
        <f>IF($AV$677&gt;0,'Assumptions (Wind)'!Z14*Model!$AV$677*AVERAGE('Assumptions (Wind)'!$AS$2:$AT$2)/10^9,0)</f>
        <v>0.7530888361</v>
      </c>
      <c r="BA883" s="160">
        <f>IF($AV$677&gt;0,'Assumptions (Wind)'!AA14*Model!$AV$677*AVERAGE('Assumptions (Wind)'!$AS$2:$AT$2)/10^9,0)</f>
        <v>0.376544418</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1.450018272</v>
      </c>
      <c r="AX884" s="160">
        <f>IF($AW$677&gt;0,'Assumptions (Wind)'!W14*Model!$AW$677*AVERAGE('Assumptions (Wind)'!$AT$2:$AU$2)/10^9,0)</f>
        <v>2.320029235</v>
      </c>
      <c r="AY884" s="160">
        <f>IF($AW$677&gt;0,'Assumptions (Wind)'!X14*Model!$AW$677*AVERAGE('Assumptions (Wind)'!$AT$2:$AU$2)/10^9,0)</f>
        <v>1.392017541</v>
      </c>
      <c r="AZ884" s="160">
        <f>IF($AW$677&gt;0,'Assumptions (Wind)'!Y14*Model!$AW$677*AVERAGE('Assumptions (Wind)'!$AT$2:$AU$2)/10^9,0)</f>
        <v>0.8352105245</v>
      </c>
      <c r="BA884" s="160">
        <f>IF($AW$677&gt;0,'Assumptions (Wind)'!Z14*Model!$AW$677*AVERAGE('Assumptions (Wind)'!$AT$2:$AU$2)/10^9,0)</f>
        <v>0.8352105245</v>
      </c>
      <c r="BB884" s="160">
        <f>IF($AW$677&gt;0,'Assumptions (Wind)'!AA14*Model!$AW$677*AVERAGE('Assumptions (Wind)'!$AT$2:$AU$2)/10^9,0)</f>
        <v>0.4176052623</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0.7541745565</v>
      </c>
      <c r="AY885" s="160">
        <f>IF($AX$677&gt;0,'Assumptions (Wind)'!W14*Model!$AX$677*AVERAGE('Assumptions (Wind)'!$AU$2:$AV$2)/10^9,0)</f>
        <v>1.20667929</v>
      </c>
      <c r="AZ885" s="160">
        <f>IF($AX$677&gt;0,'Assumptions (Wind)'!X14*Model!$AX$677*AVERAGE('Assumptions (Wind)'!$AU$2:$AV$2)/10^9,0)</f>
        <v>0.7240075742</v>
      </c>
      <c r="BA885" s="160">
        <f>IF($AX$677&gt;0,'Assumptions (Wind)'!Y14*Model!$AX$677*AVERAGE('Assumptions (Wind)'!$AU$2:$AV$2)/10^9,0)</f>
        <v>0.4344045445</v>
      </c>
      <c r="BB885" s="160">
        <f>IF($AX$677&gt;0,'Assumptions (Wind)'!Z14*Model!$AX$677*AVERAGE('Assumptions (Wind)'!$AU$2:$AV$2)/10^9,0)</f>
        <v>0.4344045445</v>
      </c>
      <c r="BC885" s="160">
        <f>IF($AX$677&gt;0,'Assumptions (Wind)'!AA14*Model!$AX$677*AVERAGE('Assumptions (Wind)'!$AU$2:$AV$2)/10^9,0)</f>
        <v>0.2172022723</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0.7593477222</v>
      </c>
      <c r="AZ886" s="160">
        <f>IF($AY$677&gt;0,'Assumptions (Wind)'!W14*Model!$AY$677*AVERAGE('Assumptions (Wind)'!$AV$2:$AW$2)/10^9,0)</f>
        <v>1.214956356</v>
      </c>
      <c r="BA886" s="160">
        <f>IF($AY$677&gt;0,'Assumptions (Wind)'!X14*Model!$AY$677*AVERAGE('Assumptions (Wind)'!$AV$2:$AW$2)/10^9,0)</f>
        <v>0.7289738134</v>
      </c>
      <c r="BB886" s="160">
        <f>IF($AY$677&gt;0,'Assumptions (Wind)'!Y14*Model!$AY$677*AVERAGE('Assumptions (Wind)'!$AV$2:$AW$2)/10^9,0)</f>
        <v>0.437384288</v>
      </c>
      <c r="BC886" s="160">
        <f>IF($AY$677&gt;0,'Assumptions (Wind)'!Z14*Model!$AY$677*AVERAGE('Assumptions (Wind)'!$AV$2:$AW$2)/10^9,0)</f>
        <v>0.437384288</v>
      </c>
      <c r="BD886" s="160">
        <f>IF($AY$677&gt;0,'Assumptions (Wind)'!AA14*Model!$AY$677*AVERAGE('Assumptions (Wind)'!$AV$2:$AW$2)/10^9,0)</f>
        <v>0.218692144</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1.528158152</v>
      </c>
      <c r="BA887" s="160">
        <f>IF($AZ$677&gt;0,'Assumptions (Wind)'!W14*Model!$AZ$677*AVERAGE('Assumptions (Wind)'!$AW$2:$AX$2)/10^9,0)</f>
        <v>2.445053044</v>
      </c>
      <c r="BB887" s="160">
        <f>IF($AZ$677&gt;0,'Assumptions (Wind)'!X14*Model!$AZ$677*AVERAGE('Assumptions (Wind)'!$AW$2:$AX$2)/10^9,0)</f>
        <v>1.467031826</v>
      </c>
      <c r="BC887" s="160">
        <f>IF($AZ$677&gt;0,'Assumptions (Wind)'!Y14*Model!$AZ$677*AVERAGE('Assumptions (Wind)'!$AW$2:$AX$2)/10^9,0)</f>
        <v>0.8802190957</v>
      </c>
      <c r="BD887" s="160">
        <f>IF($AZ$677&gt;0,'Assumptions (Wind)'!Z14*Model!$AZ$677*AVERAGE('Assumptions (Wind)'!$AW$2:$AX$2)/10^9,0)</f>
        <v>0.8802190957</v>
      </c>
      <c r="BE887" s="160">
        <f>IF($AZ$677&gt;0,'Assumptions (Wind)'!AA14*Model!$AZ$677*AVERAGE('Assumptions (Wind)'!$AW$2:$AX$2)/10^9,0)</f>
        <v>0.4401095479</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1.53741206</v>
      </c>
      <c r="BB888" s="160">
        <f>IF($BA$677&gt;0,'Assumptions (Wind)'!W14*Model!$BA$677*AVERAGE('Assumptions (Wind)'!$AX$2:$AY$2)/10^9,0)</f>
        <v>2.459859296</v>
      </c>
      <c r="BC888" s="160">
        <f>IF($BA$677&gt;0,'Assumptions (Wind)'!X14*Model!$BA$677*AVERAGE('Assumptions (Wind)'!$AX$2:$AY$2)/10^9,0)</f>
        <v>1.475915577</v>
      </c>
      <c r="BD888" s="160">
        <f>IF($BA$677&gt;0,'Assumptions (Wind)'!Y14*Model!$BA$677*AVERAGE('Assumptions (Wind)'!$AX$2:$AY$2)/10^9,0)</f>
        <v>0.8855493465</v>
      </c>
      <c r="BE888" s="160">
        <f>IF($BA$677&gt;0,'Assumptions (Wind)'!Z14*Model!$BA$677*AVERAGE('Assumptions (Wind)'!$AX$2:$AY$2)/10^9,0)</f>
        <v>0.8855493465</v>
      </c>
      <c r="BF888" s="160">
        <f>IF($BA$677&gt;0,'Assumptions (Wind)'!AA14*Model!$BA$677*AVERAGE('Assumptions (Wind)'!$AX$2:$AY$2)/10^9,0)</f>
        <v>0.4427746732</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-0.06271632672</v>
      </c>
      <c r="D889" s="160">
        <f>IF(Model!D675+Model!D676-Model!D674-D837+D785&gt;0,(1-'Assumptions (Wind)'!C28)*(Model!D675+Model!D676-Model!D674-D837+D785)+D837-D732+D733,Model!D675+Model!D676-Model!D674+D785-D732+D733)</f>
        <v>-0.04885064997</v>
      </c>
      <c r="E889" s="160">
        <f>IF(Model!E675+Model!E676-Model!E674-E837+E785&gt;0,(1-'Assumptions (Wind)'!D28)*(Model!E675+Model!E676-Model!E674-E837+E785)+E837-E732+E733,Model!E675+Model!E676-Model!E674+E785-E732+E733)</f>
        <v>-0.06803140665</v>
      </c>
      <c r="F889" s="160">
        <f>IF(Model!F675+Model!F676-Model!F674-F837+F785&gt;0,(1-'Assumptions (Wind)'!E28)*(Model!F675+Model!F676-Model!F674-F837+F785)+F837-F732+F733,Model!F675+Model!F676-Model!F674+F785-F732+F733)</f>
        <v>-0.06251486618</v>
      </c>
      <c r="G889" s="160">
        <f>IF(Model!G675+Model!G676-Model!G674-G837+G785&gt;0,(1-'Assumptions (Wind)'!F28)*(Model!G675+Model!G676-Model!G674-G837+G785)+G837-G732+G733,Model!G675+Model!G676-Model!G674+G785-G732+G733)</f>
        <v>-0.0891729318</v>
      </c>
      <c r="H889" s="160">
        <f>IF(Model!H675+Model!H676-Model!H674-H837+H785&gt;0,(1-'Assumptions (Wind)'!G28)*(Model!H675+Model!H676-Model!H674-H837+H785)+H837-H732+H733,Model!H675+Model!H676-Model!H674+H785-H732+H733)</f>
        <v>-0.2441142626</v>
      </c>
      <c r="I889" s="160">
        <f>IF(Model!I675+Model!I676-Model!I674-I837+I785&gt;0,(1-'Assumptions (Wind)'!H28)*(Model!I675+Model!I676-Model!I674-I837+I785)+I837-I732+I733,Model!I675+Model!I676-Model!I674+I785-I732+I733)</f>
        <v>-1.032038219</v>
      </c>
      <c r="J889" s="160">
        <f>IF(Model!J675+Model!J676-Model!J674-J837+J785&gt;0,(1-'Assumptions (Wind)'!I28)*(Model!J675+Model!J676-Model!J674-J837+J785)+J837-J732+J733,Model!J675+Model!J676-Model!J674+J785-J732+J733)</f>
        <v>-1.742959413</v>
      </c>
      <c r="K889" s="160">
        <f>IF(Model!K675+Model!K676-Model!K674-K837+K785&gt;0,(1-'Assumptions (Wind)'!J28)*(Model!K675+Model!K676-Model!K674-K837+K785)+K837-K732+K733,Model!K675+Model!K676-Model!K674+K785-K732+K733)</f>
        <v>-1.215148962</v>
      </c>
      <c r="L889" s="160">
        <f>IF(Model!L675+Model!L676-Model!L674-L837+L785&gt;0,(1-'Assumptions (Wind)'!K28)*(Model!L675+Model!L676-Model!L674-L837+L785)+L837-L732+L733,Model!L675+Model!L676-Model!L674+L785-L732+L733)</f>
        <v>-1.468948046</v>
      </c>
      <c r="M889" s="160">
        <f>IF(Model!M675+Model!M676-Model!M674-M837+M785&gt;0,(1-'Assumptions (Wind)'!L28)*(Model!M675+Model!M676-Model!M674-M837+M785)+M837-M732+M733,Model!M675+Model!M676-Model!M674+M785-M732+M733)</f>
        <v>-1.958156596</v>
      </c>
      <c r="N889" s="160">
        <f>IF(Model!N675+Model!N676-Model!N674-N837+N785&gt;0,(1-'Assumptions (Wind)'!M28)*(Model!N675+Model!N676-Model!N674-N837+N785)+N837-N732+N733,Model!N675+Model!N676-Model!N674+N785-N732+N733)</f>
        <v>-1.120702922</v>
      </c>
      <c r="O889" s="160">
        <f>IF(Model!O675+Model!O676-Model!O674-O837+O785&gt;0,(1-'Assumptions (Wind)'!N28)*(Model!O675+Model!O676-Model!O674-O837+O785)+O837-O732+O733,Model!O675+Model!O676-Model!O674+O785-O732+O733)</f>
        <v>-0.8318108281</v>
      </c>
      <c r="P889" s="160">
        <f>IF(Model!P675+Model!P676-Model!P674-P837+P785&gt;0,(1-'Assumptions (Wind)'!O28)*(Model!P675+Model!P676-Model!P674-P837+P785)+P837-P732+P733,Model!P675+Model!P676-Model!P674+P785-P732+P733)</f>
        <v>-0.5946994863</v>
      </c>
      <c r="Q889" s="160">
        <f>IF(Model!Q675+Model!Q676-Model!Q674-Q837+Q785&gt;0,(1-'Assumptions (Wind)'!P28)*(Model!Q675+Model!Q676-Model!Q674-Q837+Q785)+Q837-Q732+Q733,Model!Q675+Model!Q676-Model!Q674+Q785-Q732+Q733)</f>
        <v>-0.3608005141</v>
      </c>
      <c r="R889" s="160">
        <f>IF(Model!R675+Model!R676-Model!R674-R837+R785&gt;0,(1-'Assumptions (Wind)'!Q28)*(Model!R675+Model!R676-Model!R674-R837+R785)+R837-R732+R733,Model!R675+Model!R676-Model!R674+R785-R732+R733)</f>
        <v>-0.9130053318</v>
      </c>
      <c r="S889" s="160">
        <f>IF(Model!S675+Model!S676-Model!S674-S837+S785&gt;0,(1-'Assumptions (Wind)'!R28)*(Model!S675+Model!S676-Model!S674-S837+S785)+S837-S732+S733,Model!S675+Model!S676-Model!S674+S785-S732+S733)</f>
        <v>-1.013807051</v>
      </c>
      <c r="T889" s="160">
        <f>IF(Model!T675+Model!T676-Model!T674-T837+T785&gt;0,(1-'Assumptions (Wind)'!S28)*(Model!T675+Model!T676-Model!T674-T837+T785)+T837-T732+T733,Model!T675+Model!T676-Model!T674+T785-T732+T733)</f>
        <v>-0.3272921416</v>
      </c>
      <c r="U889" s="160">
        <f>IF(Model!U675+Model!U676-Model!U674-U837+U785&gt;0,(1-'Assumptions (Wind)'!T28)*(Model!U675+Model!U676-Model!U674-U837+U785)+U837-U732+U733,Model!U675+Model!U676-Model!U674+U785-U732+U733)</f>
        <v>0.4920092028</v>
      </c>
      <c r="V889" s="160">
        <f>IF(Model!V675+Model!V676-Model!V674-V837+V785&gt;0,(1-'Assumptions (Wind)'!U28)*(Model!V675+Model!V676-Model!V674-V837+V785)+V837-V732+V733,Model!V675+Model!V676-Model!V674+V785-V732+V733)</f>
        <v>0.2343687698</v>
      </c>
      <c r="W889" s="160">
        <f>IF(Model!W675+Model!W676-Model!W674-W837+W785&gt;0,(1-'Assumptions (Wind)'!V28)*(Model!W675+Model!W676-Model!W674-W837+W785)+W837-W732+W733,Model!W675+Model!W676-Model!W674+W785-W732+W733)</f>
        <v>-0.2904179473</v>
      </c>
      <c r="X889" s="160">
        <f>IF(Model!X675+Model!X676-Model!X674-X837+X785&gt;0,(1-'Assumptions (Wind)'!W28)*(Model!X675+Model!X676-Model!X674-X837+X785)+X837-X732+X733,Model!X675+Model!X676-Model!X674+X785-X732+X733)</f>
        <v>0.2788574223</v>
      </c>
      <c r="Y889" s="160">
        <f>IF(Model!Y675+Model!Y676-Model!Y674-Y837+Y785&gt;0,(1-'Assumptions (Wind)'!X28)*(Model!Y675+Model!Y676-Model!Y674-Y837+Y785)+Y837-Y732+Y733,Model!Y675+Model!Y676-Model!Y674+Y785-Y732+Y733)</f>
        <v>1.040418984</v>
      </c>
      <c r="Z889" s="160">
        <f>IF(Model!Z675+Model!Z676-Model!Z674-Z837+Z785&gt;0,(1-'Assumptions (Wind)'!Y28)*(Model!Z675+Model!Z676-Model!Z674-Z837+Z785)+Z837-Z732+Z733,Model!Z675+Model!Z676-Model!Z674+Z785-Z732+Z733)</f>
        <v>1.31643278</v>
      </c>
      <c r="AA889" s="160">
        <f>IF(Model!AA675+Model!AA676-Model!AA674-AA837+AA785&gt;0,(1-'Assumptions (Wind)'!Z28)*(Model!AA675+Model!AA676-Model!AA674-AA837+AA785)+AA837-AA732+AA733,Model!AA675+Model!AA676-Model!AA674+AA785-AA732+AA733)</f>
        <v>1.682941889</v>
      </c>
      <c r="AB889" s="160">
        <f>IF(Model!AB675+Model!AB676-Model!AB674-AB837+AB785&gt;0,(1-'Assumptions (Wind)'!AA28)*(Model!AB675+Model!AB676-Model!AB674-AB837+AB785)+AB837-AB732+AB733,Model!AB675+Model!AB676-Model!AB674+AB785-AB732+AB733)</f>
        <v>2.050390495</v>
      </c>
      <c r="AC889" s="160">
        <f>IF(Model!AC675+Model!AC676-Model!AC674-AC837+AC785&gt;0,(1-'Assumptions (Wind)'!AB28)*(Model!AC675+Model!AC676-Model!AC674-AC837+AC785)+AC837-AC732+AC733,Model!AC675+Model!AC676-Model!AC674+AC785-AC732+AC733)</f>
        <v>2.563688241</v>
      </c>
      <c r="AD889" s="160">
        <f>IF(Model!AD675+Model!AD676-Model!AD674-AD837+AD785&gt;0,(1-'Assumptions (Wind)'!AC28)*(Model!AD675+Model!AD676-Model!AD674-AD837+AD785)+AD837-AD732+AD733,Model!AD675+Model!AD676-Model!AD674+AD785-AD732+AD733)</f>
        <v>3.087322523</v>
      </c>
      <c r="AE889" s="160">
        <f>IF(Model!AE675+Model!AE676-Model!AE674-AE837+AE785&gt;0,(1-'Assumptions (Wind)'!AD28)*(Model!AE675+Model!AE676-Model!AE674-AE837+AE785)+AE837-AE732+AE733,Model!AE675+Model!AE676-Model!AE674+AE785-AE732+AE733)</f>
        <v>3.553237184</v>
      </c>
      <c r="AF889" s="160">
        <f>IF(Model!AF675+Model!AF676-Model!AF674-AF837+AF785&gt;0,(1-'Assumptions (Wind)'!AE28)*(Model!AF675+Model!AF676-Model!AF674-AF837+AF785)+AF837-AF732+AF733,Model!AF675+Model!AF676-Model!AF674+AF785-AF732+AF733)</f>
        <v>3.755341994</v>
      </c>
      <c r="AG889" s="160">
        <f>IF(Model!AG675+Model!AG676-Model!AG674-AG837+AG785&gt;0,(1-'Assumptions (Wind)'!AF28)*(Model!AG675+Model!AG676-Model!AG674-AG837+AG785)+AG837-AG732+AG733,Model!AG675+Model!AG676-Model!AG674+AG785-AG732+AG733)</f>
        <v>4.007407029</v>
      </c>
      <c r="AH889" s="160">
        <f>IF(Model!AH675+Model!AH676-Model!AH674-AH837+AH785&gt;0,(1-'Assumptions (Wind)'!AG28)*(Model!AH675+Model!AH676-Model!AH674-AH837+AH785)+AH837-AH732+AH733,Model!AH675+Model!AH676-Model!AH674+AH785-AH732+AH733)</f>
        <v>4.58123222</v>
      </c>
      <c r="AI889" s="160">
        <f>IF(Model!AI675+Model!AI676-Model!AI674-AI837+AI785&gt;0,(1-'Assumptions (Wind)'!AH28)*(Model!AI675+Model!AI676-Model!AI674-AI837+AI785)+AI837-AI732+AI733,Model!AI675+Model!AI676-Model!AI674+AI785-AI732+AI733)</f>
        <v>5.168098893</v>
      </c>
      <c r="AJ889" s="160">
        <f>IF(Model!AJ675+Model!AJ676-Model!AJ674-AJ837+AJ785&gt;0,(1-'Assumptions (Wind)'!AI28)*(Model!AJ675+Model!AJ676-Model!AJ674-AJ837+AJ785)+AJ837-AJ732+AJ733,Model!AJ675+Model!AJ676-Model!AJ674+AJ785-AJ732+AJ733)</f>
        <v>5.383933513</v>
      </c>
      <c r="AK889" s="160">
        <f>IF(Model!AK675+Model!AK676-Model!AK674-AK837+AK785&gt;0,(1-'Assumptions (Wind)'!AJ28)*(Model!AK675+Model!AK676-Model!AK674-AK837+AK785)+AK837-AK732+AK733,Model!AK675+Model!AK676-Model!AK674+AK785-AK732+AK733)</f>
        <v>5.091519323</v>
      </c>
      <c r="AL889" s="160">
        <f>IF(Model!AL675+Model!AL676-Model!AL674-AL837+AL785&gt;0,(1-'Assumptions (Wind)'!AK28)*(Model!AL675+Model!AL676-Model!AL674-AL837+AL785)+AL837-AL732+AL733,Model!AL675+Model!AL676-Model!AL674+AL785-AL732+AL733)</f>
        <v>5.100693781</v>
      </c>
      <c r="AM889" s="160">
        <f>IF(Model!AM675+Model!AM676-Model!AM674-AM837+AM785&gt;0,(1-'Assumptions (Wind)'!AL28)*(Model!AM675+Model!AM676-Model!AM674-AM837+AM785)+AM837-AM732+AM733,Model!AM675+Model!AM676-Model!AM674+AM785-AM732+AM733)</f>
        <v>6.157000319</v>
      </c>
      <c r="AN889" s="160">
        <f>IF(Model!AN675+Model!AN676-Model!AN674-AN837+AN785&gt;0,(1-'Assumptions (Wind)'!AM28)*(Model!AN675+Model!AN676-Model!AN674-AN837+AN785)+AN837-AN732+AN733,Model!AN675+Model!AN676-Model!AN674+AN785-AN732+AN733)</f>
        <v>6.982641902</v>
      </c>
      <c r="AO889" s="160">
        <f>IF(Model!AO675+Model!AO676-Model!AO674-AO837+AO785&gt;0,(1-'Assumptions (Wind)'!AN28)*(Model!AO675+Model!AO676-Model!AO674-AO837+AO785)+AO837-AO732+AO733,Model!AO675+Model!AO676-Model!AO674+AO785-AO732+AO733)</f>
        <v>7.172758879</v>
      </c>
      <c r="AP889" s="160">
        <f>IF(Model!AP675+Model!AP676-Model!AP674-AP837+AP785&gt;0,(1-'Assumptions (Wind)'!AO28)*(Model!AP675+Model!AP676-Model!AP674-AP837+AP785)+AP837-AP732+AP733,Model!AP675+Model!AP676-Model!AP674+AP785-AP732+AP733)</f>
        <v>8.471248552</v>
      </c>
      <c r="AQ889" s="160">
        <f>IF(Model!AQ675+Model!AQ676-Model!AQ674-AQ837+AQ785&gt;0,(1-'Assumptions (Wind)'!AP28)*(Model!AQ675+Model!AQ676-Model!AQ674-AQ837+AQ785)+AQ837-AQ732+AQ733,Model!AQ675+Model!AQ676-Model!AQ674+AQ785-AQ732+AQ733)</f>
        <v>9.549990642</v>
      </c>
      <c r="AR889" s="160">
        <f>IF(Model!AR675+Model!AR676-Model!AR674-AR837+AR785&gt;0,(1-'Assumptions (Wind)'!AQ28)*(Model!AR675+Model!AR676-Model!AR674-AR837+AR785)+AR837-AR732+AR733,Model!AR675+Model!AR676-Model!AR674+AR785-AR732+AR733)</f>
        <v>9.928136439</v>
      </c>
      <c r="AS889" s="160">
        <f>IF(Model!AS675+Model!AS676-Model!AS674-AS837+AS785&gt;0,(1-'Assumptions (Wind)'!AR28)*(Model!AS675+Model!AS676-Model!AS674-AS837+AS785)+AS837-AS732+AS733,Model!AS675+Model!AS676-Model!AS674+AS785-AS732+AS733)</f>
        <v>10.32258387</v>
      </c>
      <c r="AT889" s="160">
        <f>IF(Model!AT675+Model!AT676-Model!AT674-AT837+AT785&gt;0,(1-'Assumptions (Wind)'!AS28)*(Model!AT675+Model!AT676-Model!AT674-AT837+AT785)+AT837-AT732+AT733,Model!AT675+Model!AT676-Model!AT674+AT785-AT732+AT733)</f>
        <v>10.8488573</v>
      </c>
      <c r="AU889" s="160">
        <f>IF(Model!AU675+Model!AU676-Model!AU674-AU837+AU785&gt;0,(1-'Assumptions (Wind)'!AT28)*(Model!AU675+Model!AU676-Model!AU674-AU837+AU785)+AU837-AU732+AU733,Model!AU675+Model!AU676-Model!AU674+AU785-AU732+AU733)</f>
        <v>11.42900279</v>
      </c>
      <c r="AV889" s="160">
        <f>IF(Model!AV675+Model!AV676-Model!AV674-AV837+AV785&gt;0,(1-'Assumptions (Wind)'!AU28)*(Model!AV675+Model!AV676-Model!AV674-AV837+AV785)+AV837-AV732+AV733,Model!AV675+Model!AV676-Model!AV674+AV785-AV732+AV733)</f>
        <v>12.8797487</v>
      </c>
      <c r="AW889" s="160">
        <f>IF(Model!AW675+Model!AW676-Model!AW674-AW837+AW785&gt;0,(1-'Assumptions (Wind)'!AV28)*(Model!AW675+Model!AW676-Model!AW674-AW837+AW785)+AW837-AW732+AW733,Model!AW675+Model!AW676-Model!AW674+AW785-AW732+AW733)</f>
        <v>14.78744411</v>
      </c>
      <c r="AX889" s="160">
        <f>IF(Model!AX675+Model!AX676-Model!AX674-AX837+AX785&gt;0,(1-'Assumptions (Wind)'!AW28)*(Model!AX675+Model!AX676-Model!AX674-AX837+AX785)+AX837-AX732+AX733,Model!AX675+Model!AX676-Model!AX674+AX785-AX732+AX733)</f>
        <v>15.44139905</v>
      </c>
      <c r="AY889" s="160">
        <f>IF(Model!AY675+Model!AY676-Model!AY674-AY837+AY785&gt;0,(1-'Assumptions (Wind)'!AX28)*(Model!AY675+Model!AY676-Model!AY674-AY837+AY785)+AY837-AY732+AY733,Model!AY675+Model!AY676-Model!AY674+AY785-AY732+AY733)</f>
        <v>16.11832397</v>
      </c>
      <c r="AZ889" s="160">
        <f>IF(Model!AZ675+Model!AZ676-Model!AZ674-AZ837+AZ785&gt;0,(1-'Assumptions (Wind)'!AY28)*(Model!AZ675+Model!AZ676-Model!AZ674-AZ837+AZ785)+AZ837-AZ732+AZ733,Model!AZ675+Model!AZ676-Model!AZ674+AZ785-AZ732+AZ733)</f>
        <v>19.13001469</v>
      </c>
      <c r="BA889" s="160">
        <f>IF(Model!BA675+Model!BA676-Model!BA674-BA837+BA785&gt;0,(1-'Assumptions (Wind)'!AZ28)*(Model!BA675+Model!BA676-Model!BA674-BA837+BA785)+BA837-BA732+BA733,Model!BA675+Model!BA676-Model!BA674+BA785-BA732+BA733)</f>
        <v>22.105585</v>
      </c>
    </row>
    <row r="890" ht="15.75" customHeight="1">
      <c r="A890" s="241" t="s">
        <v>64</v>
      </c>
      <c r="B890" s="159" t="s">
        <v>351</v>
      </c>
      <c r="C890" s="160">
        <f>IF(Model!C675+Model!C676-Model!C674-C837+C785&gt;0,'Assumptions (Wind)'!B28*(Model!C675+Model!C676-Model!C674-C837+C785)-'Assumptions (Wind)'!B29*Model!C673/10^3,-'Assumptions (Wind)'!B29*Model!C673/10^3)</f>
        <v>0.009446062808</v>
      </c>
      <c r="D890" s="160">
        <f>IF(Model!D675+Model!D676-Model!D674-D837+D785&gt;0,'Assumptions (Wind)'!C28*(Model!D675+Model!D676-Model!D674-D837+D785)-'Assumptions (Wind)'!C29*Model!D673/10^3,-'Assumptions (Wind)'!C29*Model!D673/10^3)</f>
        <v>-0.001187045214</v>
      </c>
      <c r="E890" s="160">
        <f>IF(Model!E675+Model!E676-Model!E674-E837+E785&gt;0,'Assumptions (Wind)'!D28*(Model!E675+Model!E676-Model!E674-E837+E785)-'Assumptions (Wind)'!D29*Model!E673/10^3,-'Assumptions (Wind)'!D29*Model!E673/10^3)</f>
        <v>-0.01959112756</v>
      </c>
      <c r="F890" s="160">
        <f>IF(Model!F675+Model!F676-Model!F674-F837+F785&gt;0,'Assumptions (Wind)'!E28*(Model!F675+Model!F676-Model!F674-F837+F785)-'Assumptions (Wind)'!E29*Model!F673/10^3,-'Assumptions (Wind)'!E29*Model!F673/10^3)</f>
        <v>-0.02175642122</v>
      </c>
      <c r="G890" s="160">
        <f>IF(Model!G675+Model!G676-Model!G674-G837+G785&gt;0,'Assumptions (Wind)'!F28*(Model!G675+Model!G676-Model!G674-G837+G785)-'Assumptions (Wind)'!F29*Model!G673/10^3,-'Assumptions (Wind)'!F29*Model!G673/10^3)</f>
        <v>-0.02141970874</v>
      </c>
      <c r="H890" s="160">
        <f>IF(Model!H675+Model!H676-Model!H674-H837+H785&gt;0,'Assumptions (Wind)'!G28*(Model!H675+Model!H676-Model!H674-H837+H785)-'Assumptions (Wind)'!G29*Model!H673/10^3,-'Assumptions (Wind)'!G29*Model!H673/10^3)</f>
        <v>-0.03689624094</v>
      </c>
      <c r="I890" s="160">
        <f>IF(Model!I675+Model!I676-Model!I674-I837+I785&gt;0,'Assumptions (Wind)'!H28*(Model!I675+Model!I676-Model!I674-I837+I785)-'Assumptions (Wind)'!H29*Model!I673/10^3,-'Assumptions (Wind)'!H29*Model!I673/10^3)</f>
        <v>-0.05191686765</v>
      </c>
      <c r="J890" s="160">
        <f>IF(Model!J675+Model!J676-Model!J674-J837+J785&gt;0,'Assumptions (Wind)'!I28*(Model!J675+Model!J676-Model!J674-J837+J785)-'Assumptions (Wind)'!I29*Model!J673/10^3,-'Assumptions (Wind)'!I29*Model!J673/10^3)</f>
        <v>-0.07136810603</v>
      </c>
      <c r="K890" s="160">
        <f>IF(Model!K675+Model!K676-Model!K674-K837+K785&gt;0,'Assumptions (Wind)'!J28*(Model!K675+Model!K676-Model!K674-K837+K785)-'Assumptions (Wind)'!J29*Model!K673/10^3,-'Assumptions (Wind)'!J29*Model!K673/10^3)</f>
        <v>-0.1404251308</v>
      </c>
      <c r="L890" s="160">
        <f>IF(Model!L675+Model!L676-Model!L674-L837+L785&gt;0,'Assumptions (Wind)'!K28*(Model!L675+Model!L676-Model!L674-L837+L785)-'Assumptions (Wind)'!K29*Model!L673/10^3,-'Assumptions (Wind)'!K29*Model!L673/10^3)</f>
        <v>-0.2286676317</v>
      </c>
      <c r="M890" s="160">
        <f>IF(Model!M675+Model!M676-Model!M674-M837+M785&gt;0,'Assumptions (Wind)'!L28*(Model!M675+Model!M676-Model!M674-M837+M785)-'Assumptions (Wind)'!L29*Model!M673/10^3,-'Assumptions (Wind)'!L29*Model!M673/10^3)</f>
        <v>-0.2981558772</v>
      </c>
      <c r="N890" s="160">
        <f>IF(Model!N675+Model!N676-Model!N674-N837+N785&gt;0,'Assumptions (Wind)'!M28*(Model!N675+Model!N676-Model!N674-N837+N785)-'Assumptions (Wind)'!M29*Model!N673/10^3,-'Assumptions (Wind)'!M29*Model!N673/10^3)</f>
        <v>-0.3811724325</v>
      </c>
      <c r="O890" s="160">
        <f>IF(Model!O675+Model!O676-Model!O674-O837+O785&gt;0,'Assumptions (Wind)'!N28*(Model!O675+Model!O676-Model!O674-O837+O785)-'Assumptions (Wind)'!N29*Model!O673/10^3,-'Assumptions (Wind)'!N29*Model!O673/10^3)</f>
        <v>-0.4856364309</v>
      </c>
      <c r="P890" s="160">
        <f>IF(Model!P675+Model!P676-Model!P674-P837+P785&gt;0,'Assumptions (Wind)'!O28*(Model!P675+Model!P676-Model!P674-P837+P785)-'Assumptions (Wind)'!O29*Model!P673/10^3,-'Assumptions (Wind)'!O29*Model!P673/10^3)</f>
        <v>-0.561328051</v>
      </c>
      <c r="Q890" s="160">
        <f>IF(Model!Q675+Model!Q676-Model!Q674-Q837+Q785&gt;0,'Assumptions (Wind)'!P28*(Model!Q675+Model!Q676-Model!Q674-Q837+Q785)-'Assumptions (Wind)'!P29*Model!Q673/10^3,-'Assumptions (Wind)'!P29*Model!Q673/10^3)</f>
        <v>-0.6184358591</v>
      </c>
      <c r="R890" s="160">
        <f>IF(Model!R675+Model!R676-Model!R674-R837+R785&gt;0,'Assumptions (Wind)'!Q28*(Model!R675+Model!R676-Model!R674-R837+R785)-'Assumptions (Wind)'!Q29*Model!R673/10^3,-'Assumptions (Wind)'!Q29*Model!R673/10^3)</f>
        <v>-0.6973158003</v>
      </c>
      <c r="S890" s="160">
        <f>IF(Model!S675+Model!S676-Model!S674-S837+S785&gt;0,'Assumptions (Wind)'!R28*(Model!S675+Model!S676-Model!S674-S837+S785)-'Assumptions (Wind)'!R29*Model!S673/10^3,-'Assumptions (Wind)'!R29*Model!S673/10^3)</f>
        <v>-0.7447728249</v>
      </c>
      <c r="T890" s="160">
        <f>IF(Model!T675+Model!T676-Model!T674-T837+T785&gt;0,'Assumptions (Wind)'!S28*(Model!T675+Model!T676-Model!T674-T837+T785)-'Assumptions (Wind)'!S29*Model!T673/10^3,-'Assumptions (Wind)'!S29*Model!T673/10^3)</f>
        <v>-0.7765796902</v>
      </c>
      <c r="U890" s="160">
        <f>IF(Model!U675+Model!U676-Model!U674-U837+U785&gt;0,'Assumptions (Wind)'!T28*(Model!U675+Model!U676-Model!U674-U837+U785)-'Assumptions (Wind)'!T29*Model!U673/10^3,-'Assumptions (Wind)'!T29*Model!U673/10^3)</f>
        <v>-0.8387602159</v>
      </c>
      <c r="V890" s="160">
        <f>IF(Model!V675+Model!V676-Model!V674-V837+V785&gt;0,'Assumptions (Wind)'!U28*(Model!V675+Model!V676-Model!V674-V837+V785)-'Assumptions (Wind)'!U29*Model!V673/10^3,-'Assumptions (Wind)'!U29*Model!V673/10^3)</f>
        <v>-0.746078703</v>
      </c>
      <c r="W890" s="160">
        <f>IF(Model!W675+Model!W676-Model!W674-W837+W785&gt;0,'Assumptions (Wind)'!V28*(Model!W675+Model!W676-Model!W674-W837+W785)-'Assumptions (Wind)'!V29*Model!W673/10^3,-'Assumptions (Wind)'!V29*Model!W673/10^3)</f>
        <v>-0.5243469119</v>
      </c>
      <c r="X890" s="160">
        <f>IF(Model!X675+Model!X676-Model!X674-X837+X785&gt;0,'Assumptions (Wind)'!W28*(Model!X675+Model!X676-Model!X674-X837+X785)-'Assumptions (Wind)'!W29*Model!X673/10^3,-'Assumptions (Wind)'!W29*Model!X673/10^3)</f>
        <v>-0.6094801141</v>
      </c>
      <c r="Y890" s="160">
        <f>IF(Model!Y675+Model!Y676-Model!Y674-Y837+Y785&gt;0,'Assumptions (Wind)'!X28*(Model!Y675+Model!Y676-Model!Y674-Y837+Y785)-'Assumptions (Wind)'!X29*Model!Y673/10^3,-'Assumptions (Wind)'!X29*Model!Y673/10^3)</f>
        <v>-0.8324784452</v>
      </c>
      <c r="Z890" s="160">
        <f>IF(Model!Z675+Model!Z676-Model!Z674-Z837+Z785&gt;0,'Assumptions (Wind)'!Y28*(Model!Z675+Model!Z676-Model!Z674-Z837+Z785)-'Assumptions (Wind)'!Y29*Model!Z673/10^3,-'Assumptions (Wind)'!Y29*Model!Z673/10^3)</f>
        <v>-0.9436348027</v>
      </c>
      <c r="AA890" s="160">
        <f>IF(Model!AA675+Model!AA676-Model!AA674-AA837+AA785&gt;0,'Assumptions (Wind)'!Z28*(Model!AA675+Model!AA676-Model!AA674-AA837+AA785)-'Assumptions (Wind)'!Z29*Model!AA673/10^3,-'Assumptions (Wind)'!Z29*Model!AA673/10^3)</f>
        <v>-1.027509807</v>
      </c>
      <c r="AB890" s="160">
        <f>IF(Model!AB675+Model!AB676-Model!AB674-AB837+AB785&gt;0,'Assumptions (Wind)'!AA28*(Model!AB675+Model!AB676-Model!AB674-AB837+AB785)-'Assumptions (Wind)'!AA29*Model!AB673/10^3,-'Assumptions (Wind)'!AA29*Model!AB673/10^3)</f>
        <v>-1.133276319</v>
      </c>
      <c r="AC890" s="160">
        <f>IF(Model!AC675+Model!AC676-Model!AC674-AC837+AC785&gt;0,'Assumptions (Wind)'!AB28*(Model!AC675+Model!AC676-Model!AC674-AC837+AC785)-'Assumptions (Wind)'!AB29*Model!AC673/10^3,-'Assumptions (Wind)'!AB29*Model!AC673/10^3)</f>
        <v>-1.214698813</v>
      </c>
      <c r="AD890" s="160">
        <f>IF(Model!AD675+Model!AD676-Model!AD674-AD837+AD785&gt;0,'Assumptions (Wind)'!AC28*(Model!AD675+Model!AD676-Model!AD674-AD837+AD785)-'Assumptions (Wind)'!AC29*Model!AD673/10^3,-'Assumptions (Wind)'!AC29*Model!AD673/10^3)</f>
        <v>-1.283916748</v>
      </c>
      <c r="AE890" s="160">
        <f>IF(Model!AE675+Model!AE676-Model!AE674-AE837+AE785&gt;0,'Assumptions (Wind)'!AD28*(Model!AE675+Model!AE676-Model!AE674-AE837+AE785)-'Assumptions (Wind)'!AD29*Model!AE673/10^3,-'Assumptions (Wind)'!AD29*Model!AE673/10^3)</f>
        <v>-1.329567809</v>
      </c>
      <c r="AF890" s="160">
        <f>IF(Model!AF675+Model!AF676-Model!AF674-AF837+AF785&gt;0,'Assumptions (Wind)'!AE28*(Model!AF675+Model!AF676-Model!AF674-AF837+AF785)-'Assumptions (Wind)'!AE29*Model!AF673/10^3,-'Assumptions (Wind)'!AE29*Model!AF673/10^3)</f>
        <v>-1.34095095</v>
      </c>
      <c r="AG890" s="160">
        <f>IF(Model!AG675+Model!AG676-Model!AG674-AG837+AG785&gt;0,'Assumptions (Wind)'!AF28*(Model!AG675+Model!AG676-Model!AG674-AG837+AG785)-'Assumptions (Wind)'!AF29*Model!AG673/10^3,-'Assumptions (Wind)'!AF29*Model!AG673/10^3)</f>
        <v>-1.37682408</v>
      </c>
      <c r="AH890" s="160">
        <f>IF(Model!AH675+Model!AH676-Model!AH674-AH837+AH785&gt;0,'Assumptions (Wind)'!AG28*(Model!AH675+Model!AH676-Model!AH674-AH837+AH785)-'Assumptions (Wind)'!AG29*Model!AH673/10^3,-'Assumptions (Wind)'!AG29*Model!AH673/10^3)</f>
        <v>-1.42251121</v>
      </c>
      <c r="AI890" s="160">
        <f>IF(Model!AI675+Model!AI676-Model!AI674-AI837+AI785&gt;0,'Assumptions (Wind)'!AH28*(Model!AI675+Model!AI676-Model!AI674-AI837+AI785)-'Assumptions (Wind)'!AH29*Model!AI673/10^3,-'Assumptions (Wind)'!AH29*Model!AI673/10^3)</f>
        <v>-1.451191725</v>
      </c>
      <c r="AJ890" s="160">
        <f>IF(Model!AJ675+Model!AJ676-Model!AJ674-AJ837+AJ785&gt;0,'Assumptions (Wind)'!AI28*(Model!AJ675+Model!AJ676-Model!AJ674-AJ837+AJ785)-'Assumptions (Wind)'!AI29*Model!AJ673/10^3,-'Assumptions (Wind)'!AI29*Model!AJ673/10^3)</f>
        <v>-1.499697755</v>
      </c>
      <c r="AK890" s="160">
        <f>IF(Model!AK675+Model!AK676-Model!AK674-AK837+AK785&gt;0,'Assumptions (Wind)'!AJ28*(Model!AK675+Model!AK676-Model!AK674-AK837+AK785)-'Assumptions (Wind)'!AJ29*Model!AK673/10^3,-'Assumptions (Wind)'!AJ29*Model!AK673/10^3)</f>
        <v>-1.559559362</v>
      </c>
      <c r="AL890" s="160">
        <f>IF(Model!AL675+Model!AL676-Model!AL674-AL837+AL785&gt;0,'Assumptions (Wind)'!AK28*(Model!AL675+Model!AL676-Model!AL674-AL837+AL785)-'Assumptions (Wind)'!AK29*Model!AL673/10^3,-'Assumptions (Wind)'!AK29*Model!AL673/10^3)</f>
        <v>-1.687899509</v>
      </c>
      <c r="AM890" s="160">
        <f>IF(Model!AM675+Model!AM676-Model!AM674-AM837+AM785&gt;0,'Assumptions (Wind)'!AL28*(Model!AM675+Model!AM676-Model!AM674-AM837+AM785)-'Assumptions (Wind)'!AL29*Model!AM673/10^3,-'Assumptions (Wind)'!AL29*Model!AM673/10^3)</f>
        <v>-1.994576104</v>
      </c>
      <c r="AN890" s="160">
        <f>IF(Model!AN675+Model!AN676-Model!AN674-AN837+AN785&gt;0,'Assumptions (Wind)'!AM28*(Model!AN675+Model!AN676-Model!AN674-AN837+AN785)-'Assumptions (Wind)'!AM29*Model!AN673/10^3,-'Assumptions (Wind)'!AM29*Model!AN673/10^3)</f>
        <v>-2.339960495</v>
      </c>
      <c r="AO890" s="160">
        <f>IF(Model!AO675+Model!AO676-Model!AO674-AO837+AO785&gt;0,'Assumptions (Wind)'!AN28*(Model!AO675+Model!AO676-Model!AO674-AO837+AO785)-'Assumptions (Wind)'!AN29*Model!AO673/10^3,-'Assumptions (Wind)'!AN29*Model!AO673/10^3)</f>
        <v>-2.438281429</v>
      </c>
      <c r="AP890" s="160">
        <f>IF(Model!AP675+Model!AP676-Model!AP674-AP837+AP785&gt;0,'Assumptions (Wind)'!AO28*(Model!AP675+Model!AP676-Model!AP674-AP837+AP785)-'Assumptions (Wind)'!AO29*Model!AP673/10^3,-'Assumptions (Wind)'!AO29*Model!AP673/10^3)</f>
        <v>-2.485855543</v>
      </c>
      <c r="AQ890" s="160">
        <f>IF(Model!AQ675+Model!AQ676-Model!AQ674-AQ837+AQ785&gt;0,'Assumptions (Wind)'!AP28*(Model!AQ675+Model!AQ676-Model!AQ674-AQ837+AQ785)-'Assumptions (Wind)'!AP29*Model!AQ673/10^3,-'Assumptions (Wind)'!AP29*Model!AQ673/10^3)</f>
        <v>-2.674869594</v>
      </c>
      <c r="AR890" s="160">
        <f>IF(Model!AR675+Model!AR676-Model!AR674-AR837+AR785&gt;0,'Assumptions (Wind)'!AQ28*(Model!AR675+Model!AR676-Model!AR674-AR837+AR785)-'Assumptions (Wind)'!AQ29*Model!AR673/10^3,-'Assumptions (Wind)'!AQ29*Model!AR673/10^3)</f>
        <v>-2.602848967</v>
      </c>
      <c r="AS890" s="160">
        <f>IF(Model!AS675+Model!AS676-Model!AS674-AS837+AS785&gt;0,'Assumptions (Wind)'!AR28*(Model!AS675+Model!AS676-Model!AS674-AS837+AS785)-'Assumptions (Wind)'!AR29*Model!AS673/10^3,-'Assumptions (Wind)'!AR29*Model!AS673/10^3)</f>
        <v>-2.414240203</v>
      </c>
      <c r="AT890" s="160">
        <f>IF(Model!AT675+Model!AT676-Model!AT674-AT837+AT785&gt;0,'Assumptions (Wind)'!AS28*(Model!AT675+Model!AT676-Model!AT674-AT837+AT785)-'Assumptions (Wind)'!AS29*Model!AT673/10^3,-'Assumptions (Wind)'!AS29*Model!AT673/10^3)</f>
        <v>-2.415658398</v>
      </c>
      <c r="AU890" s="160">
        <f>IF(Model!AU675+Model!AU676-Model!AU674-AU837+AU785&gt;0,'Assumptions (Wind)'!AT28*(Model!AU675+Model!AU676-Model!AU674-AU837+AU785)-'Assumptions (Wind)'!AT29*Model!AU673/10^3,-'Assumptions (Wind)'!AT29*Model!AU673/10^3)</f>
        <v>-2.48473037</v>
      </c>
      <c r="AV890" s="160">
        <f>IF(Model!AV675+Model!AV676-Model!AV674-AV837+AV785&gt;0,'Assumptions (Wind)'!AU28*(Model!AV675+Model!AV676-Model!AV674-AV837+AV785)-'Assumptions (Wind)'!AU29*Model!AV673/10^3,-'Assumptions (Wind)'!AU29*Model!AV673/10^3)</f>
        <v>-2.521003767</v>
      </c>
      <c r="AW890" s="160">
        <f>IF(Model!AW675+Model!AW676-Model!AW674-AW837+AW785&gt;0,'Assumptions (Wind)'!AV28*(Model!AW675+Model!AW676-Model!AW674-AW837+AW785)-'Assumptions (Wind)'!AV29*Model!AW673/10^3,-'Assumptions (Wind)'!AV29*Model!AW673/10^3)</f>
        <v>-2.605910093</v>
      </c>
      <c r="AX890" s="160">
        <f>IF(Model!AX675+Model!AX676-Model!AX674-AX837+AX785&gt;0,'Assumptions (Wind)'!AW28*(Model!AX675+Model!AX676-Model!AX674-AX837+AX785)-'Assumptions (Wind)'!AW29*Model!AX673/10^3,-'Assumptions (Wind)'!AW29*Model!AX673/10^3)</f>
        <v>-2.550657931</v>
      </c>
      <c r="AY890" s="160">
        <f>IF(Model!AY675+Model!AY676-Model!AY674-AY837+AY785&gt;0,'Assumptions (Wind)'!AX28*(Model!AY675+Model!AY676-Model!AY674-AY837+AY785)-'Assumptions (Wind)'!AX29*Model!AY673/10^3,-'Assumptions (Wind)'!AX29*Model!AY673/10^3)</f>
        <v>-2.276249431</v>
      </c>
      <c r="AZ890" s="160">
        <f>IF(Model!AZ675+Model!AZ676-Model!AZ674-AZ837+AZ785&gt;0,'Assumptions (Wind)'!AY28*(Model!AZ675+Model!AZ676-Model!AZ674-AZ837+AZ785)-'Assumptions (Wind)'!AY29*Model!AZ673/10^3,-'Assumptions (Wind)'!AY29*Model!AZ673/10^3)</f>
        <v>-2.303105217</v>
      </c>
      <c r="BA890" s="160">
        <f>IF(Model!BA675+Model!BA676-Model!BA674-BA837+BA785&gt;0,'Assumptions (Wind)'!AZ28*(Model!BA675+Model!BA676-Model!BA674-BA837+BA785)-'Assumptions (Wind)'!AZ29*Model!BA673/10^3,-'Assumptions (Wind)'!AZ29*Model!BA673/10^3)</f>
        <v>-2.549534808</v>
      </c>
    </row>
    <row r="891" ht="15.75" customHeight="1">
      <c r="A891" s="245" t="s">
        <v>363</v>
      </c>
      <c r="B891" s="246" t="s">
        <v>364</v>
      </c>
      <c r="C891" s="247">
        <f>'Assumptions (Wind)'!$V$27*C677/10^9</f>
        <v>0.0037759</v>
      </c>
      <c r="D891" s="247">
        <f>'Assumptions (Wind)'!$V$27*D677/10^9</f>
        <v>0.0712469</v>
      </c>
      <c r="E891" s="247">
        <f>'Assumptions (Wind)'!$V$27*E677/10^9</f>
        <v>0.1036206</v>
      </c>
      <c r="F891" s="247">
        <f>'Assumptions (Wind)'!$V$27*F677/10^9</f>
        <v>0.1982657</v>
      </c>
      <c r="G891" s="247">
        <f>'Assumptions (Wind)'!$V$27*G677/10^9</f>
        <v>0.1228715</v>
      </c>
      <c r="H891" s="247">
        <f>'Assumptions (Wind)'!$V$27*H677/10^9</f>
        <v>0.2019797</v>
      </c>
      <c r="I891" s="247">
        <f>'Assumptions (Wind)'!$V$27*I677/10^9</f>
        <v>0.151655</v>
      </c>
      <c r="J891" s="247">
        <f>'Assumptions (Wind)'!$V$27*J677/10^9</f>
        <v>0.808414</v>
      </c>
      <c r="K891" s="247">
        <f>'Assumptions (Wind)'!$V$27*K677/1000000000</f>
        <v>1.738771</v>
      </c>
      <c r="L891" s="247">
        <f>'Assumptions (Wind)'!$V$27*L677/1000000000</f>
        <v>1.8462913</v>
      </c>
      <c r="M891" s="247">
        <f>'Assumptions (Wind)'!$V$27*M677/1000000000</f>
        <v>0.8378165</v>
      </c>
      <c r="N891" s="247">
        <f>'Assumptions (Wind)'!$V$27*N677/1000000000</f>
        <v>1.4587973</v>
      </c>
      <c r="O891" s="247">
        <f>'Assumptions (Wind)'!$V$27*O677/1000000000</f>
        <v>1.6103904</v>
      </c>
      <c r="P891" s="247">
        <f>'Assumptions (Wind)'!$V$27*P677/1000000000</f>
        <v>0.1359943</v>
      </c>
      <c r="Q891" s="247">
        <f>'Assumptions (Wind)'!$V$27*Q677/1000000000</f>
        <v>0.7003366</v>
      </c>
      <c r="R891" s="247">
        <f>'Assumptions (Wind)'!$V$27*R677/1000000000</f>
        <v>0.6831284</v>
      </c>
      <c r="S891" s="247">
        <f>'Assumptions (Wind)'!$V$27*S677/1000000000</f>
        <v>0.9363613</v>
      </c>
      <c r="T891" s="247">
        <f>'Assumptions (Wind)'!$V$27*T677/1000000000</f>
        <v>0.9558598</v>
      </c>
      <c r="U891" s="247">
        <f>'Assumptions (Wind)'!$V$27*U677/1000000000</f>
        <v>1.1800616</v>
      </c>
      <c r="V891" s="247">
        <f>'Assumptions (Wind)'!$V$27*V677/1000000000</f>
        <v>0</v>
      </c>
      <c r="W891" s="247">
        <f>'Assumptions (Wind)'!$V$27*W677/1000000000</f>
        <v>0</v>
      </c>
      <c r="X891" s="247">
        <f>'Assumptions (Wind)'!$V$27*X677/1000000000</f>
        <v>1.260535036</v>
      </c>
      <c r="Y891" s="247">
        <f>'Assumptions (Wind)'!$V$27*Y677/1000000000</f>
        <v>1.260535036</v>
      </c>
      <c r="Z891" s="247">
        <f>'Assumptions (Wind)'!$V$27*Z677/1000000000</f>
        <v>1.260535036</v>
      </c>
      <c r="AA891" s="247">
        <f>'Assumptions (Wind)'!$V$27*AA677/1000000000</f>
        <v>1.260535036</v>
      </c>
      <c r="AB891" s="247">
        <f>'Assumptions (Wind)'!$V$27*AB677/1000000000</f>
        <v>1.260535036</v>
      </c>
      <c r="AC891" s="247">
        <f>'Assumptions (Wind)'!$V$27*AC677/1000000000</f>
        <v>1.328006036</v>
      </c>
      <c r="AD891" s="247">
        <f>'Assumptions (Wind)'!$V$27*AD677/1000000000</f>
        <v>1.500645136</v>
      </c>
      <c r="AE891" s="247">
        <f>'Assumptions (Wind)'!$V$27*AE677/1000000000</f>
        <v>1.264310936</v>
      </c>
      <c r="AF891" s="247">
        <f>'Assumptions (Wind)'!$V$27*AF677/1000000000</f>
        <v>1.331781936</v>
      </c>
      <c r="AG891" s="247">
        <f>'Assumptions (Wind)'!$V$27*AG677/1000000000</f>
        <v>1.364155636</v>
      </c>
      <c r="AH891" s="247">
        <f>'Assumptions (Wind)'!$V$27*AH677/1000000000</f>
        <v>1.458800736</v>
      </c>
      <c r="AI891" s="247">
        <f>'Assumptions (Wind)'!$V$27*AI677/1000000000</f>
        <v>1.383406536</v>
      </c>
      <c r="AJ891" s="247">
        <f>'Assumptions (Wind)'!$V$27*AJ677/1000000000</f>
        <v>1.462514736</v>
      </c>
      <c r="AK891" s="247">
        <f>'Assumptions (Wind)'!$V$27*AK677/1000000000</f>
        <v>1.412190036</v>
      </c>
      <c r="AL891" s="247">
        <f>'Assumptions (Wind)'!$V$27*AL677/1000000000</f>
        <v>2.068949036</v>
      </c>
      <c r="AM891" s="247">
        <f>'Assumptions (Wind)'!$V$27*AM677/1000000000</f>
        <v>2.999306036</v>
      </c>
      <c r="AN891" s="247">
        <f>'Assumptions (Wind)'!$V$27*AN677/1000000000</f>
        <v>3.106826336</v>
      </c>
      <c r="AO891" s="247">
        <f>'Assumptions (Wind)'!$V$27*AO677/1000000000</f>
        <v>2.098351536</v>
      </c>
      <c r="AP891" s="247">
        <f>'Assumptions (Wind)'!$V$27*AP677/1000000000</f>
        <v>2.719332336</v>
      </c>
      <c r="AQ891" s="247">
        <f>'Assumptions (Wind)'!$V$27*AQ677/1000000000</f>
        <v>2.870925436</v>
      </c>
      <c r="AR891" s="247">
        <f>'Assumptions (Wind)'!$V$27*AR677/1000000000</f>
        <v>1.396529336</v>
      </c>
      <c r="AS891" s="247">
        <f>'Assumptions (Wind)'!$V$27*AS677/1000000000</f>
        <v>1.960871636</v>
      </c>
      <c r="AT891" s="247">
        <f>'Assumptions (Wind)'!$V$27*AT677/1000000000</f>
        <v>1.943663436</v>
      </c>
      <c r="AU891" s="247">
        <f>'Assumptions (Wind)'!$V$27*AU677/1000000000</f>
        <v>2.196896336</v>
      </c>
      <c r="AV891" s="247">
        <f>'Assumptions (Wind)'!$V$27*AV677/1000000000</f>
        <v>2.216394836</v>
      </c>
      <c r="AW891" s="247">
        <f>'Assumptions (Wind)'!$V$27*AW677/1000000000</f>
        <v>2.440596636</v>
      </c>
      <c r="AX891" s="247">
        <f>'Assumptions (Wind)'!$V$27*AX677/1000000000</f>
        <v>1.260535036</v>
      </c>
      <c r="AY891" s="247">
        <f>'Assumptions (Wind)'!$V$27*AY677/1000000000</f>
        <v>1.260535036</v>
      </c>
      <c r="AZ891" s="247">
        <f>'Assumptions (Wind)'!$V$27*AZ677/1000000000</f>
        <v>2.521070073</v>
      </c>
      <c r="BA891" s="247">
        <f>'Assumptions (Wind)'!$V$27*BA677/1000000000</f>
        <v>2.521070073</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9</v>
      </c>
      <c r="AM895" s="252">
        <f>'Assumptions (Solar)'!AL51</f>
        <v>0</v>
      </c>
      <c r="AN895" s="252">
        <f>'Assumptions (Solar)'!AM51</f>
        <v>3.8</v>
      </c>
      <c r="AO895" s="252">
        <f>'Assumptions (Solar)'!AN51</f>
        <v>30.1</v>
      </c>
      <c r="AP895" s="252">
        <f>'Assumptions (Solar)'!AO51</f>
        <v>45.4</v>
      </c>
      <c r="AQ895" s="252">
        <f>'Assumptions (Solar)'!AP51</f>
        <v>54.3</v>
      </c>
      <c r="AR895" s="252">
        <f>'Assumptions (Solar)'!AQ51</f>
        <v>52</v>
      </c>
      <c r="AS895" s="252">
        <f>'Assumptions (Solar)'!AR51</f>
        <v>313.7</v>
      </c>
      <c r="AT895" s="252">
        <f>'Assumptions (Solar)'!AS51</f>
        <v>391.8</v>
      </c>
      <c r="AU895" s="252">
        <f>'Assumptions (Solar)'!AT51</f>
        <v>293.1</v>
      </c>
      <c r="AV895" s="252">
        <f>'Assumptions (Solar)'!AU51</f>
        <v>0</v>
      </c>
      <c r="AW895" s="252">
        <f>'Assumptions (Solar)'!AV51</f>
        <v>0</v>
      </c>
      <c r="AX895" s="253">
        <f>'Assumptions (Solar)'!AW51</f>
        <v>2487.736798</v>
      </c>
      <c r="AY895" s="253">
        <f>'Assumptions (Solar)'!AX51</f>
        <v>2487.736798</v>
      </c>
      <c r="AZ895" s="253">
        <f>'Assumptions (Solar)'!AY51</f>
        <v>2487.736798</v>
      </c>
      <c r="BA895" s="253">
        <f>'Assumptions (Solar)'!AZ51</f>
        <v>2487.736798</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1486.3</v>
      </c>
      <c r="Y896" s="167">
        <f>X896-'Assumptions (Solar)'!X51+X902</f>
        <v>3974.036798</v>
      </c>
      <c r="Z896" s="167">
        <f>Y896-'Assumptions (Solar)'!Y51+Y902</f>
        <v>6461.773597</v>
      </c>
      <c r="AA896" s="167">
        <f>Z896-'Assumptions (Solar)'!Z51+Z902</f>
        <v>8949.510395</v>
      </c>
      <c r="AB896" s="167">
        <f>AA896-'Assumptions (Solar)'!AA51+AA902</f>
        <v>11437.24719</v>
      </c>
      <c r="AC896" s="167">
        <f>AB896-'Assumptions (Solar)'!AB51+AB902</f>
        <v>13924.98399</v>
      </c>
      <c r="AD896" s="167">
        <f>AC896-'Assumptions (Solar)'!AC51+AC902</f>
        <v>16412.72079</v>
      </c>
      <c r="AE896" s="167">
        <f>AD896-'Assumptions (Solar)'!AD51+AD902</f>
        <v>18900.45759</v>
      </c>
      <c r="AF896" s="167">
        <f>AE896-'Assumptions (Solar)'!AE51+AE902</f>
        <v>21388.19439</v>
      </c>
      <c r="AG896" s="167">
        <f>AF896-'Assumptions (Solar)'!AF51+AF902</f>
        <v>23875.93118</v>
      </c>
      <c r="AH896" s="167">
        <f>AG896-'Assumptions (Solar)'!AG51+AG902</f>
        <v>26363.66798</v>
      </c>
      <c r="AI896" s="167">
        <f>AH896-'Assumptions (Solar)'!AH51+AH902</f>
        <v>28851.40478</v>
      </c>
      <c r="AJ896" s="167">
        <f>AI896-'Assumptions (Solar)'!AI51+AI902</f>
        <v>31339.14158</v>
      </c>
      <c r="AK896" s="167">
        <f>AJ896-'Assumptions (Solar)'!AJ51+AJ902</f>
        <v>33826.87838</v>
      </c>
      <c r="AL896" s="167">
        <f>AK896-'Assumptions (Solar)'!AK51+AK902</f>
        <v>36305.61518</v>
      </c>
      <c r="AM896" s="167">
        <f>AL896-'Assumptions (Solar)'!AL51+AL902</f>
        <v>38802.35197</v>
      </c>
      <c r="AN896" s="167">
        <f>AM896-'Assumptions (Solar)'!AM51+AM902</f>
        <v>41286.28877</v>
      </c>
      <c r="AO896" s="167">
        <f>AN896-'Assumptions (Solar)'!AN51+AN902</f>
        <v>43747.72557</v>
      </c>
      <c r="AP896" s="167">
        <f>AO896-'Assumptions (Solar)'!AO51+AO902</f>
        <v>46220.16237</v>
      </c>
      <c r="AQ896" s="167">
        <f>AP896-'Assumptions (Solar)'!AP51+AP902</f>
        <v>48698.99917</v>
      </c>
      <c r="AR896" s="167">
        <f>AQ896-'Assumptions (Solar)'!AQ51+AQ902</f>
        <v>51189.03597</v>
      </c>
      <c r="AS896" s="167">
        <f>AR896-'Assumptions (Solar)'!AR51+AR902</f>
        <v>53415.07276</v>
      </c>
      <c r="AT896" s="167">
        <f>AS896-'Assumptions (Solar)'!AS51+AS902</f>
        <v>55824.70956</v>
      </c>
      <c r="AU896" s="167">
        <f>AT896-'Assumptions (Solar)'!AT51+AT902</f>
        <v>58411.14636</v>
      </c>
      <c r="AV896" s="167">
        <f>AU896-'Assumptions (Solar)'!AU51+AU902</f>
        <v>61191.98316</v>
      </c>
      <c r="AW896" s="167">
        <f>AV896-'Assumptions (Solar)'!AV51+AV902</f>
        <v>63679.71996</v>
      </c>
      <c r="AX896" s="167">
        <f>AW896-'Assumptions (Solar)'!AW51+AW902</f>
        <v>63679.71996</v>
      </c>
      <c r="AY896" s="167">
        <f>AX896-'Assumptions (Solar)'!AX51+AX902</f>
        <v>66167.45676</v>
      </c>
      <c r="AZ896" s="167">
        <f>AY896-'Assumptions (Solar)'!AY51+AY902</f>
        <v>68655.19355</v>
      </c>
      <c r="BA896" s="167">
        <f>AZ896-'Assumptions (Solar)'!AZ51+AZ902</f>
        <v>71142.93035</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9.0</v>
      </c>
      <c r="M897" s="151">
        <v>9.0</v>
      </c>
      <c r="N897" s="151">
        <v>12.8</v>
      </c>
      <c r="O897" s="151">
        <v>42.9</v>
      </c>
      <c r="P897" s="151">
        <v>88.3</v>
      </c>
      <c r="Q897" s="151">
        <v>142.6</v>
      </c>
      <c r="R897" s="151">
        <v>194.6</v>
      </c>
      <c r="S897" s="151">
        <v>508.3</v>
      </c>
      <c r="T897" s="151">
        <v>900.1</v>
      </c>
      <c r="U897" s="151">
        <v>1193.2</v>
      </c>
      <c r="V897" s="172">
        <f t="shared" ref="V897:W897" si="37">U897+U902</f>
        <v>1486.3</v>
      </c>
      <c r="W897" s="172">
        <f t="shared" si="37"/>
        <v>1486.3</v>
      </c>
      <c r="X897" s="154">
        <f t="shared" ref="X897:AZ897" si="38">W897+($BA$897-$W$897)/($BA$2-$W$2)</f>
        <v>3974.036798</v>
      </c>
      <c r="Y897" s="154">
        <f t="shared" si="38"/>
        <v>6461.773597</v>
      </c>
      <c r="Z897" s="154">
        <f t="shared" si="38"/>
        <v>8949.510395</v>
      </c>
      <c r="AA897" s="154">
        <f t="shared" si="38"/>
        <v>11437.24719</v>
      </c>
      <c r="AB897" s="154">
        <f t="shared" si="38"/>
        <v>13924.98399</v>
      </c>
      <c r="AC897" s="154">
        <f t="shared" si="38"/>
        <v>16412.72079</v>
      </c>
      <c r="AD897" s="154">
        <f t="shared" si="38"/>
        <v>18900.45759</v>
      </c>
      <c r="AE897" s="154">
        <f t="shared" si="38"/>
        <v>21388.19439</v>
      </c>
      <c r="AF897" s="154">
        <f t="shared" si="38"/>
        <v>23875.93118</v>
      </c>
      <c r="AG897" s="154">
        <f t="shared" si="38"/>
        <v>26363.66798</v>
      </c>
      <c r="AH897" s="154">
        <f t="shared" si="38"/>
        <v>28851.40478</v>
      </c>
      <c r="AI897" s="154">
        <f t="shared" si="38"/>
        <v>31339.14158</v>
      </c>
      <c r="AJ897" s="154">
        <f t="shared" si="38"/>
        <v>33826.87838</v>
      </c>
      <c r="AK897" s="154">
        <f t="shared" si="38"/>
        <v>36314.61518</v>
      </c>
      <c r="AL897" s="154">
        <f t="shared" si="38"/>
        <v>38802.35197</v>
      </c>
      <c r="AM897" s="154">
        <f t="shared" si="38"/>
        <v>41290.08877</v>
      </c>
      <c r="AN897" s="154">
        <f t="shared" si="38"/>
        <v>43777.82557</v>
      </c>
      <c r="AO897" s="154">
        <f t="shared" si="38"/>
        <v>46265.56237</v>
      </c>
      <c r="AP897" s="154">
        <f t="shared" si="38"/>
        <v>48753.29917</v>
      </c>
      <c r="AQ897" s="154">
        <f t="shared" si="38"/>
        <v>51241.03597</v>
      </c>
      <c r="AR897" s="154">
        <f t="shared" si="38"/>
        <v>53728.77276</v>
      </c>
      <c r="AS897" s="154">
        <f t="shared" si="38"/>
        <v>56216.50956</v>
      </c>
      <c r="AT897" s="154">
        <f t="shared" si="38"/>
        <v>58704.24636</v>
      </c>
      <c r="AU897" s="154">
        <f t="shared" si="38"/>
        <v>61191.98316</v>
      </c>
      <c r="AV897" s="154">
        <f t="shared" si="38"/>
        <v>63679.71996</v>
      </c>
      <c r="AW897" s="154">
        <f t="shared" si="38"/>
        <v>66167.45676</v>
      </c>
      <c r="AX897" s="154">
        <f t="shared" si="38"/>
        <v>68655.19355</v>
      </c>
      <c r="AY897" s="154">
        <f t="shared" si="38"/>
        <v>71142.93035</v>
      </c>
      <c r="AZ897" s="154">
        <f t="shared" si="38"/>
        <v>73630.66715</v>
      </c>
      <c r="BA897" s="155">
        <f>Inputs!$H$8</f>
        <v>76118.40395</v>
      </c>
    </row>
    <row r="898" ht="15.75" customHeight="1">
      <c r="A898" s="255" t="s">
        <v>28</v>
      </c>
      <c r="B898" s="159" t="s">
        <v>150</v>
      </c>
      <c r="C898" s="156">
        <v>0.0</v>
      </c>
      <c r="D898" s="156">
        <v>0.0</v>
      </c>
      <c r="E898" s="156">
        <v>0.0</v>
      </c>
      <c r="F898" s="156">
        <v>0.0</v>
      </c>
      <c r="G898" s="156">
        <v>0.0</v>
      </c>
      <c r="H898" s="156">
        <v>0.0</v>
      </c>
      <c r="I898" s="156">
        <v>0.0</v>
      </c>
      <c r="J898" s="156">
        <v>0.0</v>
      </c>
      <c r="K898" s="156">
        <v>0.0</v>
      </c>
      <c r="L898" s="156">
        <v>1.6E-5</v>
      </c>
      <c r="M898" s="156">
        <v>0.014145</v>
      </c>
      <c r="N898" s="156">
        <v>0.014062</v>
      </c>
      <c r="O898" s="156">
        <v>0.030828</v>
      </c>
      <c r="P898" s="156">
        <v>0.085366</v>
      </c>
      <c r="Q898" s="156">
        <v>0.164798</v>
      </c>
      <c r="R898" s="156">
        <v>0.227752</v>
      </c>
      <c r="S898" s="156">
        <v>0.329499</v>
      </c>
      <c r="T898" s="156">
        <v>1.071741</v>
      </c>
      <c r="U898" s="156">
        <v>1.65931</v>
      </c>
      <c r="V898" s="157">
        <f t="shared" ref="V898:W898" si="39">if($U$898&gt;0,(V897/$U$897)*$U$898,U$898)</f>
        <v>2.066906179</v>
      </c>
      <c r="W898" s="157">
        <f t="shared" si="39"/>
        <v>2.066906179</v>
      </c>
      <c r="X898" s="154">
        <f t="shared" ref="X898:AZ898" si="40">W898+($BA$898-$W$898)/($BA$2-$W$2)</f>
        <v>6.037002763</v>
      </c>
      <c r="Y898" s="154">
        <f t="shared" si="40"/>
        <v>10.00709935</v>
      </c>
      <c r="Z898" s="154">
        <f t="shared" si="40"/>
        <v>13.97719593</v>
      </c>
      <c r="AA898" s="154">
        <f t="shared" si="40"/>
        <v>17.94729251</v>
      </c>
      <c r="AB898" s="154">
        <f t="shared" si="40"/>
        <v>21.9173891</v>
      </c>
      <c r="AC898" s="154">
        <f t="shared" si="40"/>
        <v>25.88748568</v>
      </c>
      <c r="AD898" s="154">
        <f t="shared" si="40"/>
        <v>29.85758227</v>
      </c>
      <c r="AE898" s="154">
        <f t="shared" si="40"/>
        <v>33.82767885</v>
      </c>
      <c r="AF898" s="154">
        <f t="shared" si="40"/>
        <v>37.79777543</v>
      </c>
      <c r="AG898" s="154">
        <f t="shared" si="40"/>
        <v>41.76787202</v>
      </c>
      <c r="AH898" s="154">
        <f t="shared" si="40"/>
        <v>45.7379686</v>
      </c>
      <c r="AI898" s="154">
        <f t="shared" si="40"/>
        <v>49.70806519</v>
      </c>
      <c r="AJ898" s="154">
        <f t="shared" si="40"/>
        <v>53.67816177</v>
      </c>
      <c r="AK898" s="154">
        <f t="shared" si="40"/>
        <v>57.64825835</v>
      </c>
      <c r="AL898" s="154">
        <f t="shared" si="40"/>
        <v>61.61835494</v>
      </c>
      <c r="AM898" s="154">
        <f t="shared" si="40"/>
        <v>65.58845152</v>
      </c>
      <c r="AN898" s="154">
        <f t="shared" si="40"/>
        <v>69.55854811</v>
      </c>
      <c r="AO898" s="154">
        <f t="shared" si="40"/>
        <v>73.52864469</v>
      </c>
      <c r="AP898" s="154">
        <f t="shared" si="40"/>
        <v>77.49874127</v>
      </c>
      <c r="AQ898" s="154">
        <f t="shared" si="40"/>
        <v>81.46883786</v>
      </c>
      <c r="AR898" s="154">
        <f t="shared" si="40"/>
        <v>85.43893444</v>
      </c>
      <c r="AS898" s="154">
        <f t="shared" si="40"/>
        <v>89.40903103</v>
      </c>
      <c r="AT898" s="154">
        <f t="shared" si="40"/>
        <v>93.37912761</v>
      </c>
      <c r="AU898" s="154">
        <f t="shared" si="40"/>
        <v>97.34922419</v>
      </c>
      <c r="AV898" s="154">
        <f t="shared" si="40"/>
        <v>101.3193208</v>
      </c>
      <c r="AW898" s="154">
        <f t="shared" si="40"/>
        <v>105.2894174</v>
      </c>
      <c r="AX898" s="154">
        <f t="shared" si="40"/>
        <v>109.2595139</v>
      </c>
      <c r="AY898" s="154">
        <f t="shared" si="40"/>
        <v>113.2296105</v>
      </c>
      <c r="AZ898" s="154">
        <f t="shared" si="40"/>
        <v>117.1997071</v>
      </c>
      <c r="BA898" s="243">
        <f>Inputs!$I$8</f>
        <v>121.1698037</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0.0002093345541</v>
      </c>
      <c r="M899" s="212">
        <f>M897*('Assumptions (Solar)'!L20*'Assumptions (Solar)'!L27+'Assumptions (Solar)'!L21*'Assumptions (Solar)'!L28)/10^9</f>
        <v>0.0002049351018</v>
      </c>
      <c r="N899" s="212">
        <f>N897*('Assumptions (Solar)'!M20*'Assumptions (Solar)'!M27+'Assumptions (Solar)'!M21*'Assumptions (Solar)'!M28)/10^9</f>
        <v>0.0002879429551</v>
      </c>
      <c r="O899" s="212">
        <f>O897*('Assumptions (Solar)'!N20*'Assumptions (Solar)'!N27+'Assumptions (Solar)'!N21*'Assumptions (Solar)'!N28)/10^9</f>
        <v>0.0009518051572</v>
      </c>
      <c r="P899" s="212">
        <f>P897*('Assumptions (Solar)'!O20*'Assumptions (Solar)'!O27+'Assumptions (Solar)'!O21*'Assumptions (Solar)'!O28)/10^9</f>
        <v>0.00192908329</v>
      </c>
      <c r="Q899" s="212">
        <f>Q897*('Assumptions (Solar)'!P20*'Assumptions (Solar)'!P27+'Assumptions (Solar)'!P21*'Assumptions (Solar)'!P28)/10^9</f>
        <v>0.003070551871</v>
      </c>
      <c r="R899" s="212">
        <f>R897*('Assumptions (Solar)'!Q20*'Assumptions (Solar)'!Q27+'Assumptions (Solar)'!Q21*'Assumptions (Solar)'!Q28)/10^9</f>
        <v>0.004097159881</v>
      </c>
      <c r="S899" s="212">
        <f>S897*('Assumptions (Solar)'!R20*'Assumptions (Solar)'!R27+'Assumptions (Solar)'!R21*'Assumptions (Solar)'!R28)/10^9</f>
        <v>0.01046350738</v>
      </c>
      <c r="T899" s="212">
        <f>T897*('Assumptions (Solar)'!S20*'Assumptions (Solar)'!S27+'Assumptions (Solar)'!S21*'Assumptions (Solar)'!S28)/10^9</f>
        <v>0.018295695</v>
      </c>
      <c r="U899" s="212">
        <f>U897*('Assumptions (Solar)'!T20*'Assumptions (Solar)'!T27+'Assumptions (Solar)'!T21*'Assumptions (Solar)'!T28)/10^9</f>
        <v>0.0241183836</v>
      </c>
      <c r="V899" s="212">
        <f>V897*('Assumptions (Solar)'!U20*'Assumptions (Solar)'!U27+'Assumptions (Solar)'!U21*'Assumptions (Solar)'!U28)/10^9</f>
        <v>0.02745479996</v>
      </c>
      <c r="W899" s="212">
        <f>W897*('Assumptions (Solar)'!V20*'Assumptions (Solar)'!V27+'Assumptions (Solar)'!V21*'Assumptions (Solar)'!V28)/10^9</f>
        <v>0.02709195364</v>
      </c>
      <c r="X899" s="212">
        <f>X897*('Assumptions (Solar)'!W20*'Assumptions (Solar)'!W27+'Assumptions (Solar)'!W21*'Assumptions (Solar)'!W28)/10^9</f>
        <v>0.06420383343</v>
      </c>
      <c r="Y899" s="212">
        <f>Y897*('Assumptions (Solar)'!X20*'Assumptions (Solar)'!X27+'Assumptions (Solar)'!X21*'Assumptions (Solar)'!X28)/10^9</f>
        <v>0.1022084238</v>
      </c>
      <c r="Z899" s="212">
        <f>Z897*('Assumptions (Solar)'!Y20*'Assumptions (Solar)'!Y27+'Assumptions (Solar)'!Y21*'Assumptions (Solar)'!Y28)/10^9</f>
        <v>0.1383461124</v>
      </c>
      <c r="AA899" s="212">
        <f>AA897*('Assumptions (Solar)'!Z20*'Assumptions (Solar)'!Z27+'Assumptions (Solar)'!Z21*'Assumptions (Solar)'!Z28)/10^9</f>
        <v>0.1724691809</v>
      </c>
      <c r="AB899" s="212">
        <f>AB897*('Assumptions (Solar)'!AA20*'Assumptions (Solar)'!AA27+'Assumptions (Solar)'!AA21*'Assumptions (Solar)'!AA28)/10^9</f>
        <v>0.2044351581</v>
      </c>
      <c r="AC899" s="212">
        <f>AC897*('Assumptions (Solar)'!AB20*'Assumptions (Solar)'!AB27+'Assumptions (Solar)'!AB21*'Assumptions (Solar)'!AB28)/10^9</f>
        <v>0.23405026</v>
      </c>
      <c r="AD899" s="212">
        <f>AD897*('Assumptions (Solar)'!AC20*'Assumptions (Solar)'!AC27+'Assumptions (Solar)'!AC21*'Assumptions (Solar)'!AC28)/10^9</f>
        <v>0.2611552885</v>
      </c>
      <c r="AE899" s="212">
        <f>AE897*('Assumptions (Solar)'!AD20*'Assumptions (Solar)'!AD27+'Assumptions (Solar)'!AD21*'Assumptions (Solar)'!AD28)/10^9</f>
        <v>0.2855969869</v>
      </c>
      <c r="AF899" s="212">
        <f>AF897*('Assumptions (Solar)'!AE20*'Assumptions (Solar)'!AE27+'Assumptions (Solar)'!AE21*'Assumptions (Solar)'!AE28)/10^9</f>
        <v>0.3071404387</v>
      </c>
      <c r="AG899" s="212">
        <f>AG897*('Assumptions (Solar)'!AF20*'Assumptions (Solar)'!AF27+'Assumptions (Solar)'!AF21*'Assumptions (Solar)'!AF28)/10^9</f>
        <v>0.3256138824</v>
      </c>
      <c r="AH899" s="212">
        <f>AH897*('Assumptions (Solar)'!AG20*'Assumptions (Solar)'!AG27+'Assumptions (Solar)'!AG21*'Assumptions (Solar)'!AG28)/10^9</f>
        <v>0.3600645983</v>
      </c>
      <c r="AI899" s="212">
        <f>AI897*('Assumptions (Solar)'!AH20*'Assumptions (Solar)'!AH27+'Assumptions (Solar)'!AH21*'Assumptions (Solar)'!AH28)/10^9</f>
        <v>0.3951682613</v>
      </c>
      <c r="AJ899" s="212">
        <f>AJ897*('Assumptions (Solar)'!AI20*'Assumptions (Solar)'!AI27+'Assumptions (Solar)'!AI21*'Assumptions (Solar)'!AI28)/10^9</f>
        <v>0.4309261684</v>
      </c>
      <c r="AK899" s="212">
        <f>AK897*('Assumptions (Solar)'!AJ20*'Assumptions (Solar)'!AJ27+'Assumptions (Solar)'!AJ21*'Assumptions (Solar)'!AJ28)/10^9</f>
        <v>0.4673392026</v>
      </c>
      <c r="AL899" s="212">
        <f>AL897*('Assumptions (Solar)'!AK20*'Assumptions (Solar)'!AK27+'Assumptions (Solar)'!AK21*'Assumptions (Solar)'!AK28)/10^9</f>
        <v>0.5044078123</v>
      </c>
      <c r="AM899" s="212">
        <f>AM897*('Assumptions (Solar)'!AL20*'Assumptions (Solar)'!AL27+'Assumptions (Solar)'!AL21*'Assumptions (Solar)'!AL28)/10^9</f>
        <v>0.5421319895</v>
      </c>
      <c r="AN899" s="212">
        <f>AN897*('Assumptions (Solar)'!AM20*'Assumptions (Solar)'!AM27+'Assumptions (Solar)'!AM21*'Assumptions (Solar)'!AM28)/10^9</f>
        <v>0.5805112476</v>
      </c>
      <c r="AO899" s="212">
        <f>AO897*('Assumptions (Solar)'!AN20*'Assumptions (Solar)'!AN27+'Assumptions (Solar)'!AN21*'Assumptions (Solar)'!AN28)/10^9</f>
        <v>0.6195445985</v>
      </c>
      <c r="AP899" s="212">
        <f>AP897*('Assumptions (Solar)'!AO20*'Assumptions (Solar)'!AO27+'Assumptions (Solar)'!AO21*'Assumptions (Solar)'!AO28)/10^9</f>
        <v>0.659230528</v>
      </c>
      <c r="AQ899" s="212">
        <f>AQ897*('Assumptions (Solar)'!AP20*'Assumptions (Solar)'!AP27+'Assumptions (Solar)'!AP21*'Assumptions (Solar)'!AP28)/10^9</f>
        <v>0.6995669717</v>
      </c>
      <c r="AR899" s="212">
        <f>AR897*('Assumptions (Solar)'!AQ20*'Assumptions (Solar)'!AQ27+'Assumptions (Solar)'!AQ21*'Assumptions (Solar)'!AQ28)/10^9</f>
        <v>0.7405512889</v>
      </c>
      <c r="AS899" s="212">
        <f>AS897*('Assumptions (Solar)'!AR20*'Assumptions (Solar)'!AR27+'Assumptions (Solar)'!AR21*'Assumptions (Solar)'!AR28)/10^9</f>
        <v>0.7821802363</v>
      </c>
      <c r="AT899" s="212">
        <f>AT897*('Assumptions (Solar)'!AS20*'Assumptions (Solar)'!AS27+'Assumptions (Solar)'!AS21*'Assumptions (Solar)'!AS28)/10^9</f>
        <v>0.8244499408</v>
      </c>
      <c r="AU899" s="212">
        <f>AU897*('Assumptions (Solar)'!AT20*'Assumptions (Solar)'!AT27+'Assumptions (Solar)'!AT21*'Assumptions (Solar)'!AT28)/10^9</f>
        <v>0.8673558704</v>
      </c>
      <c r="AV899" s="212">
        <f>AV897*('Assumptions (Solar)'!AU20*'Assumptions (Solar)'!AU27+'Assumptions (Solar)'!AU21*'Assumptions (Solar)'!AU28)/10^9</f>
        <v>0.9108928058</v>
      </c>
      <c r="AW899" s="212">
        <f>AW897*('Assumptions (Solar)'!AV20*'Assumptions (Solar)'!AV27+'Assumptions (Solar)'!AV21*'Assumptions (Solar)'!AV28)/10^9</f>
        <v>0.9550548095</v>
      </c>
      <c r="AX899" s="212">
        <f>AX897*('Assumptions (Solar)'!AW20*'Assumptions (Solar)'!AW27+'Assumptions (Solar)'!AW21*'Assumptions (Solar)'!AW28)/10^9</f>
        <v>0.9998351944</v>
      </c>
      <c r="AY899" s="212">
        <f>AY897*('Assumptions (Solar)'!AX20*'Assumptions (Solar)'!AX27+'Assumptions (Solar)'!AX21*'Assumptions (Solar)'!AX28)/10^9</f>
        <v>1.045226492</v>
      </c>
      <c r="AZ899" s="212">
        <f>AZ897*('Assumptions (Solar)'!AY20*'Assumptions (Solar)'!AY27+'Assumptions (Solar)'!AY21*'Assumptions (Solar)'!AY28)/10^9</f>
        <v>1.091220418</v>
      </c>
      <c r="BA899" s="212">
        <f>BA897*('Assumptions (Solar)'!AZ20*'Assumptions (Solar)'!AZ27+'Assumptions (Solar)'!AZ21*'Assumptions (Solar)'!AZ28)/10^9</f>
        <v>1.137807838</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0.0000011332016</v>
      </c>
      <c r="M900" s="212">
        <f>M898*'Assumptions (Solar)'!L45/10^3</f>
        <v>0.001035822791</v>
      </c>
      <c r="N900" s="212">
        <f>N898*'Assumptions (Solar)'!M45/10^3</f>
        <v>0.0009919658226</v>
      </c>
      <c r="O900" s="212">
        <f>O898*'Assumptions (Solar)'!N45/10^3</f>
        <v>0.001880440178</v>
      </c>
      <c r="P900" s="212">
        <f>P898*'Assumptions (Solar)'!O45/10^3</f>
        <v>0.005780498934</v>
      </c>
      <c r="Q900" s="212">
        <f>Q898*'Assumptions (Solar)'!P45/10^3</f>
        <v>0.01197476651</v>
      </c>
      <c r="R900" s="212">
        <f>R898*'Assumptions (Solar)'!Q45/10^3</f>
        <v>0.01363473788</v>
      </c>
      <c r="S900" s="212">
        <f>S898*'Assumptions (Solar)'!R45/10^3</f>
        <v>0.02111100093</v>
      </c>
      <c r="T900" s="212">
        <f>T898*'Assumptions (Solar)'!S45/10^3</f>
        <v>0.06702668214</v>
      </c>
      <c r="U900" s="212">
        <f>U898*'Assumptions (Solar)'!T45/10^3</f>
        <v>0.106527702</v>
      </c>
      <c r="V900" s="212">
        <f>V898*'Assumptions (Solar)'!U45/10^3</f>
        <v>0.1345349232</v>
      </c>
      <c r="W900" s="212">
        <f>W898*'Assumptions (Solar)'!V45/10^3</f>
        <v>0.14032904</v>
      </c>
      <c r="X900" s="212">
        <f>X898*'Assumptions (Solar)'!W45/10^3</f>
        <v>0.4129806735</v>
      </c>
      <c r="Y900" s="212">
        <f>Y898*'Assumptions (Solar)'!X45/10^3</f>
        <v>0.6908885378</v>
      </c>
      <c r="Z900" s="212">
        <f>Z898*'Assumptions (Solar)'!Y45/10^3</f>
        <v>0.9807229513</v>
      </c>
      <c r="AA900" s="212">
        <f>AA898*'Assumptions (Solar)'!Z45/10^3</f>
        <v>1.283223159</v>
      </c>
      <c r="AB900" s="212">
        <f>AB898*'Assumptions (Solar)'!AA45/10^3</f>
        <v>1.611291708</v>
      </c>
      <c r="AC900" s="212">
        <f>AC898*'Assumptions (Solar)'!AB45/10^3</f>
        <v>1.933888893</v>
      </c>
      <c r="AD900" s="212">
        <f>AD898*'Assumptions (Solar)'!AC45/10^3</f>
        <v>2.274300112</v>
      </c>
      <c r="AE900" s="212">
        <f>AE898*'Assumptions (Solar)'!AD45/10^3</f>
        <v>2.621965797</v>
      </c>
      <c r="AF900" s="212">
        <f>AF898*'Assumptions (Solar)'!AE45/10^3</f>
        <v>2.983644133</v>
      </c>
      <c r="AG900" s="212">
        <f>AG898*'Assumptions (Solar)'!AF45/10^3</f>
        <v>3.357918047</v>
      </c>
      <c r="AH900" s="212">
        <f>AH898*'Assumptions (Solar)'!AG45/10^3</f>
        <v>3.75047775</v>
      </c>
      <c r="AI900" s="212">
        <f>AI898*'Assumptions (Solar)'!AH45/10^3</f>
        <v>4.140092789</v>
      </c>
      <c r="AJ900" s="212">
        <f>AJ898*'Assumptions (Solar)'!AI45/10^3</f>
        <v>4.538605596</v>
      </c>
      <c r="AK900" s="212">
        <f>AK898*'Assumptions (Solar)'!AJ45/10^3</f>
        <v>4.948674077</v>
      </c>
      <c r="AL900" s="212">
        <f>AL898*'Assumptions (Solar)'!AK45/10^3</f>
        <v>5.378204065</v>
      </c>
      <c r="AM900" s="212">
        <f>AM898*'Assumptions (Solar)'!AL45/10^3</f>
        <v>5.843377464</v>
      </c>
      <c r="AN900" s="212">
        <f>AN898*'Assumptions (Solar)'!AM45/10^3</f>
        <v>6.319053954</v>
      </c>
      <c r="AO900" s="212">
        <f>AO898*'Assumptions (Solar)'!AN45/10^3</f>
        <v>6.829698603</v>
      </c>
      <c r="AP900" s="212">
        <f>AP898*'Assumptions (Solar)'!AO45/10^3</f>
        <v>7.359309921</v>
      </c>
      <c r="AQ900" s="212">
        <f>AQ898*'Assumptions (Solar)'!AP45/10^3</f>
        <v>7.894171524</v>
      </c>
      <c r="AR900" s="212">
        <f>AR898*'Assumptions (Solar)'!AQ45/10^3</f>
        <v>8.440761815</v>
      </c>
      <c r="AS900" s="212">
        <f>AS898*'Assumptions (Solar)'!AR45/10^3</f>
        <v>9.001247046</v>
      </c>
      <c r="AT900" s="212">
        <f>AT898*'Assumptions (Solar)'!AS45/10^3</f>
        <v>9.58721729</v>
      </c>
      <c r="AU900" s="212">
        <f>AU898*'Assumptions (Solar)'!AT45/10^3</f>
        <v>10.20201763</v>
      </c>
      <c r="AV900" s="212">
        <f>AV898*'Assumptions (Solar)'!AU45/10^3</f>
        <v>10.83925543</v>
      </c>
      <c r="AW900" s="212">
        <f>AW898*'Assumptions (Solar)'!AV45/10^3</f>
        <v>11.47437542</v>
      </c>
      <c r="AX900" s="212">
        <f>AX898*'Assumptions (Solar)'!AW45/10^3</f>
        <v>12.16873685</v>
      </c>
      <c r="AY900" s="212">
        <f>AY898*'Assumptions (Solar)'!AX45/10^3</f>
        <v>13.06548663</v>
      </c>
      <c r="AZ900" s="212">
        <f>AZ898*'Assumptions (Solar)'!AY45/10^3</f>
        <v>13.8838289</v>
      </c>
      <c r="BA900" s="212">
        <f>BA898*'Assumptions (Solar)'!AZ45/10^3</f>
        <v>14.64693438</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0.0004505109058</v>
      </c>
      <c r="M901" s="176">
        <f>M897*'Assumptions (Solar)'!L47*'Assumptions (Solar)'!L48*365/10^9</f>
        <v>0.0003145509281</v>
      </c>
      <c r="N901" s="176">
        <f>N897*'Assumptions (Solar)'!M47*'Assumptions (Solar)'!M48*365/10^9</f>
        <v>0.0004625447385</v>
      </c>
      <c r="O901" s="176">
        <f>O897*'Assumptions (Solar)'!N47*'Assumptions (Solar)'!N48*365/10^9</f>
        <v>0.00149337258</v>
      </c>
      <c r="P901" s="176">
        <f>P897*'Assumptions (Solar)'!O47*'Assumptions (Solar)'!O48*365/10^9</f>
        <v>0.002657884719</v>
      </c>
      <c r="Q901" s="176">
        <f>Q897*'Assumptions (Solar)'!P47*'Assumptions (Solar)'!P48*365/10^9</f>
        <v>0.004764981116</v>
      </c>
      <c r="R901" s="176">
        <f>R897*'Assumptions (Solar)'!Q47*'Assumptions (Solar)'!Q48*365/10^9</f>
        <v>0.006977811264</v>
      </c>
      <c r="S901" s="176">
        <f>S897*'Assumptions (Solar)'!R47*'Assumptions (Solar)'!R48*365/10^9</f>
        <v>0.01501640486</v>
      </c>
      <c r="T901" s="176">
        <f>T897*'Assumptions (Solar)'!S47*'Assumptions (Solar)'!S48*365/10^9</f>
        <v>0.02845815567</v>
      </c>
      <c r="U901" s="176">
        <f>U897*'Assumptions (Solar)'!T47*'Assumptions (Solar)'!T48*365/10^9</f>
        <v>0.03682412081</v>
      </c>
      <c r="V901" s="176">
        <f>V897*'Assumptions (Solar)'!U47*'Assumptions (Solar)'!U48*365/10^9</f>
        <v>0.04708718966</v>
      </c>
      <c r="W901" s="176">
        <f>W897*'Assumptions (Solar)'!V47*'Assumptions (Solar)'!V48*365/10^9</f>
        <v>0.047739956</v>
      </c>
      <c r="X901" s="176">
        <f>X897*'Assumptions (Solar)'!W47*'Assumptions (Solar)'!W48*365/10^9</f>
        <v>0.1286142187</v>
      </c>
      <c r="Y901" s="176">
        <f>Y897*'Assumptions (Solar)'!X47*'Assumptions (Solar)'!X48*365/10^9</f>
        <v>0.2110572426</v>
      </c>
      <c r="Z901" s="176">
        <f>Z897*'Assumptions (Solar)'!Y47*'Assumptions (Solar)'!Y48*365/10^9</f>
        <v>0.2970806113</v>
      </c>
      <c r="AA901" s="176">
        <f>AA897*'Assumptions (Solar)'!Z47*'Assumptions (Solar)'!Z48*365/10^9</f>
        <v>0.3868775256</v>
      </c>
      <c r="AB901" s="176">
        <f>AB897*'Assumptions (Solar)'!AA47*'Assumptions (Solar)'!AA48*365/10^9</f>
        <v>0.4843159871</v>
      </c>
      <c r="AC901" s="176">
        <f>AC897*'Assumptions (Solar)'!AB47*'Assumptions (Solar)'!AB48*365/10^9</f>
        <v>0.5800574046</v>
      </c>
      <c r="AD901" s="176">
        <f>AD897*'Assumptions (Solar)'!AC47*'Assumptions (Solar)'!AC48*365/10^9</f>
        <v>0.6811052064</v>
      </c>
      <c r="AE901" s="176">
        <f>AE897*'Assumptions (Solar)'!AD47*'Assumptions (Solar)'!AD48*365/10^9</f>
        <v>0.7842918318</v>
      </c>
      <c r="AF901" s="176">
        <f>AF897*'Assumptions (Solar)'!AE47*'Assumptions (Solar)'!AE48*365/10^9</f>
        <v>0.8916406232</v>
      </c>
      <c r="AG901" s="176">
        <f>AG897*'Assumptions (Solar)'!AF47*'Assumptions (Solar)'!AF48*365/10^9</f>
        <v>1.002726108</v>
      </c>
      <c r="AH901" s="176">
        <f>AH897*'Assumptions (Solar)'!AG47*'Assumptions (Solar)'!AG48*365/10^9</f>
        <v>1.119245692</v>
      </c>
      <c r="AI901" s="176">
        <f>AI897*'Assumptions (Solar)'!AH47*'Assumptions (Solar)'!AH48*365/10^9</f>
        <v>1.234863796</v>
      </c>
      <c r="AJ901" s="176">
        <f>AJ897*'Assumptions (Solar)'!AI47*'Assumptions (Solar)'!AI48*365/10^9</f>
        <v>1.353117396</v>
      </c>
      <c r="AK901" s="176">
        <f>AK897*'Assumptions (Solar)'!AJ47*'Assumptions (Solar)'!AJ48*365/10^9</f>
        <v>1.474799064</v>
      </c>
      <c r="AL901" s="176">
        <f>AL897*'Assumptions (Solar)'!AK47*'Assumptions (Solar)'!AK48*365/10^9</f>
        <v>1.602263628</v>
      </c>
      <c r="AM901" s="176">
        <f>AM897*'Assumptions (Solar)'!AL47*'Assumptions (Solar)'!AL48*365/10^9</f>
        <v>1.740328075</v>
      </c>
      <c r="AN901" s="176">
        <f>AN897*'Assumptions (Solar)'!AM47*'Assumptions (Solar)'!AM48*365/10^9</f>
        <v>1.881501149</v>
      </c>
      <c r="AO901" s="176">
        <f>AO897*'Assumptions (Solar)'!AN47*'Assumptions (Solar)'!AN48*365/10^9</f>
        <v>2.03306643</v>
      </c>
      <c r="AP901" s="176">
        <f>AP897*'Assumptions (Solar)'!AO47*'Assumptions (Solar)'!AO48*365/10^9</f>
        <v>2.190257621</v>
      </c>
      <c r="AQ901" s="176">
        <f>AQ897*'Assumptions (Solar)'!AP47*'Assumptions (Solar)'!AP48*365/10^9</f>
        <v>2.348992797</v>
      </c>
      <c r="AR901" s="176">
        <f>AR897*'Assumptions (Solar)'!AQ47*'Assumptions (Solar)'!AQ48*365/10^9</f>
        <v>2.511201077</v>
      </c>
      <c r="AS901" s="176">
        <f>AS897*'Assumptions (Solar)'!AR47*'Assumptions (Solar)'!AR48*365/10^9</f>
        <v>2.677527355</v>
      </c>
      <c r="AT901" s="176">
        <f>AT897*'Assumptions (Solar)'!AS47*'Assumptions (Solar)'!AS48*365/10^9</f>
        <v>2.851418884</v>
      </c>
      <c r="AU901" s="176">
        <f>AU897*'Assumptions (Solar)'!AT47*'Assumptions (Solar)'!AT48*365/10^9</f>
        <v>3.033869174</v>
      </c>
      <c r="AV901" s="176">
        <f>AV897*'Assumptions (Solar)'!AU47*'Assumptions (Solar)'!AU48*365/10^9</f>
        <v>3.222976003</v>
      </c>
      <c r="AW901" s="176">
        <f>AW897*'Assumptions (Solar)'!AV47*'Assumptions (Solar)'!AV48*365/10^9</f>
        <v>3.411438302</v>
      </c>
      <c r="AX901" s="176">
        <f>AX897*'Assumptions (Solar)'!AW47*'Assumptions (Solar)'!AW48*365/10^9</f>
        <v>3.617498647</v>
      </c>
      <c r="AY901" s="176">
        <f>AY897*'Assumptions (Solar)'!AX47*'Assumptions (Solar)'!AX48*365/10^9</f>
        <v>3.883703552</v>
      </c>
      <c r="AZ901" s="176">
        <f>AZ897*'Assumptions (Solar)'!AY47*'Assumptions (Solar)'!AY48*365/10^9</f>
        <v>4.126579424</v>
      </c>
      <c r="BA901" s="176">
        <f>BA897*'Assumptions (Solar)'!AZ47*'Assumptions (Solar)'!AZ48*365/10^9</f>
        <v>4.353020889</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9.0</v>
      </c>
      <c r="M902" s="172">
        <v>0.0</v>
      </c>
      <c r="N902" s="172">
        <v>3.8</v>
      </c>
      <c r="O902" s="172">
        <v>30.1</v>
      </c>
      <c r="P902" s="172">
        <v>45.4</v>
      </c>
      <c r="Q902" s="172">
        <v>54.3</v>
      </c>
      <c r="R902" s="172">
        <v>52.0</v>
      </c>
      <c r="S902" s="172">
        <v>313.7</v>
      </c>
      <c r="T902" s="172">
        <v>391.8</v>
      </c>
      <c r="U902" s="172">
        <v>293.1</v>
      </c>
      <c r="V902" s="172">
        <v>0.0</v>
      </c>
      <c r="W902" s="152">
        <v>0.0</v>
      </c>
      <c r="X902" s="148">
        <f t="shared" ref="X902:BA902" si="41">if(X897&gt;X896,X897-X896,0)</f>
        <v>2487.736798</v>
      </c>
      <c r="Y902" s="148">
        <f t="shared" si="41"/>
        <v>2487.736798</v>
      </c>
      <c r="Z902" s="148">
        <f t="shared" si="41"/>
        <v>2487.736798</v>
      </c>
      <c r="AA902" s="148">
        <f t="shared" si="41"/>
        <v>2487.736798</v>
      </c>
      <c r="AB902" s="148">
        <f t="shared" si="41"/>
        <v>2487.736798</v>
      </c>
      <c r="AC902" s="148">
        <f t="shared" si="41"/>
        <v>2487.736798</v>
      </c>
      <c r="AD902" s="148">
        <f t="shared" si="41"/>
        <v>2487.736798</v>
      </c>
      <c r="AE902" s="148">
        <f t="shared" si="41"/>
        <v>2487.736798</v>
      </c>
      <c r="AF902" s="148">
        <f t="shared" si="41"/>
        <v>2487.736798</v>
      </c>
      <c r="AG902" s="148">
        <f t="shared" si="41"/>
        <v>2487.736798</v>
      </c>
      <c r="AH902" s="148">
        <f t="shared" si="41"/>
        <v>2487.736798</v>
      </c>
      <c r="AI902" s="148">
        <f t="shared" si="41"/>
        <v>2487.736798</v>
      </c>
      <c r="AJ902" s="148">
        <f t="shared" si="41"/>
        <v>2487.736798</v>
      </c>
      <c r="AK902" s="148">
        <f t="shared" si="41"/>
        <v>2487.736798</v>
      </c>
      <c r="AL902" s="148">
        <f t="shared" si="41"/>
        <v>2496.736798</v>
      </c>
      <c r="AM902" s="148">
        <f t="shared" si="41"/>
        <v>2487.736798</v>
      </c>
      <c r="AN902" s="148">
        <f t="shared" si="41"/>
        <v>2491.536798</v>
      </c>
      <c r="AO902" s="148">
        <f t="shared" si="41"/>
        <v>2517.836798</v>
      </c>
      <c r="AP902" s="148">
        <f t="shared" si="41"/>
        <v>2533.136798</v>
      </c>
      <c r="AQ902" s="148">
        <f t="shared" si="41"/>
        <v>2542.036798</v>
      </c>
      <c r="AR902" s="148">
        <f t="shared" si="41"/>
        <v>2539.736798</v>
      </c>
      <c r="AS902" s="148">
        <f t="shared" si="41"/>
        <v>2801.436798</v>
      </c>
      <c r="AT902" s="148">
        <f t="shared" si="41"/>
        <v>2879.536798</v>
      </c>
      <c r="AU902" s="148">
        <f t="shared" si="41"/>
        <v>2780.836798</v>
      </c>
      <c r="AV902" s="148">
        <f t="shared" si="41"/>
        <v>2487.736798</v>
      </c>
      <c r="AW902" s="148">
        <f t="shared" si="41"/>
        <v>2487.736798</v>
      </c>
      <c r="AX902" s="148">
        <f t="shared" si="41"/>
        <v>4975.473597</v>
      </c>
      <c r="AY902" s="148">
        <f t="shared" si="41"/>
        <v>4975.473597</v>
      </c>
      <c r="AZ902" s="148">
        <f t="shared" si="41"/>
        <v>4975.473597</v>
      </c>
      <c r="BA902" s="148">
        <f t="shared" si="41"/>
        <v>4975.473597</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0.06389825759</v>
      </c>
      <c r="L904" s="176">
        <f t="shared" si="42"/>
        <v>0</v>
      </c>
      <c r="M904" s="176">
        <f t="shared" si="42"/>
        <v>0.02148063404</v>
      </c>
      <c r="N904" s="176">
        <f t="shared" si="42"/>
        <v>0.1570520533</v>
      </c>
      <c r="O904" s="176">
        <f t="shared" si="42"/>
        <v>0.1975777941</v>
      </c>
      <c r="P904" s="176">
        <f t="shared" si="42"/>
        <v>0.2300659103</v>
      </c>
      <c r="Q904" s="176">
        <f t="shared" si="42"/>
        <v>0.2086202134</v>
      </c>
      <c r="R904" s="176">
        <f t="shared" si="42"/>
        <v>1.131779161</v>
      </c>
      <c r="S904" s="176">
        <f t="shared" si="42"/>
        <v>1.227300758</v>
      </c>
      <c r="T904" s="176">
        <f t="shared" si="42"/>
        <v>0.866786943</v>
      </c>
      <c r="U904" s="176">
        <f t="shared" si="42"/>
        <v>0</v>
      </c>
      <c r="V904" s="176">
        <f t="shared" si="42"/>
        <v>0</v>
      </c>
      <c r="W904" s="176">
        <f t="shared" si="42"/>
        <v>4.913174794</v>
      </c>
      <c r="X904" s="176">
        <f t="shared" si="42"/>
        <v>3.432326348</v>
      </c>
      <c r="Y904" s="176">
        <f t="shared" si="42"/>
        <v>3.359531025</v>
      </c>
      <c r="Z904" s="176">
        <f t="shared" si="42"/>
        <v>3.282589034</v>
      </c>
      <c r="AA904" s="176">
        <f t="shared" si="42"/>
        <v>3.204159801</v>
      </c>
      <c r="AB904" s="176">
        <f t="shared" si="42"/>
        <v>3.118573053</v>
      </c>
      <c r="AC904" s="176">
        <f t="shared" si="42"/>
        <v>3.028427383</v>
      </c>
      <c r="AD904" s="176">
        <f t="shared" si="42"/>
        <v>2.936537704</v>
      </c>
      <c r="AE904" s="176">
        <f t="shared" si="42"/>
        <v>2.836892088</v>
      </c>
      <c r="AF904" s="176">
        <f t="shared" si="42"/>
        <v>2.732240858</v>
      </c>
      <c r="AG904" s="176">
        <f t="shared" si="42"/>
        <v>2.62242663</v>
      </c>
      <c r="AH904" s="176">
        <f t="shared" si="42"/>
        <v>2.651200986</v>
      </c>
      <c r="AI904" s="176">
        <f t="shared" si="42"/>
        <v>2.680099964</v>
      </c>
      <c r="AJ904" s="176">
        <f t="shared" si="42"/>
        <v>2.705793402</v>
      </c>
      <c r="AK904" s="176">
        <f t="shared" si="42"/>
        <v>2.744752242</v>
      </c>
      <c r="AL904" s="176">
        <f t="shared" si="42"/>
        <v>2.760572226</v>
      </c>
      <c r="AM904" s="176">
        <f t="shared" si="42"/>
        <v>2.794032448</v>
      </c>
      <c r="AN904" s="176">
        <f t="shared" si="42"/>
        <v>2.849532734</v>
      </c>
      <c r="AO904" s="176">
        <f t="shared" si="42"/>
        <v>2.896681376</v>
      </c>
      <c r="AP904" s="176">
        <f t="shared" si="42"/>
        <v>2.936869681</v>
      </c>
      <c r="AQ904" s="176">
        <f t="shared" si="42"/>
        <v>2.960375857</v>
      </c>
      <c r="AR904" s="176">
        <f t="shared" si="42"/>
        <v>3.298541897</v>
      </c>
      <c r="AS904" s="176">
        <f t="shared" si="42"/>
        <v>3.420018946</v>
      </c>
      <c r="AT904" s="176">
        <f t="shared" si="42"/>
        <v>3.335673633</v>
      </c>
      <c r="AU904" s="176">
        <f t="shared" si="42"/>
        <v>3.009420639</v>
      </c>
      <c r="AV904" s="176">
        <f t="shared" si="42"/>
        <v>3.038791296</v>
      </c>
      <c r="AW904" s="176">
        <f t="shared" si="42"/>
        <v>6.136325101</v>
      </c>
      <c r="AX904" s="176">
        <f t="shared" si="42"/>
        <v>6.186333347</v>
      </c>
      <c r="AY904" s="176">
        <f t="shared" si="42"/>
        <v>6.244840458</v>
      </c>
      <c r="AZ904" s="176">
        <f t="shared" si="42"/>
        <v>6.294219445</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0.06389825759</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0.02148063404</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0.1570520533</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0.1975777941</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0.2300659103</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0.2086202134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1.131779161</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1.227300758</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0.866786943</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4.913174794</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3.432326348</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3.359531025</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3.282589034</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3.204159801</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3.118573053</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3.028427383</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2.936537704</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2.836892088</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2.732240858</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2.62242663</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2.651200986</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2.680099964</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2.705793402</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2.744752242</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2.760572226</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2.794032448</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2.849532734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2.896681376</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2.936869681</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2.960375857</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3.298541897</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3.420018946</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3.335673633</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3.009420639</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3.038791296</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6.136325101</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6.186333347</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6.244840458</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6.294219445</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0.03833895455</v>
      </c>
      <c r="L956" s="244">
        <f>L904*'Assumptions (Solar)'!$V$8</f>
        <v>0</v>
      </c>
      <c r="M956" s="244">
        <f>M904*'Assumptions (Solar)'!$V$8</f>
        <v>0.01288838042</v>
      </c>
      <c r="N956" s="244">
        <f>N904*'Assumptions (Solar)'!$V$8</f>
        <v>0.094231232</v>
      </c>
      <c r="O956" s="244">
        <f>O904*'Assumptions (Solar)'!$V$8</f>
        <v>0.1185466765</v>
      </c>
      <c r="P956" s="244">
        <f>P904*'Assumptions (Solar)'!$V$8</f>
        <v>0.1380395462</v>
      </c>
      <c r="Q956" s="244">
        <f>Q904*'Assumptions (Solar)'!$V$8</f>
        <v>0.125172128</v>
      </c>
      <c r="R956" s="244">
        <f>R904*'Assumptions (Solar)'!$V$8</f>
        <v>0.6790674968</v>
      </c>
      <c r="S956" s="244">
        <f>S904*'Assumptions (Solar)'!$V$8</f>
        <v>0.736380455</v>
      </c>
      <c r="T956" s="244">
        <f>T904*'Assumptions (Solar)'!$V$8</f>
        <v>0.5200721658</v>
      </c>
      <c r="U956" s="244">
        <f>U904*'Assumptions (Solar)'!$V$8</f>
        <v>0</v>
      </c>
      <c r="V956" s="244">
        <f>V904*'Assumptions (Solar)'!$V$8</f>
        <v>0</v>
      </c>
      <c r="W956" s="244">
        <f>W904*'Assumptions (Solar)'!$V$8</f>
        <v>2.947904877</v>
      </c>
      <c r="X956" s="244">
        <f>X904*'Assumptions (Solar)'!$V$8</f>
        <v>2.059395809</v>
      </c>
      <c r="Y956" s="244">
        <f>Y904*'Assumptions (Solar)'!$V$8</f>
        <v>2.015718615</v>
      </c>
      <c r="Z956" s="244">
        <f>Z904*'Assumptions (Solar)'!$V$8</f>
        <v>1.969553421</v>
      </c>
      <c r="AA956" s="244">
        <f>AA904*'Assumptions (Solar)'!$V$8</f>
        <v>1.92249588</v>
      </c>
      <c r="AB956" s="244">
        <f>AB904*'Assumptions (Solar)'!$V$8</f>
        <v>1.871143832</v>
      </c>
      <c r="AC956" s="244">
        <f>AC904*'Assumptions (Solar)'!$V$8</f>
        <v>1.81705643</v>
      </c>
      <c r="AD956" s="244">
        <f>AD904*'Assumptions (Solar)'!$V$8</f>
        <v>1.761922622</v>
      </c>
      <c r="AE956" s="244">
        <f>AE904*'Assumptions (Solar)'!$V$8</f>
        <v>1.702135253</v>
      </c>
      <c r="AF956" s="244">
        <f>AF904*'Assumptions (Solar)'!$V$8</f>
        <v>1.639344515</v>
      </c>
      <c r="AG956" s="244">
        <f>AG904*'Assumptions (Solar)'!$V$8</f>
        <v>1.573455978</v>
      </c>
      <c r="AH956" s="244">
        <f>AH904*'Assumptions (Solar)'!$V$8</f>
        <v>1.590720592</v>
      </c>
      <c r="AI956" s="244">
        <f>AI904*'Assumptions (Solar)'!$V$8</f>
        <v>1.608059978</v>
      </c>
      <c r="AJ956" s="244">
        <f>AJ904*'Assumptions (Solar)'!$V$8</f>
        <v>1.623476041</v>
      </c>
      <c r="AK956" s="244">
        <f>AK904*'Assumptions (Solar)'!$V$8</f>
        <v>1.646851345</v>
      </c>
      <c r="AL956" s="244">
        <f>AL904*'Assumptions (Solar)'!$V$8</f>
        <v>1.656343336</v>
      </c>
      <c r="AM956" s="244">
        <f>AM904*'Assumptions (Solar)'!$V$8</f>
        <v>1.676419469</v>
      </c>
      <c r="AN956" s="244">
        <f>AN904*'Assumptions (Solar)'!$V$8</f>
        <v>1.709719641</v>
      </c>
      <c r="AO956" s="244">
        <f>AO904*'Assumptions (Solar)'!$V$8</f>
        <v>1.738008826</v>
      </c>
      <c r="AP956" s="244">
        <f>AP904*'Assumptions (Solar)'!$V$8</f>
        <v>1.762121809</v>
      </c>
      <c r="AQ956" s="244">
        <f>AQ904*'Assumptions (Solar)'!$V$8</f>
        <v>1.776225514</v>
      </c>
      <c r="AR956" s="244">
        <f>AR904*'Assumptions (Solar)'!$V$8</f>
        <v>1.979125138</v>
      </c>
      <c r="AS956" s="244">
        <f>AS904*'Assumptions (Solar)'!$V$8</f>
        <v>2.052011368</v>
      </c>
      <c r="AT956" s="244">
        <f>AT904*'Assumptions (Solar)'!$V$8</f>
        <v>2.00140418</v>
      </c>
      <c r="AU956" s="244">
        <f>AU904*'Assumptions (Solar)'!$V$8</f>
        <v>1.805652383</v>
      </c>
      <c r="AV956" s="244">
        <f>AV904*'Assumptions (Solar)'!$V$8</f>
        <v>1.823274778</v>
      </c>
      <c r="AW956" s="244">
        <f>AW904*'Assumptions (Solar)'!$V$8</f>
        <v>3.68179506</v>
      </c>
      <c r="AX956" s="244">
        <f>AX904*'Assumptions (Solar)'!$V$8</f>
        <v>3.711800008</v>
      </c>
      <c r="AY956" s="244">
        <f>AY904*'Assumptions (Solar)'!$V$8</f>
        <v>3.746904275</v>
      </c>
      <c r="AZ956" s="244">
        <f>AZ904*'Assumptions (Solar)'!$V$8</f>
        <v>3.776531667</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0.02555930303</v>
      </c>
      <c r="L957" s="244">
        <f>L904*'Assumptions (Solar)'!$V$9</f>
        <v>0</v>
      </c>
      <c r="M957" s="244">
        <f>M904*'Assumptions (Solar)'!$V$9</f>
        <v>0.008592253616</v>
      </c>
      <c r="N957" s="244">
        <f>N904*'Assumptions (Solar)'!$V$9</f>
        <v>0.06282082133</v>
      </c>
      <c r="O957" s="244">
        <f>O904*'Assumptions (Solar)'!$V$9</f>
        <v>0.07903111766</v>
      </c>
      <c r="P957" s="244">
        <f>P904*'Assumptions (Solar)'!$V$9</f>
        <v>0.09202636413</v>
      </c>
      <c r="Q957" s="244">
        <f>Q904*'Assumptions (Solar)'!$V$9</f>
        <v>0.08344808535</v>
      </c>
      <c r="R957" s="244">
        <f>R904*'Assumptions (Solar)'!$V$9</f>
        <v>0.4527116645</v>
      </c>
      <c r="S957" s="244">
        <f>S904*'Assumptions (Solar)'!$V$9</f>
        <v>0.4909203033</v>
      </c>
      <c r="T957" s="244">
        <f>T904*'Assumptions (Solar)'!$V$9</f>
        <v>0.3467147772</v>
      </c>
      <c r="U957" s="244">
        <f>U904*'Assumptions (Solar)'!$V$9</f>
        <v>0</v>
      </c>
      <c r="V957" s="244">
        <f>V904*'Assumptions (Solar)'!$V$9</f>
        <v>0</v>
      </c>
      <c r="W957" s="244">
        <f>W904*'Assumptions (Solar)'!$V$9</f>
        <v>1.965269918</v>
      </c>
      <c r="X957" s="244">
        <f>X904*'Assumptions (Solar)'!$V$9</f>
        <v>1.372930539</v>
      </c>
      <c r="Y957" s="244">
        <f>Y904*'Assumptions (Solar)'!$V$9</f>
        <v>1.34381241</v>
      </c>
      <c r="Z957" s="244">
        <f>Z904*'Assumptions (Solar)'!$V$9</f>
        <v>1.313035614</v>
      </c>
      <c r="AA957" s="244">
        <f>AA904*'Assumptions (Solar)'!$V$9</f>
        <v>1.28166392</v>
      </c>
      <c r="AB957" s="244">
        <f>AB904*'Assumptions (Solar)'!$V$9</f>
        <v>1.247429221</v>
      </c>
      <c r="AC957" s="244">
        <f>AC904*'Assumptions (Solar)'!$V$9</f>
        <v>1.211370953</v>
      </c>
      <c r="AD957" s="244">
        <f>AD904*'Assumptions (Solar)'!$V$9</f>
        <v>1.174615082</v>
      </c>
      <c r="AE957" s="244">
        <f>AE904*'Assumptions (Solar)'!$V$9</f>
        <v>1.134756835</v>
      </c>
      <c r="AF957" s="244">
        <f>AF904*'Assumptions (Solar)'!$V$9</f>
        <v>1.092896343</v>
      </c>
      <c r="AG957" s="244">
        <f>AG904*'Assumptions (Solar)'!$V$9</f>
        <v>1.048970652</v>
      </c>
      <c r="AH957" s="244">
        <f>AH904*'Assumptions (Solar)'!$V$9</f>
        <v>1.060480395</v>
      </c>
      <c r="AI957" s="244">
        <f>AI904*'Assumptions (Solar)'!$V$9</f>
        <v>1.072039986</v>
      </c>
      <c r="AJ957" s="244">
        <f>AJ904*'Assumptions (Solar)'!$V$9</f>
        <v>1.082317361</v>
      </c>
      <c r="AK957" s="244">
        <f>AK904*'Assumptions (Solar)'!$V$9</f>
        <v>1.097900897</v>
      </c>
      <c r="AL957" s="244">
        <f>AL904*'Assumptions (Solar)'!$V$9</f>
        <v>1.104228891</v>
      </c>
      <c r="AM957" s="244">
        <f>AM904*'Assumptions (Solar)'!$V$9</f>
        <v>1.117612979</v>
      </c>
      <c r="AN957" s="244">
        <f>AN904*'Assumptions (Solar)'!$V$9</f>
        <v>1.139813094</v>
      </c>
      <c r="AO957" s="244">
        <f>AO904*'Assumptions (Solar)'!$V$9</f>
        <v>1.15867255</v>
      </c>
      <c r="AP957" s="244">
        <f>AP904*'Assumptions (Solar)'!$V$9</f>
        <v>1.174747873</v>
      </c>
      <c r="AQ957" s="244">
        <f>AQ904*'Assumptions (Solar)'!$V$9</f>
        <v>1.184150343</v>
      </c>
      <c r="AR957" s="244">
        <f>AR904*'Assumptions (Solar)'!$V$9</f>
        <v>1.319416759</v>
      </c>
      <c r="AS957" s="244">
        <f>AS904*'Assumptions (Solar)'!$V$9</f>
        <v>1.368007579</v>
      </c>
      <c r="AT957" s="244">
        <f>AT904*'Assumptions (Solar)'!$V$9</f>
        <v>1.334269453</v>
      </c>
      <c r="AU957" s="244">
        <f>AU904*'Assumptions (Solar)'!$V$9</f>
        <v>1.203768255</v>
      </c>
      <c r="AV957" s="244">
        <f>AV904*'Assumptions (Solar)'!$V$9</f>
        <v>1.215516518</v>
      </c>
      <c r="AW957" s="244">
        <f>AW904*'Assumptions (Solar)'!$V$9</f>
        <v>2.45453004</v>
      </c>
      <c r="AX957" s="244">
        <f>AX904*'Assumptions (Solar)'!$V$9</f>
        <v>2.474533339</v>
      </c>
      <c r="AY957" s="244">
        <f>AY904*'Assumptions (Solar)'!$V$9</f>
        <v>2.497936183</v>
      </c>
      <c r="AZ957" s="244">
        <f>AZ904*'Assumptions (Solar)'!$V$9</f>
        <v>2.517687778</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-0.00264651843</v>
      </c>
      <c r="M958" s="177">
        <f t="array" ref="M958">SUM(IF(ISERROR(M959:M1009),"",M959:M1009))</f>
        <v>-0.002858239904</v>
      </c>
      <c r="N958" s="177">
        <f t="array" ref="N958">SUM(IF(ISERROR(N959:N1009),"",N959:N1009))</f>
        <v>-0.003976577407</v>
      </c>
      <c r="O958" s="177">
        <f t="array" ref="O958">SUM(IF(ISERROR(O959:O1009),"",O959:O1009))</f>
        <v>-0.01079943736</v>
      </c>
      <c r="P958" s="177">
        <f t="array" ref="P958">SUM(IF(ISERROR(P959:P1009),"",P959:P1009))</f>
        <v>-0.01984660882</v>
      </c>
      <c r="Q958" s="177">
        <f t="array" ref="Q958">SUM(IF(ISERROR(Q959:Q1009),"",Q959:Q1009))</f>
        <v>-0.03096313682</v>
      </c>
      <c r="R958" s="177">
        <f t="array" ref="R958">SUM(IF(ISERROR(R959:R1009),"",R959:R1009))</f>
        <v>-0.04208075576</v>
      </c>
      <c r="S958" s="177">
        <f t="array" ref="S958">SUM(IF(ISERROR(S959:S1009),"",S959:S1009))</f>
        <v>-0.09232289831</v>
      </c>
      <c r="T958" s="177">
        <f t="array" ref="T958">SUM(IF(ISERROR(T959:T1009),"",T959:T1009))</f>
        <v>-0.1505406965</v>
      </c>
      <c r="U958" s="177">
        <f t="array" ref="U958">SUM(IF(ISERROR(U959:U1009),"",U959:U1009))</f>
        <v>-0.1984842679</v>
      </c>
      <c r="V958" s="177">
        <f t="array" ref="V958">SUM(IF(ISERROR(V959:V1009),"",V959:V1009))</f>
        <v>-0.2086493745</v>
      </c>
      <c r="W958" s="177">
        <f t="array" ref="W958">SUM(IF(ISERROR(W959:W1009),"",W959:W1009))</f>
        <v>-0.2253413245</v>
      </c>
      <c r="X958" s="177">
        <f t="array" ref="X958">SUM(IF(ISERROR(X959:X1009),"",X959:X1009))</f>
        <v>-0.444940248</v>
      </c>
      <c r="Y958" s="177">
        <f t="array" ref="Y958">SUM(IF(ISERROR(Y959:Y1009),"",Y959:Y1009))</f>
        <v>-0.6086512753</v>
      </c>
      <c r="Z958" s="177">
        <f t="array" ref="Z958">SUM(IF(ISERROR(Z959:Z1009),"",Z959:Z1009))</f>
        <v>-0.7788204521</v>
      </c>
      <c r="AA958" s="177">
        <f t="array" ref="AA958">SUM(IF(ISERROR(AA959:AA1009),"",AA959:AA1009))</f>
        <v>-0.9565113908</v>
      </c>
      <c r="AB958" s="177">
        <f t="array" ref="AB958">SUM(IF(ISERROR(AB959:AB1009),"",AB959:AB1009))</f>
        <v>-1.147086871</v>
      </c>
      <c r="AC958" s="177">
        <f t="array" ref="AC958">SUM(IF(ISERROR(AC959:AC1009),"",AC959:AC1009))</f>
        <v>-1.266816841</v>
      </c>
      <c r="AD958" s="177">
        <f t="array" ref="AD958">SUM(IF(ISERROR(AD959:AD1009),"",AD959:AD1009))</f>
        <v>-1.383850262</v>
      </c>
      <c r="AE958" s="177">
        <f t="array" ref="AE958">SUM(IF(ISERROR(AE959:AE1009),"",AE959:AE1009))</f>
        <v>-1.538676812</v>
      </c>
      <c r="AF958" s="177">
        <f t="array" ref="AF958">SUM(IF(ISERROR(AF959:AF1009),"",AF959:AF1009))</f>
        <v>-1.779268483</v>
      </c>
      <c r="AG958" s="177">
        <f t="array" ref="AG958">SUM(IF(ISERROR(AG959:AG1009),"",AG959:AG1009))</f>
        <v>-2.034773076</v>
      </c>
      <c r="AH958" s="177">
        <f t="array" ref="AH958">SUM(IF(ISERROR(AH959:AH1009),"",AH959:AH1009))</f>
        <v>-1.866845027</v>
      </c>
      <c r="AI958" s="177">
        <f t="array" ref="AI958">SUM(IF(ISERROR(AI959:AI1009),"",AI959:AI1009))</f>
        <v>-1.819088554</v>
      </c>
      <c r="AJ958" s="177">
        <f t="array" ref="AJ958">SUM(IF(ISERROR(AJ959:AJ1009),"",AJ959:AJ1009))</f>
        <v>-1.775217681</v>
      </c>
      <c r="AK958" s="177">
        <f t="array" ref="AK958">SUM(IF(ISERROR(AK959:AK1009),"",AK959:AK1009))</f>
        <v>-1.735781278</v>
      </c>
      <c r="AL958" s="177">
        <f t="array" ref="AL958">SUM(IF(ISERROR(AL959:AL1009),"",AL959:AL1009))</f>
        <v>-1.701816508</v>
      </c>
      <c r="AM958" s="177">
        <f t="array" ref="AM958">SUM(IF(ISERROR(AM959:AM1009),"",AM959:AM1009))</f>
        <v>-1.673442754</v>
      </c>
      <c r="AN958" s="177">
        <f t="array" ref="AN958">SUM(IF(ISERROR(AN959:AN1009),"",AN959:AN1009))</f>
        <v>-1.652245562</v>
      </c>
      <c r="AO958" s="177">
        <f t="array" ref="AO958">SUM(IF(ISERROR(AO959:AO1009),"",AO959:AO1009))</f>
        <v>-1.639867852</v>
      </c>
      <c r="AP958" s="177">
        <f t="array" ref="AP958">SUM(IF(ISERROR(AP959:AP1009),"",AP959:AP1009))</f>
        <v>-1.637362795</v>
      </c>
      <c r="AQ958" s="177">
        <f t="array" ref="AQ958">SUM(IF(ISERROR(AQ959:AQ1009),"",AQ959:AQ1009))</f>
        <v>-1.645679511</v>
      </c>
      <c r="AR958" s="177">
        <f t="array" ref="AR958">SUM(IF(ISERROR(AR959:AR1009),"",AR959:AR1009))</f>
        <v>-1.665454471</v>
      </c>
      <c r="AS958" s="177">
        <f t="array" ref="AS958">SUM(IF(ISERROR(AS959:AS1009),"",AS959:AS1009))</f>
        <v>-1.698244548</v>
      </c>
      <c r="AT958" s="177">
        <f t="array" ref="AT958">SUM(IF(ISERROR(AT959:AT1009),"",AT959:AT1009))</f>
        <v>-1.736105052</v>
      </c>
      <c r="AU958" s="177">
        <f t="array" ref="AU958">SUM(IF(ISERROR(AU959:AU1009),"",AU959:AU1009))</f>
        <v>-1.771203558</v>
      </c>
      <c r="AV958" s="177">
        <f t="array" ref="AV958">SUM(IF(ISERROR(AV959:AV1009),"",AV959:AV1009))</f>
        <v>-1.79211369</v>
      </c>
      <c r="AW958" s="177">
        <f t="array" ref="AW958">SUM(IF(ISERROR(AW959:AW1009),"",AW959:AW1009))</f>
        <v>-1.81449851</v>
      </c>
      <c r="AX958" s="177">
        <f t="array" ref="AX958">SUM(IF(ISERROR(AX959:AX1009),"",AX959:AX1009))</f>
        <v>-1.963974886</v>
      </c>
      <c r="AY958" s="177">
        <f t="array" ref="AY958">SUM(IF(ISERROR(AY959:AY1009),"",AY959:AY1009))</f>
        <v>-2.122517889</v>
      </c>
      <c r="AZ958" s="177">
        <f t="array" ref="AZ958">SUM(IF(ISERROR(AZ959:AZ1009),"",AZ959:AZ1009))</f>
        <v>-2.29195164</v>
      </c>
      <c r="BA958" s="177">
        <f t="array" ref="BA958">SUM(IF(ISERROR(BA959:BA1009),"",BA959:BA1009))</f>
        <v>-2.473391709</v>
      </c>
      <c r="BB958" s="177">
        <f t="array" ref="BB958">SUM(IF(ISERROR(BB959:BB1009),"",BB959:BB1009))</f>
        <v>-2.406553066</v>
      </c>
      <c r="BC958" s="177">
        <f t="array" ref="BC958">SUM(IF(ISERROR(BC959:BC1009),"",BC959:BC1009))</f>
        <v>-2.304129303</v>
      </c>
      <c r="BD958" s="177">
        <f t="array" ref="BD958">SUM(IF(ISERROR(BD959:BD1009),"",BD959:BD1009))</f>
        <v>-2.182649443</v>
      </c>
      <c r="BE958" s="177">
        <f t="array" ref="BE958">SUM(IF(ISERROR(BE959:BE1009),"",BE959:BE1009))</f>
        <v>-2.058993157</v>
      </c>
      <c r="BF958" s="177">
        <f t="array" ref="BF958">SUM(IF(ISERROR(BF959:BF1009),"",BF959:BF1009))</f>
        <v>-1.954617158</v>
      </c>
      <c r="BG958" s="177">
        <f t="array" ref="BG958">SUM(IF(ISERROR(BG959:BG1009),"",BG959:BG1009))</f>
        <v>-1.839264823</v>
      </c>
      <c r="BH958" s="177">
        <f t="array" ref="BH958">SUM(IF(ISERROR(BH959:BH1009),"",BH959:BH1009))</f>
        <v>-1.437709973</v>
      </c>
      <c r="BI958" s="177">
        <f t="array" ref="BI958">SUM(IF(ISERROR(BI959:BI1009),"",BI959:BI1009))</f>
        <v>-0.9995591134</v>
      </c>
      <c r="BJ958" s="177">
        <f t="array" ref="BJ958">SUM(IF(ISERROR(BJ959:BJ1009),"",BJ959:BJ1009))</f>
        <v>-0.5211246143</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-0.00264651843</v>
      </c>
      <c r="M968" s="160">
        <f>IF(and($L$902&gt;0,Model!X$1&lt;='Assumptions (Solar)'!$V$13),PPMT('Assumptions (Solar)'!$V$10,Model!X$1,'Assumptions (Solar)'!$V$13,'Assumptions (Solar)'!$V$8*Model!$L$902*('Assumptions (Solar)'!$J$20*'Assumptions (Solar)'!$J$2+'Assumptions (Solar)'!$J$21*'Assumptions (Solar)'!$J$3)/10^9),0)</f>
        <v>-0.002858239904</v>
      </c>
      <c r="N968" s="160">
        <f>IF(and($L$902&gt;0,Model!Y$1&lt;='Assumptions (Solar)'!$V$13),PPMT('Assumptions (Solar)'!$V$10,Model!Y$1,'Assumptions (Solar)'!$V$13,'Assumptions (Solar)'!$V$8*Model!$L$902*('Assumptions (Solar)'!$J$20*'Assumptions (Solar)'!$J$2+'Assumptions (Solar)'!$J$21*'Assumptions (Solar)'!$J$3)/10^9),0)</f>
        <v>-0.003086899097</v>
      </c>
      <c r="O968" s="160">
        <f>IF(and($L$902&gt;0,Model!Z$1&lt;='Assumptions (Solar)'!$V$13),PPMT('Assumptions (Solar)'!$V$10,Model!Z$1,'Assumptions (Solar)'!$V$13,'Assumptions (Solar)'!$V$8*Model!$L$902*('Assumptions (Solar)'!$J$20*'Assumptions (Solar)'!$J$2+'Assumptions (Solar)'!$J$21*'Assumptions (Solar)'!$J$3)/10^9),0)</f>
        <v>-0.003333851024</v>
      </c>
      <c r="P968" s="160">
        <f>IF(and($L$902&gt;0,Model!AA$1&lt;='Assumptions (Solar)'!$V$13),PPMT('Assumptions (Solar)'!$V$10,Model!AA$1,'Assumptions (Solar)'!$V$13,'Assumptions (Solar)'!$V$8*Model!$L$902*('Assumptions (Solar)'!$J$20*'Assumptions (Solar)'!$J$2+'Assumptions (Solar)'!$J$21*'Assumptions (Solar)'!$J$3)/10^9),0)</f>
        <v>-0.003600559106</v>
      </c>
      <c r="Q968" s="160">
        <f>IF(and($L$902&gt;0,Model!AB$1&lt;='Assumptions (Solar)'!$V$13),PPMT('Assumptions (Solar)'!$V$10,Model!AB$1,'Assumptions (Solar)'!$V$13,'Assumptions (Solar)'!$V$8*Model!$L$902*('Assumptions (Solar)'!$J$20*'Assumptions (Solar)'!$J$2+'Assumptions (Solar)'!$J$21*'Assumptions (Solar)'!$J$3)/10^9),0)</f>
        <v>-0.003888603835</v>
      </c>
      <c r="R968" s="160">
        <f>IF(and($L$902&gt;0,Model!AC$1&lt;='Assumptions (Solar)'!$V$13),PPMT('Assumptions (Solar)'!$V$10,Model!AC$1,'Assumptions (Solar)'!$V$13,'Assumptions (Solar)'!$V$8*Model!$L$902*('Assumptions (Solar)'!$J$20*'Assumptions (Solar)'!$J$2+'Assumptions (Solar)'!$J$21*'Assumptions (Solar)'!$J$3)/10^9),0)</f>
        <v>-0.004199692142</v>
      </c>
      <c r="S968" s="160">
        <f>IF(and($L$902&gt;0,Model!AD$1&lt;='Assumptions (Solar)'!$V$13),PPMT('Assumptions (Solar)'!$V$10,Model!AD$1,'Assumptions (Solar)'!$V$13,'Assumptions (Solar)'!$V$8*Model!$L$902*('Assumptions (Solar)'!$J$20*'Assumptions (Solar)'!$J$2+'Assumptions (Solar)'!$J$21*'Assumptions (Solar)'!$J$3)/10^9),0)</f>
        <v>-0.004535667513</v>
      </c>
      <c r="T968" s="160">
        <f>IF(and($L$902&gt;0,Model!AE$1&lt;='Assumptions (Solar)'!$V$13),PPMT('Assumptions (Solar)'!$V$10,Model!AE$1,'Assumptions (Solar)'!$V$13,'Assumptions (Solar)'!$V$8*Model!$L$902*('Assumptions (Solar)'!$J$20*'Assumptions (Solar)'!$J$2+'Assumptions (Solar)'!$J$21*'Assumptions (Solar)'!$J$3)/10^9),0)</f>
        <v>-0.004898520914</v>
      </c>
      <c r="U968" s="160">
        <f>IF(and($L$902&gt;0,Model!AF$1&lt;='Assumptions (Solar)'!$V$13),PPMT('Assumptions (Solar)'!$V$10,Model!AF$1,'Assumptions (Solar)'!$V$13,'Assumptions (Solar)'!$V$8*Model!$L$902*('Assumptions (Solar)'!$J$20*'Assumptions (Solar)'!$J$2+'Assumptions (Solar)'!$J$21*'Assumptions (Solar)'!$J$3)/10^9),0)</f>
        <v>-0.005290402587</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-0.0008896783108</v>
      </c>
      <c r="O970" s="177">
        <f>IF(and($N$902&gt;0,Model!X$1&lt;='Assumptions (Solar)'!$V$13),PPMT('Assumptions (Solar)'!$V$10,Model!X$1,'Assumptions (Solar)'!$V$13,'Assumptions (Solar)'!$V$8*Model!$N$902*('Assumptions (Solar)'!$L$20*'Assumptions (Solar)'!$L$2+'Assumptions (Solar)'!$L$21*'Assumptions (Solar)'!$L$3)/10^9),0)</f>
        <v>-0.0009608525757</v>
      </c>
      <c r="P970" s="177">
        <f>IF(and($N$902&gt;0,Model!Y$1&lt;='Assumptions (Solar)'!$V$13),PPMT('Assumptions (Solar)'!$V$10,Model!Y$1,'Assumptions (Solar)'!$V$13,'Assumptions (Solar)'!$V$8*Model!$N$902*('Assumptions (Solar)'!$L$20*'Assumptions (Solar)'!$L$2+'Assumptions (Solar)'!$L$21*'Assumptions (Solar)'!$L$3)/10^9),0)</f>
        <v>-0.001037720782</v>
      </c>
      <c r="Q970" s="177">
        <f>IF(and($N$902&gt;0,Model!Z$1&lt;='Assumptions (Solar)'!$V$13),PPMT('Assumptions (Solar)'!$V$10,Model!Z$1,'Assumptions (Solar)'!$V$13,'Assumptions (Solar)'!$V$8*Model!$N$902*('Assumptions (Solar)'!$L$20*'Assumptions (Solar)'!$L$2+'Assumptions (Solar)'!$L$21*'Assumptions (Solar)'!$L$3)/10^9),0)</f>
        <v>-0.001120738444</v>
      </c>
      <c r="R970" s="177">
        <f>IF(and($N$902&gt;0,Model!AA$1&lt;='Assumptions (Solar)'!$V$13),PPMT('Assumptions (Solar)'!$V$10,Model!AA$1,'Assumptions (Solar)'!$V$13,'Assumptions (Solar)'!$V$8*Model!$N$902*('Assumptions (Solar)'!$L$20*'Assumptions (Solar)'!$L$2+'Assumptions (Solar)'!$L$21*'Assumptions (Solar)'!$L$3)/10^9),0)</f>
        <v>-0.00121039752</v>
      </c>
      <c r="S970" s="177">
        <f>IF(and($N$902&gt;0,Model!AB$1&lt;='Assumptions (Solar)'!$V$13),PPMT('Assumptions (Solar)'!$V$10,Model!AB$1,'Assumptions (Solar)'!$V$13,'Assumptions (Solar)'!$V$8*Model!$N$902*('Assumptions (Solar)'!$L$20*'Assumptions (Solar)'!$L$2+'Assumptions (Solar)'!$L$21*'Assumptions (Solar)'!$L$3)/10^9),0)</f>
        <v>-0.001307229321</v>
      </c>
      <c r="T970" s="177">
        <f>IF(and($N$902&gt;0,Model!AC$1&lt;='Assumptions (Solar)'!$V$13),PPMT('Assumptions (Solar)'!$V$10,Model!AC$1,'Assumptions (Solar)'!$V$13,'Assumptions (Solar)'!$V$8*Model!$N$902*('Assumptions (Solar)'!$L$20*'Assumptions (Solar)'!$L$2+'Assumptions (Solar)'!$L$21*'Assumptions (Solar)'!$L$3)/10^9),0)</f>
        <v>-0.001411807667</v>
      </c>
      <c r="U970" s="177">
        <f>IF(and($N$902&gt;0,Model!AD$1&lt;='Assumptions (Solar)'!$V$13),PPMT('Assumptions (Solar)'!$V$10,Model!AD$1,'Assumptions (Solar)'!$V$13,'Assumptions (Solar)'!$V$8*Model!$N$902*('Assumptions (Solar)'!$L$20*'Assumptions (Solar)'!$L$2+'Assumptions (Solar)'!$L$21*'Assumptions (Solar)'!$L$3)/10^9),0)</f>
        <v>-0.001524752281</v>
      </c>
      <c r="V970" s="177">
        <f>IF(and($N$902&gt;0,Model!AE$1&lt;='Assumptions (Solar)'!$V$13),PPMT('Assumptions (Solar)'!$V$10,Model!AE$1,'Assumptions (Solar)'!$V$13,'Assumptions (Solar)'!$V$8*Model!$N$902*('Assumptions (Solar)'!$L$20*'Assumptions (Solar)'!$L$2+'Assumptions (Solar)'!$L$21*'Assumptions (Solar)'!$L$3)/10^9),0)</f>
        <v>-0.001646732463</v>
      </c>
      <c r="W970" s="177">
        <f>IF(and($N$902&gt;0,Model!AF$1&lt;='Assumptions (Solar)'!$V$13),PPMT('Assumptions (Solar)'!$V$10,Model!AF$1,'Assumptions (Solar)'!$V$13,'Assumptions (Solar)'!$V$8*Model!$N$902*('Assumptions (Solar)'!$L$20*'Assumptions (Solar)'!$L$2+'Assumptions (Solar)'!$L$21*'Assumptions (Solar)'!$L$3)/10^9),0)</f>
        <v>-0.00177847106</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-0.006504733764</v>
      </c>
      <c r="P971" s="160">
        <f>IF(and($O$902&gt;0,Model!X$1&lt;='Assumptions (Solar)'!$V$13),PPMT('Assumptions (Solar)'!$V$10,Model!X$1,'Assumptions (Solar)'!$V$13,'Assumptions (Solar)'!$V$8*Model!$O$902*('Assumptions (Solar)'!$M$20*'Assumptions (Solar)'!$M$2+'Assumptions (Solar)'!$M$21*'Assumptions (Solar)'!$M$3)/10^9),0)</f>
        <v>-0.007025112465</v>
      </c>
      <c r="Q971" s="160">
        <f>IF(and($O$902&gt;0,Model!Y$1&lt;='Assumptions (Solar)'!$V$13),PPMT('Assumptions (Solar)'!$V$10,Model!Y$1,'Assumptions (Solar)'!$V$13,'Assumptions (Solar)'!$V$8*Model!$O$902*('Assumptions (Solar)'!$M$20*'Assumptions (Solar)'!$M$2+'Assumptions (Solar)'!$M$21*'Assumptions (Solar)'!$M$3)/10^9),0)</f>
        <v>-0.007587121463</v>
      </c>
      <c r="R971" s="160">
        <f>IF(and($O$902&gt;0,Model!Z$1&lt;='Assumptions (Solar)'!$V$13),PPMT('Assumptions (Solar)'!$V$10,Model!Z$1,'Assumptions (Solar)'!$V$13,'Assumptions (Solar)'!$V$8*Model!$O$902*('Assumptions (Solar)'!$M$20*'Assumptions (Solar)'!$M$2+'Assumptions (Solar)'!$M$21*'Assumptions (Solar)'!$M$3)/10^9),0)</f>
        <v>-0.00819409118</v>
      </c>
      <c r="S971" s="160">
        <f>IF(and($O$902&gt;0,Model!AA$1&lt;='Assumptions (Solar)'!$V$13),PPMT('Assumptions (Solar)'!$V$10,Model!AA$1,'Assumptions (Solar)'!$V$13,'Assumptions (Solar)'!$V$8*Model!$O$902*('Assumptions (Solar)'!$M$20*'Assumptions (Solar)'!$M$2+'Assumptions (Solar)'!$M$21*'Assumptions (Solar)'!$M$3)/10^9),0)</f>
        <v>-0.008849618474</v>
      </c>
      <c r="T971" s="160">
        <f>IF(and($O$902&gt;0,Model!AB$1&lt;='Assumptions (Solar)'!$V$13),PPMT('Assumptions (Solar)'!$V$10,Model!AB$1,'Assumptions (Solar)'!$V$13,'Assumptions (Solar)'!$V$8*Model!$O$902*('Assumptions (Solar)'!$M$20*'Assumptions (Solar)'!$M$2+'Assumptions (Solar)'!$M$21*'Assumptions (Solar)'!$M$3)/10^9),0)</f>
        <v>-0.009557587952</v>
      </c>
      <c r="U971" s="160">
        <f>IF(and($O$902&gt;0,Model!AC$1&lt;='Assumptions (Solar)'!$V$13),PPMT('Assumptions (Solar)'!$V$10,Model!AC$1,'Assumptions (Solar)'!$V$13,'Assumptions (Solar)'!$V$8*Model!$O$902*('Assumptions (Solar)'!$M$20*'Assumptions (Solar)'!$M$2+'Assumptions (Solar)'!$M$21*'Assumptions (Solar)'!$M$3)/10^9),0)</f>
        <v>-0.01032219499</v>
      </c>
      <c r="V971" s="160">
        <f>IF(and($O$902&gt;0,Model!AD$1&lt;='Assumptions (Solar)'!$V$13),PPMT('Assumptions (Solar)'!$V$10,Model!AD$1,'Assumptions (Solar)'!$V$13,'Assumptions (Solar)'!$V$8*Model!$O$902*('Assumptions (Solar)'!$M$20*'Assumptions (Solar)'!$M$2+'Assumptions (Solar)'!$M$21*'Assumptions (Solar)'!$M$3)/10^9),0)</f>
        <v>-0.01114797059</v>
      </c>
      <c r="W971" s="160">
        <f>IF(and($O$902&gt;0,Model!AE$1&lt;='Assumptions (Solar)'!$V$13),PPMT('Assumptions (Solar)'!$V$10,Model!AE$1,'Assumptions (Solar)'!$V$13,'Assumptions (Solar)'!$V$8*Model!$O$902*('Assumptions (Solar)'!$M$20*'Assumptions (Solar)'!$M$2+'Assumptions (Solar)'!$M$21*'Assumptions (Solar)'!$M$3)/10^9),0)</f>
        <v>-0.01203980823</v>
      </c>
      <c r="X971" s="160">
        <f>IF(and($O$902&gt;0,Model!AF$1&lt;='Assumptions (Solar)'!$V$13),PPMT('Assumptions (Solar)'!$V$10,Model!AF$1,'Assumptions (Solar)'!$V$13,'Assumptions (Solar)'!$V$8*Model!$O$902*('Assumptions (Solar)'!$M$20*'Assumptions (Solar)'!$M$2+'Assumptions (Solar)'!$M$21*'Assumptions (Solar)'!$M$3)/10^9),0)</f>
        <v>-0.01300299289</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-0.008183216465</v>
      </c>
      <c r="Q972" s="177">
        <f>IF(and($P$902&gt;0,Model!X$1&lt;='Assumptions (Solar)'!$V$13),PPMT('Assumptions (Solar)'!$V$10,Model!X$1,'Assumptions (Solar)'!$V$13,'Assumptions (Solar)'!$V$8*Model!$P$902*('Assumptions (Solar)'!$N$20*'Assumptions (Solar)'!$N$2+'Assumptions (Solar)'!$N$21*'Assumptions (Solar)'!$N$3)/10^9),0)</f>
        <v>-0.008837873782</v>
      </c>
      <c r="R972" s="177">
        <f>IF(and($P$902&gt;0,Model!Y$1&lt;='Assumptions (Solar)'!$V$13),PPMT('Assumptions (Solar)'!$V$10,Model!Y$1,'Assumptions (Solar)'!$V$13,'Assumptions (Solar)'!$V$8*Model!$P$902*('Assumptions (Solar)'!$N$20*'Assumptions (Solar)'!$N$2+'Assumptions (Solar)'!$N$21*'Assumptions (Solar)'!$N$3)/10^9),0)</f>
        <v>-0.009544903684</v>
      </c>
      <c r="S972" s="177">
        <f>IF(and($P$902&gt;0,Model!Z$1&lt;='Assumptions (Solar)'!$V$13),PPMT('Assumptions (Solar)'!$V$10,Model!Z$1,'Assumptions (Solar)'!$V$13,'Assumptions (Solar)'!$V$8*Model!$P$902*('Assumptions (Solar)'!$N$20*'Assumptions (Solar)'!$N$2+'Assumptions (Solar)'!$N$21*'Assumptions (Solar)'!$N$3)/10^9),0)</f>
        <v>-0.01030849598</v>
      </c>
      <c r="T972" s="177">
        <f>IF(and($P$902&gt;0,Model!AA$1&lt;='Assumptions (Solar)'!$V$13),PPMT('Assumptions (Solar)'!$V$10,Model!AA$1,'Assumptions (Solar)'!$V$13,'Assumptions (Solar)'!$V$8*Model!$P$902*('Assumptions (Solar)'!$N$20*'Assumptions (Solar)'!$N$2+'Assumptions (Solar)'!$N$21*'Assumptions (Solar)'!$N$3)/10^9),0)</f>
        <v>-0.01113317566</v>
      </c>
      <c r="U972" s="177">
        <f>IF(and($P$902&gt;0,Model!AB$1&lt;='Assumptions (Solar)'!$V$13),PPMT('Assumptions (Solar)'!$V$10,Model!AB$1,'Assumptions (Solar)'!$V$13,'Assumptions (Solar)'!$V$8*Model!$P$902*('Assumptions (Solar)'!$N$20*'Assumptions (Solar)'!$N$2+'Assumptions (Solar)'!$N$21*'Assumptions (Solar)'!$N$3)/10^9),0)</f>
        <v>-0.01202382971</v>
      </c>
      <c r="V972" s="177">
        <f>IF(and($P$902&gt;0,Model!AC$1&lt;='Assumptions (Solar)'!$V$13),PPMT('Assumptions (Solar)'!$V$10,Model!AC$1,'Assumptions (Solar)'!$V$13,'Assumptions (Solar)'!$V$8*Model!$P$902*('Assumptions (Solar)'!$N$20*'Assumptions (Solar)'!$N$2+'Assumptions (Solar)'!$N$21*'Assumptions (Solar)'!$N$3)/10^9),0)</f>
        <v>-0.01298573609</v>
      </c>
      <c r="W972" s="177">
        <f>IF(and($P$902&gt;0,Model!AD$1&lt;='Assumptions (Solar)'!$V$13),PPMT('Assumptions (Solar)'!$V$10,Model!AD$1,'Assumptions (Solar)'!$V$13,'Assumptions (Solar)'!$V$8*Model!$P$902*('Assumptions (Solar)'!$N$20*'Assumptions (Solar)'!$N$2+'Assumptions (Solar)'!$N$21*'Assumptions (Solar)'!$N$3)/10^9),0)</f>
        <v>-0.01402459497</v>
      </c>
      <c r="X972" s="177">
        <f>IF(and($P$902&gt;0,Model!AE$1&lt;='Assumptions (Solar)'!$V$13),PPMT('Assumptions (Solar)'!$V$10,Model!AE$1,'Assumptions (Solar)'!$V$13,'Assumptions (Solar)'!$V$8*Model!$P$902*('Assumptions (Solar)'!$N$20*'Assumptions (Solar)'!$N$2+'Assumptions (Solar)'!$N$21*'Assumptions (Solar)'!$N$3)/10^9),0)</f>
        <v>-0.01514656257</v>
      </c>
      <c r="Y972" s="177">
        <f>IF(and($P$902&gt;0,Model!AF$1&lt;='Assumptions (Solar)'!$V$13),PPMT('Assumptions (Solar)'!$V$10,Model!AF$1,'Assumptions (Solar)'!$V$13,'Assumptions (Solar)'!$V$8*Model!$P$902*('Assumptions (Solar)'!$N$20*'Assumptions (Solar)'!$N$2+'Assumptions (Solar)'!$N$21*'Assumptions (Solar)'!$N$3)/10^9),0)</f>
        <v>-0.01635828758</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-0.009528799293</v>
      </c>
      <c r="R973" s="160">
        <f>IF(and($Q$902&gt;0,Model!X$1&lt;='Assumptions (Solar)'!$V$13),PPMT('Assumptions (Solar)'!$V$10,Model!X$1,'Assumptions (Solar)'!$V$13,'Assumptions (Solar)'!$V$8*Model!$Q$902*('Assumptions (Solar)'!$O$20*'Assumptions (Solar)'!$O$2+'Assumptions (Solar)'!$O$21*'Assumptions (Solar)'!$O$3)/10^9),0)</f>
        <v>-0.01029110324</v>
      </c>
      <c r="S973" s="160">
        <f>IF(and($Q$902&gt;0,Model!Y$1&lt;='Assumptions (Solar)'!$V$13),PPMT('Assumptions (Solar)'!$V$10,Model!Y$1,'Assumptions (Solar)'!$V$13,'Assumptions (Solar)'!$V$8*Model!$Q$902*('Assumptions (Solar)'!$O$20*'Assumptions (Solar)'!$O$2+'Assumptions (Solar)'!$O$21*'Assumptions (Solar)'!$O$3)/10^9),0)</f>
        <v>-0.0111143915</v>
      </c>
      <c r="T973" s="160">
        <f>IF(and($Q$902&gt;0,Model!Z$1&lt;='Assumptions (Solar)'!$V$13),PPMT('Assumptions (Solar)'!$V$10,Model!Z$1,'Assumptions (Solar)'!$V$13,'Assumptions (Solar)'!$V$8*Model!$Q$902*('Assumptions (Solar)'!$O$20*'Assumptions (Solar)'!$O$2+'Assumptions (Solar)'!$O$21*'Assumptions (Solar)'!$O$3)/10^9),0)</f>
        <v>-0.01200354282</v>
      </c>
      <c r="U973" s="160">
        <f>IF(and($Q$902&gt;0,Model!AA$1&lt;='Assumptions (Solar)'!$V$13),PPMT('Assumptions (Solar)'!$V$10,Model!AA$1,'Assumptions (Solar)'!$V$13,'Assumptions (Solar)'!$V$8*Model!$Q$902*('Assumptions (Solar)'!$O$20*'Assumptions (Solar)'!$O$2+'Assumptions (Solar)'!$O$21*'Assumptions (Solar)'!$O$3)/10^9),0)</f>
        <v>-0.01296382624</v>
      </c>
      <c r="V973" s="160">
        <f>IF(and($Q$902&gt;0,Model!AB$1&lt;='Assumptions (Solar)'!$V$13),PPMT('Assumptions (Solar)'!$V$10,Model!AB$1,'Assumptions (Solar)'!$V$13,'Assumptions (Solar)'!$V$8*Model!$Q$902*('Assumptions (Solar)'!$O$20*'Assumptions (Solar)'!$O$2+'Assumptions (Solar)'!$O$21*'Assumptions (Solar)'!$O$3)/10^9),0)</f>
        <v>-0.01400093234</v>
      </c>
      <c r="W973" s="160">
        <f>IF(and($Q$902&gt;0,Model!AC$1&lt;='Assumptions (Solar)'!$V$13),PPMT('Assumptions (Solar)'!$V$10,Model!AC$1,'Assumptions (Solar)'!$V$13,'Assumptions (Solar)'!$V$8*Model!$Q$902*('Assumptions (Solar)'!$O$20*'Assumptions (Solar)'!$O$2+'Assumptions (Solar)'!$O$21*'Assumptions (Solar)'!$O$3)/10^9),0)</f>
        <v>-0.01512100693</v>
      </c>
      <c r="X973" s="160">
        <f>IF(and($Q$902&gt;0,Model!AD$1&lt;='Assumptions (Solar)'!$V$13),PPMT('Assumptions (Solar)'!$V$10,Model!AD$1,'Assumptions (Solar)'!$V$13,'Assumptions (Solar)'!$V$8*Model!$Q$902*('Assumptions (Solar)'!$O$20*'Assumptions (Solar)'!$O$2+'Assumptions (Solar)'!$O$21*'Assumptions (Solar)'!$O$3)/10^9),0)</f>
        <v>-0.01633068748</v>
      </c>
      <c r="Y973" s="160">
        <f>IF(and($Q$902&gt;0,Model!AE$1&lt;='Assumptions (Solar)'!$V$13),PPMT('Assumptions (Solar)'!$V$10,Model!AE$1,'Assumptions (Solar)'!$V$13,'Assumptions (Solar)'!$V$8*Model!$Q$902*('Assumptions (Solar)'!$O$20*'Assumptions (Solar)'!$O$2+'Assumptions (Solar)'!$O$21*'Assumptions (Solar)'!$O$3)/10^9),0)</f>
        <v>-0.01763714248</v>
      </c>
      <c r="Z973" s="160">
        <f>IF(and($Q$902&gt;0,Model!AF$1&lt;='Assumptions (Solar)'!$V$13),PPMT('Assumptions (Solar)'!$V$10,Model!AF$1,'Assumptions (Solar)'!$V$13,'Assumptions (Solar)'!$V$8*Model!$Q$902*('Assumptions (Solar)'!$O$20*'Assumptions (Solar)'!$O$2+'Assumptions (Solar)'!$O$21*'Assumptions (Solar)'!$O$3)/10^9),0)</f>
        <v>-0.01904811388</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-0.008640567996</v>
      </c>
      <c r="S974" s="177">
        <f>IF(and($R$902&gt;0,Model!X$1&lt;='Assumptions (Solar)'!$V$13),PPMT('Assumptions (Solar)'!$V$10,Model!X$1,'Assumptions (Solar)'!$V$13,'Assumptions (Solar)'!$V$8*Model!$R$902*('Assumptions (Solar)'!$P$20*'Assumptions (Solar)'!$P$2+'Assumptions (Solar)'!$P$21*'Assumptions (Solar)'!$P$3)/10^9),0)</f>
        <v>-0.009331813436</v>
      </c>
      <c r="T974" s="177">
        <f>IF(and($R$902&gt;0,Model!Y$1&lt;='Assumptions (Solar)'!$V$13),PPMT('Assumptions (Solar)'!$V$10,Model!Y$1,'Assumptions (Solar)'!$V$13,'Assumptions (Solar)'!$V$8*Model!$R$902*('Assumptions (Solar)'!$P$20*'Assumptions (Solar)'!$P$2+'Assumptions (Solar)'!$P$21*'Assumptions (Solar)'!$P$3)/10^9),0)</f>
        <v>-0.01007835851</v>
      </c>
      <c r="U974" s="177">
        <f>IF(and($R$902&gt;0,Model!Z$1&lt;='Assumptions (Solar)'!$V$13),PPMT('Assumptions (Solar)'!$V$10,Model!Z$1,'Assumptions (Solar)'!$V$13,'Assumptions (Solar)'!$V$8*Model!$R$902*('Assumptions (Solar)'!$P$20*'Assumptions (Solar)'!$P$2+'Assumptions (Solar)'!$P$21*'Assumptions (Solar)'!$P$3)/10^9),0)</f>
        <v>-0.01088462719</v>
      </c>
      <c r="V974" s="177">
        <f>IF(and($R$902&gt;0,Model!AA$1&lt;='Assumptions (Solar)'!$V$13),PPMT('Assumptions (Solar)'!$V$10,Model!AA$1,'Assumptions (Solar)'!$V$13,'Assumptions (Solar)'!$V$8*Model!$R$902*('Assumptions (Solar)'!$P$20*'Assumptions (Solar)'!$P$2+'Assumptions (Solar)'!$P$21*'Assumptions (Solar)'!$P$3)/10^9),0)</f>
        <v>-0.01175539737</v>
      </c>
      <c r="W974" s="177">
        <f>IF(and($R$902&gt;0,Model!AB$1&lt;='Assumptions (Solar)'!$V$13),PPMT('Assumptions (Solar)'!$V$10,Model!AB$1,'Assumptions (Solar)'!$V$13,'Assumptions (Solar)'!$V$8*Model!$R$902*('Assumptions (Solar)'!$P$20*'Assumptions (Solar)'!$P$2+'Assumptions (Solar)'!$P$21*'Assumptions (Solar)'!$P$3)/10^9),0)</f>
        <v>-0.01269582916</v>
      </c>
      <c r="X974" s="177">
        <f>IF(and($R$902&gt;0,Model!AC$1&lt;='Assumptions (Solar)'!$V$13),PPMT('Assumptions (Solar)'!$V$10,Model!AC$1,'Assumptions (Solar)'!$V$13,'Assumptions (Solar)'!$V$8*Model!$R$902*('Assumptions (Solar)'!$P$20*'Assumptions (Solar)'!$P$2+'Assumptions (Solar)'!$P$21*'Assumptions (Solar)'!$P$3)/10^9),0)</f>
        <v>-0.01371149549</v>
      </c>
      <c r="Y974" s="177">
        <f>IF(and($R$902&gt;0,Model!AD$1&lt;='Assumptions (Solar)'!$V$13),PPMT('Assumptions (Solar)'!$V$10,Model!AD$1,'Assumptions (Solar)'!$V$13,'Assumptions (Solar)'!$V$8*Model!$R$902*('Assumptions (Solar)'!$P$20*'Assumptions (Solar)'!$P$2+'Assumptions (Solar)'!$P$21*'Assumptions (Solar)'!$P$3)/10^9),0)</f>
        <v>-0.01480841513</v>
      </c>
      <c r="Z974" s="177">
        <f>IF(and($R$902&gt;0,Model!AE$1&lt;='Assumptions (Solar)'!$V$13),PPMT('Assumptions (Solar)'!$V$10,Model!AE$1,'Assumptions (Solar)'!$V$13,'Assumptions (Solar)'!$V$8*Model!$R$902*('Assumptions (Solar)'!$P$20*'Assumptions (Solar)'!$P$2+'Assumptions (Solar)'!$P$21*'Assumptions (Solar)'!$P$3)/10^9),0)</f>
        <v>-0.01599308834</v>
      </c>
      <c r="AA974" s="177">
        <f>IF(and($R$902&gt;0,Model!AF$1&lt;='Assumptions (Solar)'!$V$13),PPMT('Assumptions (Solar)'!$V$10,Model!AF$1,'Assumptions (Solar)'!$V$13,'Assumptions (Solar)'!$V$8*Model!$R$902*('Assumptions (Solar)'!$P$20*'Assumptions (Solar)'!$P$2+'Assumptions (Solar)'!$P$21*'Assumptions (Solar)'!$P$3)/10^9),0)</f>
        <v>-0.01727253541</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-0.04687568209</v>
      </c>
      <c r="T975" s="160">
        <f>IF(and($S$902&gt;0,Model!X$1&lt;='Assumptions (Solar)'!$V$13),PPMT('Assumptions (Solar)'!$V$10,Model!X$1,'Assumptions (Solar)'!$V$13,'Assumptions (Solar)'!$V$8*Model!$S$902*('Assumptions (Solar)'!$Q$20*'Assumptions (Solar)'!$Q$2+'Assumptions (Solar)'!$Q$21*'Assumptions (Solar)'!$Q$3)/10^9),0)</f>
        <v>-0.05062573666</v>
      </c>
      <c r="U975" s="160">
        <f>IF(and($S$902&gt;0,Model!Y$1&lt;='Assumptions (Solar)'!$V$13),PPMT('Assumptions (Solar)'!$V$10,Model!Y$1,'Assumptions (Solar)'!$V$13,'Assumptions (Solar)'!$V$8*Model!$S$902*('Assumptions (Solar)'!$Q$20*'Assumptions (Solar)'!$Q$2+'Assumptions (Solar)'!$Q$21*'Assumptions (Solar)'!$Q$3)/10^9),0)</f>
        <v>-0.05467579559</v>
      </c>
      <c r="V975" s="160">
        <f>IF(and($S$902&gt;0,Model!Z$1&lt;='Assumptions (Solar)'!$V$13),PPMT('Assumptions (Solar)'!$V$10,Model!Z$1,'Assumptions (Solar)'!$V$13,'Assumptions (Solar)'!$V$8*Model!$S$902*('Assumptions (Solar)'!$Q$20*'Assumptions (Solar)'!$Q$2+'Assumptions (Solar)'!$Q$21*'Assumptions (Solar)'!$Q$3)/10^9),0)</f>
        <v>-0.05904985924</v>
      </c>
      <c r="W975" s="160">
        <f>IF(and($S$902&gt;0,Model!AA$1&lt;='Assumptions (Solar)'!$V$13),PPMT('Assumptions (Solar)'!$V$10,Model!AA$1,'Assumptions (Solar)'!$V$13,'Assumptions (Solar)'!$V$8*Model!$S$902*('Assumptions (Solar)'!$Q$20*'Assumptions (Solar)'!$Q$2+'Assumptions (Solar)'!$Q$21*'Assumptions (Solar)'!$Q$3)/10^9),0)</f>
        <v>-0.06377384798</v>
      </c>
      <c r="X975" s="160">
        <f>IF(and($S$902&gt;0,Model!AB$1&lt;='Assumptions (Solar)'!$V$13),PPMT('Assumptions (Solar)'!$V$10,Model!AB$1,'Assumptions (Solar)'!$V$13,'Assumptions (Solar)'!$V$8*Model!$S$902*('Assumptions (Solar)'!$Q$20*'Assumptions (Solar)'!$Q$2+'Assumptions (Solar)'!$Q$21*'Assumptions (Solar)'!$Q$3)/10^9),0)</f>
        <v>-0.06887575582</v>
      </c>
      <c r="Y975" s="160">
        <f>IF(and($S$902&gt;0,Model!AC$1&lt;='Assumptions (Solar)'!$V$13),PPMT('Assumptions (Solar)'!$V$10,Model!AC$1,'Assumptions (Solar)'!$V$13,'Assumptions (Solar)'!$V$8*Model!$S$902*('Assumptions (Solar)'!$Q$20*'Assumptions (Solar)'!$Q$2+'Assumptions (Solar)'!$Q$21*'Assumptions (Solar)'!$Q$3)/10^9),0)</f>
        <v>-0.07438581628</v>
      </c>
      <c r="Z975" s="160">
        <f>IF(and($S$902&gt;0,Model!AD$1&lt;='Assumptions (Solar)'!$V$13),PPMT('Assumptions (Solar)'!$V$10,Model!AD$1,'Assumptions (Solar)'!$V$13,'Assumptions (Solar)'!$V$8*Model!$S$902*('Assumptions (Solar)'!$Q$20*'Assumptions (Solar)'!$Q$2+'Assumptions (Solar)'!$Q$21*'Assumptions (Solar)'!$Q$3)/10^9),0)</f>
        <v>-0.08033668158</v>
      </c>
      <c r="AA975" s="160">
        <f>IF(and($S$902&gt;0,Model!AE$1&lt;='Assumptions (Solar)'!$V$13),PPMT('Assumptions (Solar)'!$V$10,Model!AE$1,'Assumptions (Solar)'!$V$13,'Assumptions (Solar)'!$V$8*Model!$S$902*('Assumptions (Solar)'!$Q$20*'Assumptions (Solar)'!$Q$2+'Assumptions (Solar)'!$Q$21*'Assumptions (Solar)'!$Q$3)/10^9),0)</f>
        <v>-0.08676361611</v>
      </c>
      <c r="AB975" s="160">
        <f>IF(and($S$902&gt;0,Model!AF$1&lt;='Assumptions (Solar)'!$V$13),PPMT('Assumptions (Solar)'!$V$10,Model!AF$1,'Assumptions (Solar)'!$V$13,'Assumptions (Solar)'!$V$8*Model!$S$902*('Assumptions (Solar)'!$Q$20*'Assumptions (Solar)'!$Q$2+'Assumptions (Solar)'!$Q$21*'Assumptions (Solar)'!$Q$3)/10^9),0)</f>
        <v>-0.0937047054</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-0.05083196629</v>
      </c>
      <c r="U976" s="160">
        <f>IF(and($T$902&gt;0,Model!X$1&lt;='Assumptions (Solar)'!$V$13),PPMT('Assumptions (Solar)'!$V$10,Model!X$1,'Assumptions (Solar)'!$V$13,'Assumptions (Solar)'!$V$8*Model!$T$902*('Assumptions (Solar)'!$R$20*'Assumptions (Solar)'!$R$2+'Assumptions (Solar)'!$R$21*'Assumptions (Solar)'!$R$3)/10^9),0)</f>
        <v>-0.0548985236</v>
      </c>
      <c r="V976" s="160">
        <f>IF(and($T$902&gt;0,Model!Y$1&lt;='Assumptions (Solar)'!$V$13),PPMT('Assumptions (Solar)'!$V$10,Model!Y$1,'Assumptions (Solar)'!$V$13,'Assumptions (Solar)'!$V$8*Model!$T$902*('Assumptions (Solar)'!$R$20*'Assumptions (Solar)'!$R$2+'Assumptions (Solar)'!$R$21*'Assumptions (Solar)'!$R$3)/10^9),0)</f>
        <v>-0.05929040548</v>
      </c>
      <c r="W976" s="160">
        <f>IF(and($T$902&gt;0,Model!Z$1&lt;='Assumptions (Solar)'!$V$13),PPMT('Assumptions (Solar)'!$V$10,Model!Z$1,'Assumptions (Solar)'!$V$13,'Assumptions (Solar)'!$V$8*Model!$T$902*('Assumptions (Solar)'!$R$20*'Assumptions (Solar)'!$R$2+'Assumptions (Solar)'!$R$21*'Assumptions (Solar)'!$R$3)/10^9),0)</f>
        <v>-0.06403363792</v>
      </c>
      <c r="X976" s="160">
        <f>IF(and($T$902&gt;0,Model!AA$1&lt;='Assumptions (Solar)'!$V$13),PPMT('Assumptions (Solar)'!$V$10,Model!AA$1,'Assumptions (Solar)'!$V$13,'Assumptions (Solar)'!$V$8*Model!$T$902*('Assumptions (Solar)'!$R$20*'Assumptions (Solar)'!$R$2+'Assumptions (Solar)'!$R$21*'Assumptions (Solar)'!$R$3)/10^9),0)</f>
        <v>-0.06915632896</v>
      </c>
      <c r="Y976" s="160">
        <f>IF(and($T$902&gt;0,Model!AB$1&lt;='Assumptions (Solar)'!$V$13),PPMT('Assumptions (Solar)'!$V$10,Model!AB$1,'Assumptions (Solar)'!$V$13,'Assumptions (Solar)'!$V$8*Model!$T$902*('Assumptions (Solar)'!$R$20*'Assumptions (Solar)'!$R$2+'Assumptions (Solar)'!$R$21*'Assumptions (Solar)'!$R$3)/10^9),0)</f>
        <v>-0.07468883527</v>
      </c>
      <c r="Z976" s="160">
        <f>IF(and($T$902&gt;0,Model!AC$1&lt;='Assumptions (Solar)'!$V$13),PPMT('Assumptions (Solar)'!$V$10,Model!AC$1,'Assumptions (Solar)'!$V$13,'Assumptions (Solar)'!$V$8*Model!$T$902*('Assumptions (Solar)'!$R$20*'Assumptions (Solar)'!$R$2+'Assumptions (Solar)'!$R$21*'Assumptions (Solar)'!$R$3)/10^9),0)</f>
        <v>-0.08066394209</v>
      </c>
      <c r="AA976" s="160">
        <f>IF(and($T$902&gt;0,Model!AD$1&lt;='Assumptions (Solar)'!$V$13),PPMT('Assumptions (Solar)'!$V$10,Model!AD$1,'Assumptions (Solar)'!$V$13,'Assumptions (Solar)'!$V$8*Model!$T$902*('Assumptions (Solar)'!$R$20*'Assumptions (Solar)'!$R$2+'Assumptions (Solar)'!$R$21*'Assumptions (Solar)'!$R$3)/10^9),0)</f>
        <v>-0.08711705746</v>
      </c>
      <c r="AB976" s="160">
        <f>IF(and($T$902&gt;0,Model!AE$1&lt;='Assumptions (Solar)'!$V$13),PPMT('Assumptions (Solar)'!$V$10,Model!AE$1,'Assumptions (Solar)'!$V$13,'Assumptions (Solar)'!$V$8*Model!$T$902*('Assumptions (Solar)'!$R$20*'Assumptions (Solar)'!$R$2+'Assumptions (Solar)'!$R$21*'Assumptions (Solar)'!$R$3)/10^9),0)</f>
        <v>-0.09408642206</v>
      </c>
      <c r="AC976" s="160">
        <f>IF(and($T$902&gt;0,Model!AF$1&lt;='Assumptions (Solar)'!$V$13),PPMT('Assumptions (Solar)'!$V$10,Model!AF$1,'Assumptions (Solar)'!$V$13,'Assumptions (Solar)'!$V$8*Model!$T$902*('Assumptions (Solar)'!$R$20*'Assumptions (Solar)'!$R$2+'Assumptions (Solar)'!$R$21*'Assumptions (Solar)'!$R$3)/10^9),0)</f>
        <v>-0.1016133358</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-0.03590031569</v>
      </c>
      <c r="V977" s="160">
        <f>IF(and($U$902&gt;0,Model!X$1&lt;='Assumptions (Solar)'!$V$13),PPMT('Assumptions (Solar)'!$V$10,Model!X$1,'Assumptions (Solar)'!$V$13,'Assumptions (Solar)'!$V$8*Model!$U$902*('Assumptions (Solar)'!$S$20*'Assumptions (Solar)'!$S$2+'Assumptions (Solar)'!$S$21*'Assumptions (Solar)'!$S$3)/10^9),0)</f>
        <v>-0.03877234094</v>
      </c>
      <c r="W977" s="160">
        <f>IF(and($U$902&gt;0,Model!Y$1&lt;='Assumptions (Solar)'!$V$13),PPMT('Assumptions (Solar)'!$V$10,Model!Y$1,'Assumptions (Solar)'!$V$13,'Assumptions (Solar)'!$V$8*Model!$U$902*('Assumptions (Solar)'!$S$20*'Assumptions (Solar)'!$S$2+'Assumptions (Solar)'!$S$21*'Assumptions (Solar)'!$S$3)/10^9),0)</f>
        <v>-0.04187412822</v>
      </c>
      <c r="X977" s="160">
        <f>IF(and($U$902&gt;0,Model!Z$1&lt;='Assumptions (Solar)'!$V$13),PPMT('Assumptions (Solar)'!$V$10,Model!Z$1,'Assumptions (Solar)'!$V$13,'Assumptions (Solar)'!$V$8*Model!$U$902*('Assumptions (Solar)'!$S$20*'Assumptions (Solar)'!$S$2+'Assumptions (Solar)'!$S$21*'Assumptions (Solar)'!$S$3)/10^9),0)</f>
        <v>-0.04522405848</v>
      </c>
      <c r="Y977" s="160">
        <f>IF(and($U$902&gt;0,Model!AA$1&lt;='Assumptions (Solar)'!$V$13),PPMT('Assumptions (Solar)'!$V$10,Model!AA$1,'Assumptions (Solar)'!$V$13,'Assumptions (Solar)'!$V$8*Model!$U$902*('Assumptions (Solar)'!$S$20*'Assumptions (Solar)'!$S$2+'Assumptions (Solar)'!$S$21*'Assumptions (Solar)'!$S$3)/10^9),0)</f>
        <v>-0.04884198316</v>
      </c>
      <c r="Z977" s="160">
        <f>IF(and($U$902&gt;0,Model!AB$1&lt;='Assumptions (Solar)'!$V$13),PPMT('Assumptions (Solar)'!$V$10,Model!AB$1,'Assumptions (Solar)'!$V$13,'Assumptions (Solar)'!$V$8*Model!$U$902*('Assumptions (Solar)'!$S$20*'Assumptions (Solar)'!$S$2+'Assumptions (Solar)'!$S$21*'Assumptions (Solar)'!$S$3)/10^9),0)</f>
        <v>-0.05274934181</v>
      </c>
      <c r="AA977" s="160">
        <f>IF(and($U$902&gt;0,Model!AC$1&lt;='Assumptions (Solar)'!$V$13),PPMT('Assumptions (Solar)'!$V$10,Model!AC$1,'Assumptions (Solar)'!$V$13,'Assumptions (Solar)'!$V$8*Model!$U$902*('Assumptions (Solar)'!$S$20*'Assumptions (Solar)'!$S$2+'Assumptions (Solar)'!$S$21*'Assumptions (Solar)'!$S$3)/10^9),0)</f>
        <v>-0.05696928915</v>
      </c>
      <c r="AB977" s="160">
        <f>IF(and($U$902&gt;0,Model!AD$1&lt;='Assumptions (Solar)'!$V$13),PPMT('Assumptions (Solar)'!$V$10,Model!AD$1,'Assumptions (Solar)'!$V$13,'Assumptions (Solar)'!$V$8*Model!$U$902*('Assumptions (Solar)'!$S$20*'Assumptions (Solar)'!$S$2+'Assumptions (Solar)'!$S$21*'Assumptions (Solar)'!$S$3)/10^9),0)</f>
        <v>-0.06152683228</v>
      </c>
      <c r="AC977" s="160">
        <f>IF(and($U$902&gt;0,Model!AE$1&lt;='Assumptions (Solar)'!$V$13),PPMT('Assumptions (Solar)'!$V$10,Model!AE$1,'Assumptions (Solar)'!$V$13,'Assumptions (Solar)'!$V$8*Model!$U$902*('Assumptions (Solar)'!$S$20*'Assumptions (Solar)'!$S$2+'Assumptions (Solar)'!$S$21*'Assumptions (Solar)'!$S$3)/10^9),0)</f>
        <v>-0.06644897887</v>
      </c>
      <c r="AD977" s="160">
        <f>IF(and($U$902&gt;0,Model!AF$1&lt;='Assumptions (Solar)'!$V$13),PPMT('Assumptions (Solar)'!$V$10,Model!AF$1,'Assumptions (Solar)'!$V$13,'Assumptions (Solar)'!$V$8*Model!$U$902*('Assumptions (Solar)'!$S$20*'Assumptions (Solar)'!$S$2+'Assumptions (Solar)'!$S$21*'Assumptions (Solar)'!$S$3)/10^9),0)</f>
        <v>-0.07176489718</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-0.2034923664</v>
      </c>
      <c r="Y980" s="160">
        <f>IF(and($X$902&gt;0,Model!X$1&lt;='Assumptions (Solar)'!$V$13),PPMT('Assumptions (Solar)'!$V$10,Model!X$1,'Assumptions (Solar)'!$V$13,'Assumptions (Solar)'!$V$8*Model!$X$902*('Assumptions (Solar)'!$V$20*'Assumptions (Solar)'!$V$2+'Assumptions (Solar)'!$V$21*'Assumptions (Solar)'!$V$3)/10^9),0)</f>
        <v>-0.2197717557</v>
      </c>
      <c r="Z980" s="160">
        <f>IF(and($X$902&gt;0,Model!Y$1&lt;='Assumptions (Solar)'!$V$13),PPMT('Assumptions (Solar)'!$V$10,Model!Y$1,'Assumptions (Solar)'!$V$13,'Assumptions (Solar)'!$V$8*Model!$X$902*('Assumptions (Solar)'!$V$20*'Assumptions (Solar)'!$V$2+'Assumptions (Solar)'!$V$21*'Assumptions (Solar)'!$V$3)/10^9),0)</f>
        <v>-0.2373534961</v>
      </c>
      <c r="AA980" s="160">
        <f>IF(and($X$902&gt;0,Model!Z$1&lt;='Assumptions (Solar)'!$V$13),PPMT('Assumptions (Solar)'!$V$10,Model!Z$1,'Assumptions (Solar)'!$V$13,'Assumptions (Solar)'!$V$8*Model!$X$902*('Assumptions (Solar)'!$V$20*'Assumptions (Solar)'!$V$2+'Assumptions (Solar)'!$V$21*'Assumptions (Solar)'!$V$3)/10^9),0)</f>
        <v>-0.2563417758</v>
      </c>
      <c r="AB980" s="160">
        <f>IF(and($X$902&gt;0,Model!AA$1&lt;='Assumptions (Solar)'!$V$13),PPMT('Assumptions (Solar)'!$V$10,Model!AA$1,'Assumptions (Solar)'!$V$13,'Assumptions (Solar)'!$V$8*Model!$X$902*('Assumptions (Solar)'!$V$20*'Assumptions (Solar)'!$V$2+'Assumptions (Solar)'!$V$21*'Assumptions (Solar)'!$V$3)/10^9),0)</f>
        <v>-0.2768491179</v>
      </c>
      <c r="AC980" s="160">
        <f>IF(and($X$902&gt;0,Model!AB$1&lt;='Assumptions (Solar)'!$V$13),PPMT('Assumptions (Solar)'!$V$10,Model!AB$1,'Assumptions (Solar)'!$V$13,'Assumptions (Solar)'!$V$8*Model!$X$902*('Assumptions (Solar)'!$V$20*'Assumptions (Solar)'!$V$2+'Assumptions (Solar)'!$V$21*'Assumptions (Solar)'!$V$3)/10^9),0)</f>
        <v>-0.2989970473</v>
      </c>
      <c r="AD980" s="160">
        <f>IF(and($X$902&gt;0,Model!AC$1&lt;='Assumptions (Solar)'!$V$13),PPMT('Assumptions (Solar)'!$V$10,Model!AC$1,'Assumptions (Solar)'!$V$13,'Assumptions (Solar)'!$V$8*Model!$X$902*('Assumptions (Solar)'!$V$20*'Assumptions (Solar)'!$V$2+'Assumptions (Solar)'!$V$21*'Assumptions (Solar)'!$V$3)/10^9),0)</f>
        <v>-0.3229168111</v>
      </c>
      <c r="AE980" s="160">
        <f>IF(and($X$902&gt;0,Model!AD$1&lt;='Assumptions (Solar)'!$V$13),PPMT('Assumptions (Solar)'!$V$10,Model!AD$1,'Assumptions (Solar)'!$V$13,'Assumptions (Solar)'!$V$8*Model!$X$902*('Assumptions (Solar)'!$V$20*'Assumptions (Solar)'!$V$2+'Assumptions (Solar)'!$V$21*'Assumptions (Solar)'!$V$3)/10^9),0)</f>
        <v>-0.348750156</v>
      </c>
      <c r="AF980" s="160">
        <f>IF(and($X$902&gt;0,Model!AE$1&lt;='Assumptions (Solar)'!$V$13),PPMT('Assumptions (Solar)'!$V$10,Model!AE$1,'Assumptions (Solar)'!$V$13,'Assumptions (Solar)'!$V$8*Model!$X$902*('Assumptions (Solar)'!$V$20*'Assumptions (Solar)'!$V$2+'Assumptions (Solar)'!$V$21*'Assumptions (Solar)'!$V$3)/10^9),0)</f>
        <v>-0.3766501685</v>
      </c>
      <c r="AG980" s="160">
        <f>IF(and($X$902&gt;0,Model!AF$1&lt;='Assumptions (Solar)'!$V$13),PPMT('Assumptions (Solar)'!$V$10,Model!AF$1,'Assumptions (Solar)'!$V$13,'Assumptions (Solar)'!$V$8*Model!$X$902*('Assumptions (Solar)'!$V$20*'Assumptions (Solar)'!$V$2+'Assumptions (Solar)'!$V$21*'Assumptions (Solar)'!$V$3)/10^9),0)</f>
        <v>-0.4067821819</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-0.1421590397</v>
      </c>
      <c r="Z981" s="160">
        <f>IF(and($Y$902&gt;0,Model!X$1&lt;='Assumptions (Solar)'!$V$13),PPMT('Assumptions (Solar)'!$V$10,Model!X$1,'Assumptions (Solar)'!$V$13,'Assumptions (Solar)'!$V$8*Model!$Y$902*('Assumptions (Solar)'!$W$20*'Assumptions (Solar)'!$W$2+'Assumptions (Solar)'!$W$21*'Assumptions (Solar)'!$W$3)/10^9),0)</f>
        <v>-0.1535317629</v>
      </c>
      <c r="AA981" s="160">
        <f>IF(and($Y$902&gt;0,Model!Y$1&lt;='Assumptions (Solar)'!$V$13),PPMT('Assumptions (Solar)'!$V$10,Model!Y$1,'Assumptions (Solar)'!$V$13,'Assumptions (Solar)'!$V$8*Model!$Y$902*('Assumptions (Solar)'!$W$20*'Assumptions (Solar)'!$W$2+'Assumptions (Solar)'!$W$21*'Assumptions (Solar)'!$W$3)/10^9),0)</f>
        <v>-0.1658143039</v>
      </c>
      <c r="AB981" s="160">
        <f>IF(and($Y$902&gt;0,Model!Z$1&lt;='Assumptions (Solar)'!$V$13),PPMT('Assumptions (Solar)'!$V$10,Model!Z$1,'Assumptions (Solar)'!$V$13,'Assumptions (Solar)'!$V$8*Model!$Y$902*('Assumptions (Solar)'!$W$20*'Assumptions (Solar)'!$W$2+'Assumptions (Solar)'!$W$21*'Assumptions (Solar)'!$W$3)/10^9),0)</f>
        <v>-0.1790794482</v>
      </c>
      <c r="AC981" s="160">
        <f>IF(and($Y$902&gt;0,Model!AA$1&lt;='Assumptions (Solar)'!$V$13),PPMT('Assumptions (Solar)'!$V$10,Model!AA$1,'Assumptions (Solar)'!$V$13,'Assumptions (Solar)'!$V$8*Model!$Y$902*('Assumptions (Solar)'!$W$20*'Assumptions (Solar)'!$W$2+'Assumptions (Solar)'!$W$21*'Assumptions (Solar)'!$W$3)/10^9),0)</f>
        <v>-0.1934058041</v>
      </c>
      <c r="AD981" s="160">
        <f>IF(and($Y$902&gt;0,Model!AB$1&lt;='Assumptions (Solar)'!$V$13),PPMT('Assumptions (Solar)'!$V$10,Model!AB$1,'Assumptions (Solar)'!$V$13,'Assumptions (Solar)'!$V$8*Model!$Y$902*('Assumptions (Solar)'!$W$20*'Assumptions (Solar)'!$W$2+'Assumptions (Solar)'!$W$21*'Assumptions (Solar)'!$W$3)/10^9),0)</f>
        <v>-0.2088782684</v>
      </c>
      <c r="AE981" s="160">
        <f>IF(and($Y$902&gt;0,Model!AC$1&lt;='Assumptions (Solar)'!$V$13),PPMT('Assumptions (Solar)'!$V$10,Model!AC$1,'Assumptions (Solar)'!$V$13,'Assumptions (Solar)'!$V$8*Model!$Y$902*('Assumptions (Solar)'!$W$20*'Assumptions (Solar)'!$W$2+'Assumptions (Solar)'!$W$21*'Assumptions (Solar)'!$W$3)/10^9),0)</f>
        <v>-0.2255885299</v>
      </c>
      <c r="AF981" s="160">
        <f>IF(and($Y$902&gt;0,Model!AD$1&lt;='Assumptions (Solar)'!$V$13),PPMT('Assumptions (Solar)'!$V$10,Model!AD$1,'Assumptions (Solar)'!$V$13,'Assumptions (Solar)'!$V$8*Model!$Y$902*('Assumptions (Solar)'!$W$20*'Assumptions (Solar)'!$W$2+'Assumptions (Solar)'!$W$21*'Assumptions (Solar)'!$W$3)/10^9),0)</f>
        <v>-0.2436356123</v>
      </c>
      <c r="AG981" s="160">
        <f>IF(and($Y$902&gt;0,Model!AE$1&lt;='Assumptions (Solar)'!$V$13),PPMT('Assumptions (Solar)'!$V$10,Model!AE$1,'Assumptions (Solar)'!$V$13,'Assumptions (Solar)'!$V$8*Model!$Y$902*('Assumptions (Solar)'!$W$20*'Assumptions (Solar)'!$W$2+'Assumptions (Solar)'!$W$21*'Assumptions (Solar)'!$W$3)/10^9),0)</f>
        <v>-0.2631264612</v>
      </c>
      <c r="AH981" s="160">
        <f>IF(and($Y$902&gt;0,Model!AF$1&lt;='Assumptions (Solar)'!$V$13),PPMT('Assumptions (Solar)'!$V$10,Model!AF$1,'Assumptions (Solar)'!$V$13,'Assumptions (Solar)'!$V$8*Model!$Y$902*('Assumptions (Solar)'!$W$20*'Assumptions (Solar)'!$W$2+'Assumptions (Solar)'!$W$21*'Assumptions (Solar)'!$W$3)/10^9),0)</f>
        <v>-0.2841765781</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-0.1391440254</v>
      </c>
      <c r="AA982" s="160">
        <f>IF(and($Z$902&gt;0,Model!X$1&lt;='Assumptions (Solar)'!$V$13),PPMT('Assumptions (Solar)'!$V$10,Model!X$1,'Assumptions (Solar)'!$V$13,'Assumptions (Solar)'!$V$8*Model!$Z$902*('Assumptions (Solar)'!$X$20*'Assumptions (Solar)'!$X$2+'Assumptions (Solar)'!$X$21*'Assumptions (Solar)'!$X$3)/10^9),0)</f>
        <v>-0.1502755474</v>
      </c>
      <c r="AB982" s="160">
        <f>IF(and($Z$902&gt;0,Model!Y$1&lt;='Assumptions (Solar)'!$V$13),PPMT('Assumptions (Solar)'!$V$10,Model!Y$1,'Assumptions (Solar)'!$V$13,'Assumptions (Solar)'!$V$8*Model!$Z$902*('Assumptions (Solar)'!$X$20*'Assumptions (Solar)'!$X$2+'Assumptions (Solar)'!$X$21*'Assumptions (Solar)'!$X$3)/10^9),0)</f>
        <v>-0.1622975912</v>
      </c>
      <c r="AC982" s="160">
        <f>IF(and($Z$902&gt;0,Model!Z$1&lt;='Assumptions (Solar)'!$V$13),PPMT('Assumptions (Solar)'!$V$10,Model!Z$1,'Assumptions (Solar)'!$V$13,'Assumptions (Solar)'!$V$8*Model!$Z$902*('Assumptions (Solar)'!$X$20*'Assumptions (Solar)'!$X$2+'Assumptions (Solar)'!$X$21*'Assumptions (Solar)'!$X$3)/10^9),0)</f>
        <v>-0.1752813985</v>
      </c>
      <c r="AD982" s="160">
        <f>IF(and($Z$902&gt;0,Model!AA$1&lt;='Assumptions (Solar)'!$V$13),PPMT('Assumptions (Solar)'!$V$10,Model!AA$1,'Assumptions (Solar)'!$V$13,'Assumptions (Solar)'!$V$8*Model!$Z$902*('Assumptions (Solar)'!$X$20*'Assumptions (Solar)'!$X$2+'Assumptions (Solar)'!$X$21*'Assumptions (Solar)'!$X$3)/10^9),0)</f>
        <v>-0.1893039103</v>
      </c>
      <c r="AE982" s="160">
        <f>IF(and($Z$902&gt;0,Model!AB$1&lt;='Assumptions (Solar)'!$V$13),PPMT('Assumptions (Solar)'!$V$10,Model!AB$1,'Assumptions (Solar)'!$V$13,'Assumptions (Solar)'!$V$8*Model!$Z$902*('Assumptions (Solar)'!$X$20*'Assumptions (Solar)'!$X$2+'Assumptions (Solar)'!$X$21*'Assumptions (Solar)'!$X$3)/10^9),0)</f>
        <v>-0.2044482232</v>
      </c>
      <c r="AF982" s="160">
        <f>IF(and($Z$902&gt;0,Model!AC$1&lt;='Assumptions (Solar)'!$V$13),PPMT('Assumptions (Solar)'!$V$10,Model!AC$1,'Assumptions (Solar)'!$V$13,'Assumptions (Solar)'!$V$8*Model!$Z$902*('Assumptions (Solar)'!$X$20*'Assumptions (Solar)'!$X$2+'Assumptions (Solar)'!$X$21*'Assumptions (Solar)'!$X$3)/10^9),0)</f>
        <v>-0.220804081</v>
      </c>
      <c r="AG982" s="160">
        <f>IF(and($Z$902&gt;0,Model!AD$1&lt;='Assumptions (Solar)'!$V$13),PPMT('Assumptions (Solar)'!$V$10,Model!AD$1,'Assumptions (Solar)'!$V$13,'Assumptions (Solar)'!$V$8*Model!$Z$902*('Assumptions (Solar)'!$X$20*'Assumptions (Solar)'!$X$2+'Assumptions (Solar)'!$X$21*'Assumptions (Solar)'!$X$3)/10^9),0)</f>
        <v>-0.2384684075</v>
      </c>
      <c r="AH982" s="160">
        <f>IF(and($Z$902&gt;0,Model!AE$1&lt;='Assumptions (Solar)'!$V$13),PPMT('Assumptions (Solar)'!$V$10,Model!AE$1,'Assumptions (Solar)'!$V$13,'Assumptions (Solar)'!$V$8*Model!$Z$902*('Assumptions (Solar)'!$X$20*'Assumptions (Solar)'!$X$2+'Assumptions (Solar)'!$X$21*'Assumptions (Solar)'!$X$3)/10^9),0)</f>
        <v>-0.2575458801</v>
      </c>
      <c r="AI982" s="160">
        <f>IF(and($Z$902&gt;0,Model!AF$1&lt;='Assumptions (Solar)'!$V$13),PPMT('Assumptions (Solar)'!$V$10,Model!AF$1,'Assumptions (Solar)'!$V$13,'Assumptions (Solar)'!$V$8*Model!$Z$902*('Assumptions (Solar)'!$X$20*'Assumptions (Solar)'!$X$2+'Assumptions (Solar)'!$X$21*'Assumptions (Solar)'!$X$3)/10^9),0)</f>
        <v>-0.2781495505</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-0.1359572656</v>
      </c>
      <c r="AB983" s="160">
        <f>IF(and($AA$902&gt;0,Model!X$1&lt;='Assumptions (Solar)'!$V$13),PPMT('Assumptions (Solar)'!$V$10,Model!X$1,'Assumptions (Solar)'!$V$13,'Assumptions (Solar)'!$V$8*Model!$AA$902*('Assumptions (Solar)'!$Y$20*'Assumptions (Solar)'!$Y$2+'Assumptions (Solar)'!$Y$21*'Assumptions (Solar)'!$Y$3)/10^9),0)</f>
        <v>-0.1468338468</v>
      </c>
      <c r="AC983" s="160">
        <f>IF(and($AA$902&gt;0,Model!Y$1&lt;='Assumptions (Solar)'!$V$13),PPMT('Assumptions (Solar)'!$V$10,Model!Y$1,'Assumptions (Solar)'!$V$13,'Assumptions (Solar)'!$V$8*Model!$AA$902*('Assumptions (Solar)'!$Y$20*'Assumptions (Solar)'!$Y$2+'Assumptions (Solar)'!$Y$21*'Assumptions (Solar)'!$Y$3)/10^9),0)</f>
        <v>-0.1585805546</v>
      </c>
      <c r="AD983" s="160">
        <f>IF(and($AA$902&gt;0,Model!Z$1&lt;='Assumptions (Solar)'!$V$13),PPMT('Assumptions (Solar)'!$V$10,Model!Z$1,'Assumptions (Solar)'!$V$13,'Assumptions (Solar)'!$V$8*Model!$AA$902*('Assumptions (Solar)'!$Y$20*'Assumptions (Solar)'!$Y$2+'Assumptions (Solar)'!$Y$21*'Assumptions (Solar)'!$Y$3)/10^9),0)</f>
        <v>-0.171266999</v>
      </c>
      <c r="AE983" s="160">
        <f>IF(and($AA$902&gt;0,Model!AA$1&lt;='Assumptions (Solar)'!$V$13),PPMT('Assumptions (Solar)'!$V$10,Model!AA$1,'Assumptions (Solar)'!$V$13,'Assumptions (Solar)'!$V$8*Model!$AA$902*('Assumptions (Solar)'!$Y$20*'Assumptions (Solar)'!$Y$2+'Assumptions (Solar)'!$Y$21*'Assumptions (Solar)'!$Y$3)/10^9),0)</f>
        <v>-0.1849683589</v>
      </c>
      <c r="AF983" s="160">
        <f>IF(and($AA$902&gt;0,Model!AB$1&lt;='Assumptions (Solar)'!$V$13),PPMT('Assumptions (Solar)'!$V$10,Model!AB$1,'Assumptions (Solar)'!$V$13,'Assumptions (Solar)'!$V$8*Model!$AA$902*('Assumptions (Solar)'!$Y$20*'Assumptions (Solar)'!$Y$2+'Assumptions (Solar)'!$Y$21*'Assumptions (Solar)'!$Y$3)/10^9),0)</f>
        <v>-0.1997658276</v>
      </c>
      <c r="AG983" s="160">
        <f>IF(and($AA$902&gt;0,Model!AC$1&lt;='Assumptions (Solar)'!$V$13),PPMT('Assumptions (Solar)'!$V$10,Model!AC$1,'Assumptions (Solar)'!$V$13,'Assumptions (Solar)'!$V$8*Model!$AA$902*('Assumptions (Solar)'!$Y$20*'Assumptions (Solar)'!$Y$2+'Assumptions (Solar)'!$Y$21*'Assumptions (Solar)'!$Y$3)/10^9),0)</f>
        <v>-0.2157470938</v>
      </c>
      <c r="AH983" s="160">
        <f>IF(and($AA$902&gt;0,Model!AD$1&lt;='Assumptions (Solar)'!$V$13),PPMT('Assumptions (Solar)'!$V$10,Model!AD$1,'Assumptions (Solar)'!$V$13,'Assumptions (Solar)'!$V$8*Model!$AA$902*('Assumptions (Solar)'!$Y$20*'Assumptions (Solar)'!$Y$2+'Assumptions (Solar)'!$Y$21*'Assumptions (Solar)'!$Y$3)/10^9),0)</f>
        <v>-0.2330068613</v>
      </c>
      <c r="AI983" s="160">
        <f>IF(and($AA$902&gt;0,Model!AE$1&lt;='Assumptions (Solar)'!$V$13),PPMT('Assumptions (Solar)'!$V$10,Model!AE$1,'Assumptions (Solar)'!$V$13,'Assumptions (Solar)'!$V$8*Model!$AA$902*('Assumptions (Solar)'!$Y$20*'Assumptions (Solar)'!$Y$2+'Assumptions (Solar)'!$Y$21*'Assumptions (Solar)'!$Y$3)/10^9),0)</f>
        <v>-0.2516474102</v>
      </c>
      <c r="AJ983" s="160">
        <f>IF(and($AA$902&gt;0,Model!AF$1&lt;='Assumptions (Solar)'!$V$13),PPMT('Assumptions (Solar)'!$V$10,Model!AF$1,'Assumptions (Solar)'!$V$13,'Assumptions (Solar)'!$V$8*Model!$AA$902*('Assumptions (Solar)'!$Y$20*'Assumptions (Solar)'!$Y$2+'Assumptions (Solar)'!$Y$21*'Assumptions (Solar)'!$Y$3)/10^9),0)</f>
        <v>-0.271779203</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-0.1327089076</v>
      </c>
      <c r="AC984" s="160">
        <f>IF(and($AB$902&gt;0,Model!X$1&lt;='Assumptions (Solar)'!$V$13),PPMT('Assumptions (Solar)'!$V$10,Model!X$1,'Assumptions (Solar)'!$V$13,'Assumptions (Solar)'!$V$8*Model!$AB$902*('Assumptions (Solar)'!$Z$20*'Assumptions (Solar)'!$Z$2+'Assumptions (Solar)'!$Z$21*'Assumptions (Solar)'!$Z$3)/10^9),0)</f>
        <v>-0.1433256203</v>
      </c>
      <c r="AD984" s="160">
        <f>IF(and($AB$902&gt;0,Model!Y$1&lt;='Assumptions (Solar)'!$V$13),PPMT('Assumptions (Solar)'!$V$10,Model!Y$1,'Assumptions (Solar)'!$V$13,'Assumptions (Solar)'!$V$8*Model!$AB$902*('Assumptions (Solar)'!$Z$20*'Assumptions (Solar)'!$Z$2+'Assumptions (Solar)'!$Z$21*'Assumptions (Solar)'!$Z$3)/10^9),0)</f>
        <v>-0.1547916699</v>
      </c>
      <c r="AE984" s="160">
        <f>IF(and($AB$902&gt;0,Model!Z$1&lt;='Assumptions (Solar)'!$V$13),PPMT('Assumptions (Solar)'!$V$10,Model!Z$1,'Assumptions (Solar)'!$V$13,'Assumptions (Solar)'!$V$8*Model!$AB$902*('Assumptions (Solar)'!$Z$20*'Assumptions (Solar)'!$Z$2+'Assumptions (Solar)'!$Z$21*'Assumptions (Solar)'!$Z$3)/10^9),0)</f>
        <v>-0.1671750035</v>
      </c>
      <c r="AF984" s="160">
        <f>IF(and($AB$902&gt;0,Model!AA$1&lt;='Assumptions (Solar)'!$V$13),PPMT('Assumptions (Solar)'!$V$10,Model!AA$1,'Assumptions (Solar)'!$V$13,'Assumptions (Solar)'!$V$8*Model!$AB$902*('Assumptions (Solar)'!$Z$20*'Assumptions (Solar)'!$Z$2+'Assumptions (Solar)'!$Z$21*'Assumptions (Solar)'!$Z$3)/10^9),0)</f>
        <v>-0.1805490037</v>
      </c>
      <c r="AG984" s="160">
        <f>IF(and($AB$902&gt;0,Model!AB$1&lt;='Assumptions (Solar)'!$V$13),PPMT('Assumptions (Solar)'!$V$10,Model!AB$1,'Assumptions (Solar)'!$V$13,'Assumptions (Solar)'!$V$8*Model!$AB$902*('Assumptions (Solar)'!$Z$20*'Assumptions (Solar)'!$Z$2+'Assumptions (Solar)'!$Z$21*'Assumptions (Solar)'!$Z$3)/10^9),0)</f>
        <v>-0.194992924</v>
      </c>
      <c r="AH984" s="160">
        <f>IF(and($AB$902&gt;0,Model!AC$1&lt;='Assumptions (Solar)'!$V$13),PPMT('Assumptions (Solar)'!$V$10,Model!AC$1,'Assumptions (Solar)'!$V$13,'Assumptions (Solar)'!$V$8*Model!$AB$902*('Assumptions (Solar)'!$Z$20*'Assumptions (Solar)'!$Z$2+'Assumptions (Solar)'!$Z$21*'Assumptions (Solar)'!$Z$3)/10^9),0)</f>
        <v>-0.210592358</v>
      </c>
      <c r="AI984" s="160">
        <f>IF(and($AB$902&gt;0,Model!AD$1&lt;='Assumptions (Solar)'!$V$13),PPMT('Assumptions (Solar)'!$V$10,Model!AD$1,'Assumptions (Solar)'!$V$13,'Assumptions (Solar)'!$V$8*Model!$AB$902*('Assumptions (Solar)'!$Z$20*'Assumptions (Solar)'!$Z$2+'Assumptions (Solar)'!$Z$21*'Assumptions (Solar)'!$Z$3)/10^9),0)</f>
        <v>-0.2274397466</v>
      </c>
      <c r="AJ984" s="160">
        <f>IF(and($AB$902&gt;0,Model!AE$1&lt;='Assumptions (Solar)'!$V$13),PPMT('Assumptions (Solar)'!$V$10,Model!AE$1,'Assumptions (Solar)'!$V$13,'Assumptions (Solar)'!$V$8*Model!$AB$902*('Assumptions (Solar)'!$Z$20*'Assumptions (Solar)'!$Z$2+'Assumptions (Solar)'!$Z$21*'Assumptions (Solar)'!$Z$3)/10^9),0)</f>
        <v>-0.2456349263</v>
      </c>
      <c r="AK984" s="160">
        <f>IF(and($AB$902&gt;0,Model!AF$1&lt;='Assumptions (Solar)'!$V$13),PPMT('Assumptions (Solar)'!$V$10,Model!AF$1,'Assumptions (Solar)'!$V$13,'Assumptions (Solar)'!$V$8*Model!$AB$902*('Assumptions (Solar)'!$Z$20*'Assumptions (Solar)'!$Z$2+'Assumptions (Solar)'!$Z$21*'Assumptions (Solar)'!$Z$3)/10^9),0)</f>
        <v>-0.2652857204</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-0.129164102</v>
      </c>
      <c r="AD985" s="160">
        <f>IF(and($AC$902&gt;0,Model!X$1&lt;='Assumptions (Solar)'!$V$13),PPMT('Assumptions (Solar)'!$V$10,Model!X$1,'Assumptions (Solar)'!$V$13,'Assumptions (Solar)'!$V$8*Model!$AC$902*('Assumptions (Solar)'!$AA$20*'Assumptions (Solar)'!$AA$2+'Assumptions (Solar)'!$AA$21*'Assumptions (Solar)'!$AA$3)/10^9),0)</f>
        <v>-0.1394972302</v>
      </c>
      <c r="AE985" s="160">
        <f>IF(and($AC$902&gt;0,Model!Y$1&lt;='Assumptions (Solar)'!$V$13),PPMT('Assumptions (Solar)'!$V$10,Model!Y$1,'Assumptions (Solar)'!$V$13,'Assumptions (Solar)'!$V$8*Model!$AC$902*('Assumptions (Solar)'!$AA$20*'Assumptions (Solar)'!$AA$2+'Assumptions (Solar)'!$AA$21*'Assumptions (Solar)'!$AA$3)/10^9),0)</f>
        <v>-0.1506570086</v>
      </c>
      <c r="AF985" s="160">
        <f>IF(and($AC$902&gt;0,Model!Z$1&lt;='Assumptions (Solar)'!$V$13),PPMT('Assumptions (Solar)'!$V$10,Model!Z$1,'Assumptions (Solar)'!$V$13,'Assumptions (Solar)'!$V$8*Model!$AC$902*('Assumptions (Solar)'!$AA$20*'Assumptions (Solar)'!$AA$2+'Assumptions (Solar)'!$AA$21*'Assumptions (Solar)'!$AA$3)/10^9),0)</f>
        <v>-0.1627095693</v>
      </c>
      <c r="AG985" s="160">
        <f>IF(and($AC$902&gt;0,Model!AA$1&lt;='Assumptions (Solar)'!$V$13),PPMT('Assumptions (Solar)'!$V$10,Model!AA$1,'Assumptions (Solar)'!$V$13,'Assumptions (Solar)'!$V$8*Model!$AC$902*('Assumptions (Solar)'!$AA$20*'Assumptions (Solar)'!$AA$2+'Assumptions (Solar)'!$AA$21*'Assumptions (Solar)'!$AA$3)/10^9),0)</f>
        <v>-0.1757263348</v>
      </c>
      <c r="AH985" s="160">
        <f>IF(and($AC$902&gt;0,Model!AB$1&lt;='Assumptions (Solar)'!$V$13),PPMT('Assumptions (Solar)'!$V$10,Model!AB$1,'Assumptions (Solar)'!$V$13,'Assumptions (Solar)'!$V$8*Model!$AC$902*('Assumptions (Solar)'!$AA$20*'Assumptions (Solar)'!$AA$2+'Assumptions (Solar)'!$AA$21*'Assumptions (Solar)'!$AA$3)/10^9),0)</f>
        <v>-0.1897844416</v>
      </c>
      <c r="AI985" s="160">
        <f>IF(and($AC$902&gt;0,Model!AC$1&lt;='Assumptions (Solar)'!$V$13),PPMT('Assumptions (Solar)'!$V$10,Model!AC$1,'Assumptions (Solar)'!$V$13,'Assumptions (Solar)'!$V$8*Model!$AC$902*('Assumptions (Solar)'!$AA$20*'Assumptions (Solar)'!$AA$2+'Assumptions (Solar)'!$AA$21*'Assumptions (Solar)'!$AA$3)/10^9),0)</f>
        <v>-0.2049671969</v>
      </c>
      <c r="AJ985" s="160">
        <f>IF(and($AC$902&gt;0,Model!AD$1&lt;='Assumptions (Solar)'!$V$13),PPMT('Assumptions (Solar)'!$V$10,Model!AD$1,'Assumptions (Solar)'!$V$13,'Assumptions (Solar)'!$V$8*Model!$AC$902*('Assumptions (Solar)'!$AA$20*'Assumptions (Solar)'!$AA$2+'Assumptions (Solar)'!$AA$21*'Assumptions (Solar)'!$AA$3)/10^9),0)</f>
        <v>-0.2213645727</v>
      </c>
      <c r="AK985" s="160">
        <f>IF(and($AC$902&gt;0,Model!AE$1&lt;='Assumptions (Solar)'!$V$13),PPMT('Assumptions (Solar)'!$V$10,Model!AE$1,'Assumptions (Solar)'!$V$13,'Assumptions (Solar)'!$V$8*Model!$AC$902*('Assumptions (Solar)'!$AA$20*'Assumptions (Solar)'!$AA$2+'Assumptions (Solar)'!$AA$21*'Assumptions (Solar)'!$AA$3)/10^9),0)</f>
        <v>-0.2390737385</v>
      </c>
      <c r="AL985" s="160">
        <f>IF(and($AC$902&gt;0,Model!AF$1&lt;='Assumptions (Solar)'!$V$13),PPMT('Assumptions (Solar)'!$V$10,Model!AF$1,'Assumptions (Solar)'!$V$13,'Assumptions (Solar)'!$V$8*Model!$AC$902*('Assumptions (Solar)'!$AA$20*'Assumptions (Solar)'!$AA$2+'Assumptions (Solar)'!$AA$21*'Assumptions (Solar)'!$AA$3)/10^9),0)</f>
        <v>-0.2581996376</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-0.1254304763</v>
      </c>
      <c r="AE986" s="160">
        <f>IF(and($AD$902&gt;0,Model!X$1&lt;='Assumptions (Solar)'!$V$13),PPMT('Assumptions (Solar)'!$V$10,Model!X$1,'Assumptions (Solar)'!$V$13,'Assumptions (Solar)'!$V$8*Model!$AD$902*('Assumptions (Solar)'!$AB$20*'Assumptions (Solar)'!$AB$2+'Assumptions (Solar)'!$AB$21*'Assumptions (Solar)'!$AB$3)/10^9),0)</f>
        <v>-0.1354649144</v>
      </c>
      <c r="AF986" s="160">
        <f>IF(and($AD$902&gt;0,Model!Y$1&lt;='Assumptions (Solar)'!$V$13),PPMT('Assumptions (Solar)'!$V$10,Model!Y$1,'Assumptions (Solar)'!$V$13,'Assumptions (Solar)'!$V$8*Model!$AD$902*('Assumptions (Solar)'!$AB$20*'Assumptions (Solar)'!$AB$2+'Assumptions (Solar)'!$AB$21*'Assumptions (Solar)'!$AB$3)/10^9),0)</f>
        <v>-0.1463021075</v>
      </c>
      <c r="AG986" s="160">
        <f>IF(and($AD$902&gt;0,Model!Z$1&lt;='Assumptions (Solar)'!$V$13),PPMT('Assumptions (Solar)'!$V$10,Model!Z$1,'Assumptions (Solar)'!$V$13,'Assumptions (Solar)'!$V$8*Model!$AD$902*('Assumptions (Solar)'!$AB$20*'Assumptions (Solar)'!$AB$2+'Assumptions (Solar)'!$AB$21*'Assumptions (Solar)'!$AB$3)/10^9),0)</f>
        <v>-0.1580062761</v>
      </c>
      <c r="AH986" s="160">
        <f>IF(and($AD$902&gt;0,Model!AA$1&lt;='Assumptions (Solar)'!$V$13),PPMT('Assumptions (Solar)'!$V$10,Model!AA$1,'Assumptions (Solar)'!$V$13,'Assumptions (Solar)'!$V$8*Model!$AD$902*('Assumptions (Solar)'!$AB$20*'Assumptions (Solar)'!$AB$2+'Assumptions (Solar)'!$AB$21*'Assumptions (Solar)'!$AB$3)/10^9),0)</f>
        <v>-0.1706467782</v>
      </c>
      <c r="AI986" s="160">
        <f>IF(and($AD$902&gt;0,Model!AB$1&lt;='Assumptions (Solar)'!$V$13),PPMT('Assumptions (Solar)'!$V$10,Model!AB$1,'Assumptions (Solar)'!$V$13,'Assumptions (Solar)'!$V$8*Model!$AD$902*('Assumptions (Solar)'!$AB$20*'Assumptions (Solar)'!$AB$2+'Assumptions (Solar)'!$AB$21*'Assumptions (Solar)'!$AB$3)/10^9),0)</f>
        <v>-0.1842985205</v>
      </c>
      <c r="AJ986" s="160">
        <f>IF(and($AD$902&gt;0,Model!AC$1&lt;='Assumptions (Solar)'!$V$13),PPMT('Assumptions (Solar)'!$V$10,Model!AC$1,'Assumptions (Solar)'!$V$13,'Assumptions (Solar)'!$V$8*Model!$AD$902*('Assumptions (Solar)'!$AB$20*'Assumptions (Solar)'!$AB$2+'Assumptions (Solar)'!$AB$21*'Assumptions (Solar)'!$AB$3)/10^9),0)</f>
        <v>-0.1990424021</v>
      </c>
      <c r="AK986" s="160">
        <f>IF(and($AD$902&gt;0,Model!AD$1&lt;='Assumptions (Solar)'!$V$13),PPMT('Assumptions (Solar)'!$V$10,Model!AD$1,'Assumptions (Solar)'!$V$13,'Assumptions (Solar)'!$V$8*Model!$AD$902*('Assumptions (Solar)'!$AB$20*'Assumptions (Solar)'!$AB$2+'Assumptions (Solar)'!$AB$21*'Assumptions (Solar)'!$AB$3)/10^9),0)</f>
        <v>-0.2149657943</v>
      </c>
      <c r="AL986" s="160">
        <f>IF(and($AD$902&gt;0,Model!AE$1&lt;='Assumptions (Solar)'!$V$13),PPMT('Assumptions (Solar)'!$V$10,Model!AE$1,'Assumptions (Solar)'!$V$13,'Assumptions (Solar)'!$V$8*Model!$AD$902*('Assumptions (Solar)'!$AB$20*'Assumptions (Solar)'!$AB$2+'Assumptions (Solar)'!$AB$21*'Assumptions (Solar)'!$AB$3)/10^9),0)</f>
        <v>-0.2321630579</v>
      </c>
      <c r="AM986" s="160">
        <f>IF(and($AD$902&gt;0,Model!AF$1&lt;='Assumptions (Solar)'!$V$13),PPMT('Assumptions (Solar)'!$V$10,Model!AF$1,'Assumptions (Solar)'!$V$13,'Assumptions (Solar)'!$V$8*Model!$AD$902*('Assumptions (Solar)'!$AB$20*'Assumptions (Solar)'!$AB$2+'Assumptions (Solar)'!$AB$21*'Assumptions (Solar)'!$AB$3)/10^9),0)</f>
        <v>-0.2507361025</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-0.1216246177</v>
      </c>
      <c r="AF987" s="160">
        <f>IF(and($AE$902&gt;0,Model!X$1&lt;='Assumptions (Solar)'!$V$13),PPMT('Assumptions (Solar)'!$V$10,Model!X$1,'Assumptions (Solar)'!$V$13,'Assumptions (Solar)'!$V$8*Model!$AE$902*('Assumptions (Solar)'!$AC$20*'Assumptions (Solar)'!$AC$2+'Assumptions (Solar)'!$AC$21*'Assumptions (Solar)'!$AC$3)/10^9),0)</f>
        <v>-0.1313545872</v>
      </c>
      <c r="AG987" s="160">
        <f>IF(and($AE$902&gt;0,Model!Y$1&lt;='Assumptions (Solar)'!$V$13),PPMT('Assumptions (Solar)'!$V$10,Model!Y$1,'Assumptions (Solar)'!$V$13,'Assumptions (Solar)'!$V$8*Model!$AE$902*('Assumptions (Solar)'!$AC$20*'Assumptions (Solar)'!$AC$2+'Assumptions (Solar)'!$AC$21*'Assumptions (Solar)'!$AC$3)/10^9),0)</f>
        <v>-0.1418629541</v>
      </c>
      <c r="AH987" s="160">
        <f>IF(and($AE$902&gt;0,Model!Z$1&lt;='Assumptions (Solar)'!$V$13),PPMT('Assumptions (Solar)'!$V$10,Model!Z$1,'Assumptions (Solar)'!$V$13,'Assumptions (Solar)'!$V$8*Model!$AE$902*('Assumptions (Solar)'!$AC$20*'Assumptions (Solar)'!$AC$2+'Assumptions (Solar)'!$AC$21*'Assumptions (Solar)'!$AC$3)/10^9),0)</f>
        <v>-0.1532119905</v>
      </c>
      <c r="AI987" s="160">
        <f>IF(and($AE$902&gt;0,Model!AA$1&lt;='Assumptions (Solar)'!$V$13),PPMT('Assumptions (Solar)'!$V$10,Model!AA$1,'Assumptions (Solar)'!$V$13,'Assumptions (Solar)'!$V$8*Model!$AE$902*('Assumptions (Solar)'!$AC$20*'Assumptions (Solar)'!$AC$2+'Assumptions (Solar)'!$AC$21*'Assumptions (Solar)'!$AC$3)/10^9),0)</f>
        <v>-0.1654689497</v>
      </c>
      <c r="AJ987" s="160">
        <f>IF(and($AE$902&gt;0,Model!AB$1&lt;='Assumptions (Solar)'!$V$13),PPMT('Assumptions (Solar)'!$V$10,Model!AB$1,'Assumptions (Solar)'!$V$13,'Assumptions (Solar)'!$V$8*Model!$AE$902*('Assumptions (Solar)'!$AC$20*'Assumptions (Solar)'!$AC$2+'Assumptions (Solar)'!$AC$21*'Assumptions (Solar)'!$AC$3)/10^9),0)</f>
        <v>-0.1787064657</v>
      </c>
      <c r="AK987" s="160">
        <f>IF(and($AE$902&gt;0,Model!AC$1&lt;='Assumptions (Solar)'!$V$13),PPMT('Assumptions (Solar)'!$V$10,Model!AC$1,'Assumptions (Solar)'!$V$13,'Assumptions (Solar)'!$V$8*Model!$AE$902*('Assumptions (Solar)'!$AC$20*'Assumptions (Solar)'!$AC$2+'Assumptions (Solar)'!$AC$21*'Assumptions (Solar)'!$AC$3)/10^9),0)</f>
        <v>-0.1930029829</v>
      </c>
      <c r="AL987" s="160">
        <f>IF(and($AE$902&gt;0,Model!AD$1&lt;='Assumptions (Solar)'!$V$13),PPMT('Assumptions (Solar)'!$V$10,Model!AD$1,'Assumptions (Solar)'!$V$13,'Assumptions (Solar)'!$V$8*Model!$AE$902*('Assumptions (Solar)'!$AC$20*'Assumptions (Solar)'!$AC$2+'Assumptions (Solar)'!$AC$21*'Assumptions (Solar)'!$AC$3)/10^9),0)</f>
        <v>-0.2084432216</v>
      </c>
      <c r="AM987" s="160">
        <f>IF(and($AE$902&gt;0,Model!AE$1&lt;='Assumptions (Solar)'!$V$13),PPMT('Assumptions (Solar)'!$V$10,Model!AE$1,'Assumptions (Solar)'!$V$13,'Assumptions (Solar)'!$V$8*Model!$AE$902*('Assumptions (Solar)'!$AC$20*'Assumptions (Solar)'!$AC$2+'Assumptions (Solar)'!$AC$21*'Assumptions (Solar)'!$AC$3)/10^9),0)</f>
        <v>-0.2251186793</v>
      </c>
      <c r="AN987" s="160">
        <f>IF(and($AE$902&gt;0,Model!AF$1&lt;='Assumptions (Solar)'!$V$13),PPMT('Assumptions (Solar)'!$V$10,Model!AF$1,'Assumptions (Solar)'!$V$13,'Assumptions (Solar)'!$V$8*Model!$AE$902*('Assumptions (Solar)'!$AC$20*'Assumptions (Solar)'!$AC$2+'Assumptions (Solar)'!$AC$21*'Assumptions (Solar)'!$AC$3)/10^9),0)</f>
        <v>-0.2431281736</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-0.1174975262</v>
      </c>
      <c r="AG988" s="160">
        <f>IF(and($AF$902&gt;0,Model!X$1&lt;='Assumptions (Solar)'!$V$13),PPMT('Assumptions (Solar)'!$V$10,Model!X$1,'Assumptions (Solar)'!$V$13,'Assumptions (Solar)'!$V$8*Model!$AF$902*('Assumptions (Solar)'!$AD$20*'Assumptions (Solar)'!$AD$2+'Assumptions (Solar)'!$AD$21*'Assumptions (Solar)'!$AD$3)/10^9),0)</f>
        <v>-0.1268973283</v>
      </c>
      <c r="AH988" s="160">
        <f>IF(and($AF$902&gt;0,Model!Y$1&lt;='Assumptions (Solar)'!$V$13),PPMT('Assumptions (Solar)'!$V$10,Model!Y$1,'Assumptions (Solar)'!$V$13,'Assumptions (Solar)'!$V$8*Model!$AF$902*('Assumptions (Solar)'!$AD$20*'Assumptions (Solar)'!$AD$2+'Assumptions (Solar)'!$AD$21*'Assumptions (Solar)'!$AD$3)/10^9),0)</f>
        <v>-0.1370491145</v>
      </c>
      <c r="AI988" s="160">
        <f>IF(and($AF$902&gt;0,Model!Z$1&lt;='Assumptions (Solar)'!$V$13),PPMT('Assumptions (Solar)'!$V$10,Model!Z$1,'Assumptions (Solar)'!$V$13,'Assumptions (Solar)'!$V$8*Model!$AF$902*('Assumptions (Solar)'!$AD$20*'Assumptions (Solar)'!$AD$2+'Assumptions (Solar)'!$AD$21*'Assumptions (Solar)'!$AD$3)/10^9),0)</f>
        <v>-0.1480130437</v>
      </c>
      <c r="AJ988" s="160">
        <f>IF(and($AF$902&gt;0,Model!AA$1&lt;='Assumptions (Solar)'!$V$13),PPMT('Assumptions (Solar)'!$V$10,Model!AA$1,'Assumptions (Solar)'!$V$13,'Assumptions (Solar)'!$V$8*Model!$AF$902*('Assumptions (Solar)'!$AD$20*'Assumptions (Solar)'!$AD$2+'Assumptions (Solar)'!$AD$21*'Assumptions (Solar)'!$AD$3)/10^9),0)</f>
        <v>-0.1598540872</v>
      </c>
      <c r="AK988" s="160">
        <f>IF(and($AF$902&gt;0,Model!AB$1&lt;='Assumptions (Solar)'!$V$13),PPMT('Assumptions (Solar)'!$V$10,Model!AB$1,'Assumptions (Solar)'!$V$13,'Assumptions (Solar)'!$V$8*Model!$AF$902*('Assumptions (Solar)'!$AD$20*'Assumptions (Solar)'!$AD$2+'Assumptions (Solar)'!$AD$21*'Assumptions (Solar)'!$AD$3)/10^9),0)</f>
        <v>-0.1726424142</v>
      </c>
      <c r="AL988" s="160">
        <f>IF(and($AF$902&gt;0,Model!AC$1&lt;='Assumptions (Solar)'!$V$13),PPMT('Assumptions (Solar)'!$V$10,Model!AC$1,'Assumptions (Solar)'!$V$13,'Assumptions (Solar)'!$V$8*Model!$AF$902*('Assumptions (Solar)'!$AD$20*'Assumptions (Solar)'!$AD$2+'Assumptions (Solar)'!$AD$21*'Assumptions (Solar)'!$AD$3)/10^9),0)</f>
        <v>-0.1864538073</v>
      </c>
      <c r="AM988" s="160">
        <f>IF(and($AF$902&gt;0,Model!AD$1&lt;='Assumptions (Solar)'!$V$13),PPMT('Assumptions (Solar)'!$V$10,Model!AD$1,'Assumptions (Solar)'!$V$13,'Assumptions (Solar)'!$V$8*Model!$AF$902*('Assumptions (Solar)'!$AD$20*'Assumptions (Solar)'!$AD$2+'Assumptions (Solar)'!$AD$21*'Assumptions (Solar)'!$AD$3)/10^9),0)</f>
        <v>-0.2013701119</v>
      </c>
      <c r="AN988" s="160">
        <f>IF(and($AF$902&gt;0,Model!AE$1&lt;='Assumptions (Solar)'!$V$13),PPMT('Assumptions (Solar)'!$V$10,Model!AE$1,'Assumptions (Solar)'!$V$13,'Assumptions (Solar)'!$V$8*Model!$AF$902*('Assumptions (Solar)'!$AD$20*'Assumptions (Solar)'!$AD$2+'Assumptions (Solar)'!$AD$21*'Assumptions (Solar)'!$AD$3)/10^9),0)</f>
        <v>-0.2174797209</v>
      </c>
      <c r="AO988" s="160">
        <f>IF(and($AF$902&gt;0,Model!AF$1&lt;='Assumptions (Solar)'!$V$13),PPMT('Assumptions (Solar)'!$V$10,Model!AF$1,'Assumptions (Solar)'!$V$13,'Assumptions (Solar)'!$V$8*Model!$AF$902*('Assumptions (Solar)'!$AD$20*'Assumptions (Solar)'!$AD$2+'Assumptions (Solar)'!$AD$21*'Assumptions (Solar)'!$AD$3)/10^9),0)</f>
        <v>-0.2348780985</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-0.1131631136</v>
      </c>
      <c r="AH989" s="160">
        <f>IF(and($AG$902&gt;0,Model!X$1&lt;='Assumptions (Solar)'!$V$13),PPMT('Assumptions (Solar)'!$V$10,Model!X$1,'Assumptions (Solar)'!$V$13,'Assumptions (Solar)'!$V$8*Model!$AG$902*('Assumptions (Solar)'!$AE$20*'Assumptions (Solar)'!$AE$2+'Assumptions (Solar)'!$AE$21*'Assumptions (Solar)'!$AE$3)/10^9),0)</f>
        <v>-0.1222161627</v>
      </c>
      <c r="AI989" s="160">
        <f>IF(and($AG$902&gt;0,Model!Y$1&lt;='Assumptions (Solar)'!$V$13),PPMT('Assumptions (Solar)'!$V$10,Model!Y$1,'Assumptions (Solar)'!$V$13,'Assumptions (Solar)'!$V$8*Model!$AG$902*('Assumptions (Solar)'!$AE$20*'Assumptions (Solar)'!$AE$2+'Assumptions (Solar)'!$AE$21*'Assumptions (Solar)'!$AE$3)/10^9),0)</f>
        <v>-0.1319934558</v>
      </c>
      <c r="AJ989" s="160">
        <f>IF(and($AG$902&gt;0,Model!Z$1&lt;='Assumptions (Solar)'!$V$13),PPMT('Assumptions (Solar)'!$V$10,Model!Z$1,'Assumptions (Solar)'!$V$13,'Assumptions (Solar)'!$V$8*Model!$AG$902*('Assumptions (Solar)'!$AE$20*'Assumptions (Solar)'!$AE$2+'Assumptions (Solar)'!$AE$21*'Assumptions (Solar)'!$AE$3)/10^9),0)</f>
        <v>-0.1425529322</v>
      </c>
      <c r="AK989" s="160">
        <f>IF(and($AG$902&gt;0,Model!AA$1&lt;='Assumptions (Solar)'!$V$13),PPMT('Assumptions (Solar)'!$V$10,Model!AA$1,'Assumptions (Solar)'!$V$13,'Assumptions (Solar)'!$V$8*Model!$AG$902*('Assumptions (Solar)'!$AE$20*'Assumptions (Solar)'!$AE$2+'Assumptions (Solar)'!$AE$21*'Assumptions (Solar)'!$AE$3)/10^9),0)</f>
        <v>-0.1539571668</v>
      </c>
      <c r="AL989" s="160">
        <f>IF(and($AG$902&gt;0,Model!AB$1&lt;='Assumptions (Solar)'!$V$13),PPMT('Assumptions (Solar)'!$V$10,Model!AB$1,'Assumptions (Solar)'!$V$13,'Assumptions (Solar)'!$V$8*Model!$AG$902*('Assumptions (Solar)'!$AE$20*'Assumptions (Solar)'!$AE$2+'Assumptions (Solar)'!$AE$21*'Assumptions (Solar)'!$AE$3)/10^9),0)</f>
        <v>-0.1662737401</v>
      </c>
      <c r="AM989" s="160">
        <f>IF(and($AG$902&gt;0,Model!AC$1&lt;='Assumptions (Solar)'!$V$13),PPMT('Assumptions (Solar)'!$V$10,Model!AC$1,'Assumptions (Solar)'!$V$13,'Assumptions (Solar)'!$V$8*Model!$AG$902*('Assumptions (Solar)'!$AE$20*'Assumptions (Solar)'!$AE$2+'Assumptions (Solar)'!$AE$21*'Assumptions (Solar)'!$AE$3)/10^9),0)</f>
        <v>-0.1795756393</v>
      </c>
      <c r="AN989" s="160">
        <f>IF(and($AG$902&gt;0,Model!AD$1&lt;='Assumptions (Solar)'!$V$13),PPMT('Assumptions (Solar)'!$V$10,Model!AD$1,'Assumptions (Solar)'!$V$13,'Assumptions (Solar)'!$V$8*Model!$AG$902*('Assumptions (Solar)'!$AE$20*'Assumptions (Solar)'!$AE$2+'Assumptions (Solar)'!$AE$21*'Assumptions (Solar)'!$AE$3)/10^9),0)</f>
        <v>-0.1939416905</v>
      </c>
      <c r="AO989" s="160">
        <f>IF(and($AG$902&gt;0,Model!AE$1&lt;='Assumptions (Solar)'!$V$13),PPMT('Assumptions (Solar)'!$V$10,Model!AE$1,'Assumptions (Solar)'!$V$13,'Assumptions (Solar)'!$V$8*Model!$AG$902*('Assumptions (Solar)'!$AE$20*'Assumptions (Solar)'!$AE$2+'Assumptions (Solar)'!$AE$21*'Assumptions (Solar)'!$AE$3)/10^9),0)</f>
        <v>-0.2094570257</v>
      </c>
      <c r="AP989" s="160">
        <f>IF(and($AG$902&gt;0,Model!AF$1&lt;='Assumptions (Solar)'!$V$13),PPMT('Assumptions (Solar)'!$V$10,Model!AF$1,'Assumptions (Solar)'!$V$13,'Assumptions (Solar)'!$V$8*Model!$AG$902*('Assumptions (Solar)'!$AE$20*'Assumptions (Solar)'!$AE$2+'Assumptions (Solar)'!$AE$21*'Assumptions (Solar)'!$AE$3)/10^9),0)</f>
        <v>-0.2262135878</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-0.1086148616</v>
      </c>
      <c r="AI990" s="160">
        <f>IF(and($AH$902&gt;0,Model!X$1&lt;='Assumptions (Solar)'!$V$13),PPMT('Assumptions (Solar)'!$V$10,Model!X$1,'Assumptions (Solar)'!$V$13,'Assumptions (Solar)'!$V$8*Model!$AH$902*('Assumptions (Solar)'!$AF$20*'Assumptions (Solar)'!$AF$2+'Assumptions (Solar)'!$AF$21*'Assumptions (Solar)'!$AF$3)/10^9),0)</f>
        <v>-0.1173040506</v>
      </c>
      <c r="AJ990" s="160">
        <f>IF(and($AH$902&gt;0,Model!Y$1&lt;='Assumptions (Solar)'!$V$13),PPMT('Assumptions (Solar)'!$V$10,Model!Y$1,'Assumptions (Solar)'!$V$13,'Assumptions (Solar)'!$V$8*Model!$AH$902*('Assumptions (Solar)'!$AF$20*'Assumptions (Solar)'!$AF$2+'Assumptions (Solar)'!$AF$21*'Assumptions (Solar)'!$AF$3)/10^9),0)</f>
        <v>-0.1266883746</v>
      </c>
      <c r="AK990" s="160">
        <f>IF(and($AH$902&gt;0,Model!Z$1&lt;='Assumptions (Solar)'!$V$13),PPMT('Assumptions (Solar)'!$V$10,Model!Z$1,'Assumptions (Solar)'!$V$13,'Assumptions (Solar)'!$V$8*Model!$AH$902*('Assumptions (Solar)'!$AF$20*'Assumptions (Solar)'!$AF$2+'Assumptions (Solar)'!$AF$21*'Assumptions (Solar)'!$AF$3)/10^9),0)</f>
        <v>-0.1368234446</v>
      </c>
      <c r="AL990" s="160">
        <f>IF(and($AH$902&gt;0,Model!AA$1&lt;='Assumptions (Solar)'!$V$13),PPMT('Assumptions (Solar)'!$V$10,Model!AA$1,'Assumptions (Solar)'!$V$13,'Assumptions (Solar)'!$V$8*Model!$AH$902*('Assumptions (Solar)'!$AF$20*'Assumptions (Solar)'!$AF$2+'Assumptions (Solar)'!$AF$21*'Assumptions (Solar)'!$AF$3)/10^9),0)</f>
        <v>-0.1477693201</v>
      </c>
      <c r="AM990" s="160">
        <f>IF(and($AH$902&gt;0,Model!AB$1&lt;='Assumptions (Solar)'!$V$13),PPMT('Assumptions (Solar)'!$V$10,Model!AB$1,'Assumptions (Solar)'!$V$13,'Assumptions (Solar)'!$V$8*Model!$AH$902*('Assumptions (Solar)'!$AF$20*'Assumptions (Solar)'!$AF$2+'Assumptions (Solar)'!$AF$21*'Assumptions (Solar)'!$AF$3)/10^9),0)</f>
        <v>-0.1595908658</v>
      </c>
      <c r="AN990" s="160">
        <f>IF(and($AH$902&gt;0,Model!AC$1&lt;='Assumptions (Solar)'!$V$13),PPMT('Assumptions (Solar)'!$V$10,Model!AC$1,'Assumptions (Solar)'!$V$13,'Assumptions (Solar)'!$V$8*Model!$AH$902*('Assumptions (Solar)'!$AF$20*'Assumptions (Solar)'!$AF$2+'Assumptions (Solar)'!$AF$21*'Assumptions (Solar)'!$AF$3)/10^9),0)</f>
        <v>-0.172358135</v>
      </c>
      <c r="AO990" s="160">
        <f>IF(and($AH$902&gt;0,Model!AD$1&lt;='Assumptions (Solar)'!$V$13),PPMT('Assumptions (Solar)'!$V$10,Model!AD$1,'Assumptions (Solar)'!$V$13,'Assumptions (Solar)'!$V$8*Model!$AH$902*('Assumptions (Solar)'!$AF$20*'Assumptions (Solar)'!$AF$2+'Assumptions (Solar)'!$AF$21*'Assumptions (Solar)'!$AF$3)/10^9),0)</f>
        <v>-0.1861467858</v>
      </c>
      <c r="AP990" s="160">
        <f>IF(and($AH$902&gt;0,Model!AE$1&lt;='Assumptions (Solar)'!$V$13),PPMT('Assumptions (Solar)'!$V$10,Model!AE$1,'Assumptions (Solar)'!$V$13,'Assumptions (Solar)'!$V$8*Model!$AH$902*('Assumptions (Solar)'!$AF$20*'Assumptions (Solar)'!$AF$2+'Assumptions (Solar)'!$AF$21*'Assumptions (Solar)'!$AF$3)/10^9),0)</f>
        <v>-0.2010385287</v>
      </c>
      <c r="AQ990" s="160">
        <f>IF(and($AH$902&gt;0,Model!AF$1&lt;='Assumptions (Solar)'!$V$13),PPMT('Assumptions (Solar)'!$V$10,Model!AF$1,'Assumptions (Solar)'!$V$13,'Assumptions (Solar)'!$V$8*Model!$AH$902*('Assumptions (Solar)'!$AF$20*'Assumptions (Solar)'!$AF$2+'Assumptions (Solar)'!$AF$21*'Assumptions (Solar)'!$AF$3)/10^9),0)</f>
        <v>-0.217121611</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-0.1098066291</v>
      </c>
      <c r="AJ991" s="160">
        <f>IF(and($AI$902&gt;0,Model!X$1&lt;='Assumptions (Solar)'!$V$13),PPMT('Assumptions (Solar)'!$V$10,Model!X$1,'Assumptions (Solar)'!$V$13,'Assumptions (Solar)'!$V$8*Model!$AI$902*('Assumptions (Solar)'!$AG$20*'Assumptions (Solar)'!$AG$2+'Assumptions (Solar)'!$AG$21*'Assumptions (Solar)'!$AG$3)/10^9),0)</f>
        <v>-0.1185911594</v>
      </c>
      <c r="AK991" s="160">
        <f>IF(and($AI$902&gt;0,Model!Y$1&lt;='Assumptions (Solar)'!$V$13),PPMT('Assumptions (Solar)'!$V$10,Model!Y$1,'Assumptions (Solar)'!$V$13,'Assumptions (Solar)'!$V$8*Model!$AI$902*('Assumptions (Solar)'!$AG$20*'Assumptions (Solar)'!$AG$2+'Assumptions (Solar)'!$AG$21*'Assumptions (Solar)'!$AG$3)/10^9),0)</f>
        <v>-0.1280784522</v>
      </c>
      <c r="AL991" s="160">
        <f>IF(and($AI$902&gt;0,Model!Z$1&lt;='Assumptions (Solar)'!$V$13),PPMT('Assumptions (Solar)'!$V$10,Model!Z$1,'Assumptions (Solar)'!$V$13,'Assumptions (Solar)'!$V$8*Model!$AI$902*('Assumptions (Solar)'!$AG$20*'Assumptions (Solar)'!$AG$2+'Assumptions (Solar)'!$AG$21*'Assumptions (Solar)'!$AG$3)/10^9),0)</f>
        <v>-0.1383247284</v>
      </c>
      <c r="AM991" s="160">
        <f>IF(and($AI$902&gt;0,Model!AA$1&lt;='Assumptions (Solar)'!$V$13),PPMT('Assumptions (Solar)'!$V$10,Model!AA$1,'Assumptions (Solar)'!$V$13,'Assumptions (Solar)'!$V$8*Model!$AI$902*('Assumptions (Solar)'!$AG$20*'Assumptions (Solar)'!$AG$2+'Assumptions (Solar)'!$AG$21*'Assumptions (Solar)'!$AG$3)/10^9),0)</f>
        <v>-0.1493907066</v>
      </c>
      <c r="AN991" s="160">
        <f>IF(and($AI$902&gt;0,Model!AB$1&lt;='Assumptions (Solar)'!$V$13),PPMT('Assumptions (Solar)'!$V$10,Model!AB$1,'Assumptions (Solar)'!$V$13,'Assumptions (Solar)'!$V$8*Model!$AI$902*('Assumptions (Solar)'!$AG$20*'Assumptions (Solar)'!$AG$2+'Assumptions (Solar)'!$AG$21*'Assumptions (Solar)'!$AG$3)/10^9),0)</f>
        <v>-0.1613419632</v>
      </c>
      <c r="AO991" s="160">
        <f>IF(and($AI$902&gt;0,Model!AC$1&lt;='Assumptions (Solar)'!$V$13),PPMT('Assumptions (Solar)'!$V$10,Model!AC$1,'Assumptions (Solar)'!$V$13,'Assumptions (Solar)'!$V$8*Model!$AI$902*('Assumptions (Solar)'!$AG$20*'Assumptions (Solar)'!$AG$2+'Assumptions (Solar)'!$AG$21*'Assumptions (Solar)'!$AG$3)/10^9),0)</f>
        <v>-0.1742493202</v>
      </c>
      <c r="AP991" s="160">
        <f>IF(and($AI$902&gt;0,Model!AD$1&lt;='Assumptions (Solar)'!$V$13),PPMT('Assumptions (Solar)'!$V$10,Model!AD$1,'Assumptions (Solar)'!$V$13,'Assumptions (Solar)'!$V$8*Model!$AI$902*('Assumptions (Solar)'!$AG$20*'Assumptions (Solar)'!$AG$2+'Assumptions (Solar)'!$AG$21*'Assumptions (Solar)'!$AG$3)/10^9),0)</f>
        <v>-0.1881892659</v>
      </c>
      <c r="AQ991" s="160">
        <f>IF(and($AI$902&gt;0,Model!AE$1&lt;='Assumptions (Solar)'!$V$13),PPMT('Assumptions (Solar)'!$V$10,Model!AE$1,'Assumptions (Solar)'!$V$13,'Assumptions (Solar)'!$V$8*Model!$AI$902*('Assumptions (Solar)'!$AG$20*'Assumptions (Solar)'!$AG$2+'Assumptions (Solar)'!$AG$21*'Assumptions (Solar)'!$AG$3)/10^9),0)</f>
        <v>-0.2032444071</v>
      </c>
      <c r="AR991" s="160">
        <f>IF(and($AI$902&gt;0,Model!AF$1&lt;='Assumptions (Solar)'!$V$13),PPMT('Assumptions (Solar)'!$V$10,Model!AF$1,'Assumptions (Solar)'!$V$13,'Assumptions (Solar)'!$V$8*Model!$AI$902*('Assumptions (Solar)'!$AG$20*'Assumptions (Solar)'!$AG$2+'Assumptions (Solar)'!$AG$21*'Assumptions (Solar)'!$AG$3)/10^9),0)</f>
        <v>-0.2195039597</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-0.1110035581</v>
      </c>
      <c r="AK992" s="177">
        <f>IF(and($AJ$902&gt;0,Model!X$1&lt;='Assumptions (Solar)'!$V$13),PPMT('Assumptions (Solar)'!$V$10,Model!X$1,'Assumptions (Solar)'!$V$13,'Assumptions (Solar)'!$V$8*Model!$AJ$902*('Assumptions (Solar)'!$AH$20*'Assumptions (Solar)'!$AH$2+'Assumptions (Solar)'!$AH$21*'Assumptions (Solar)'!$AH$3)/10^9),0)</f>
        <v>-0.1198838427</v>
      </c>
      <c r="AL992" s="177">
        <f>IF(and($AJ$902&gt;0,Model!Y$1&lt;='Assumptions (Solar)'!$V$13),PPMT('Assumptions (Solar)'!$V$10,Model!Y$1,'Assumptions (Solar)'!$V$13,'Assumptions (Solar)'!$V$8*Model!$AJ$902*('Assumptions (Solar)'!$AH$20*'Assumptions (Solar)'!$AH$2+'Assumptions (Solar)'!$AH$21*'Assumptions (Solar)'!$AH$3)/10^9),0)</f>
        <v>-0.1294745502</v>
      </c>
      <c r="AM992" s="177">
        <f>IF(and($AJ$902&gt;0,Model!Z$1&lt;='Assumptions (Solar)'!$V$13),PPMT('Assumptions (Solar)'!$V$10,Model!Z$1,'Assumptions (Solar)'!$V$13,'Assumptions (Solar)'!$V$8*Model!$AJ$902*('Assumptions (Solar)'!$AH$20*'Assumptions (Solar)'!$AH$2+'Assumptions (Solar)'!$AH$21*'Assumptions (Solar)'!$AH$3)/10^9),0)</f>
        <v>-0.1398325142</v>
      </c>
      <c r="AN992" s="177">
        <f>IF(and($AJ$902&gt;0,Model!AA$1&lt;='Assumptions (Solar)'!$V$13),PPMT('Assumptions (Solar)'!$V$10,Model!AA$1,'Assumptions (Solar)'!$V$13,'Assumptions (Solar)'!$V$8*Model!$AJ$902*('Assumptions (Solar)'!$AH$20*'Assumptions (Solar)'!$AH$2+'Assumptions (Solar)'!$AH$21*'Assumptions (Solar)'!$AH$3)/10^9),0)</f>
        <v>-0.1510191153</v>
      </c>
      <c r="AO992" s="177">
        <f>IF(and($AJ$902&gt;0,Model!AB$1&lt;='Assumptions (Solar)'!$V$13),PPMT('Assumptions (Solar)'!$V$10,Model!AB$1,'Assumptions (Solar)'!$V$13,'Assumptions (Solar)'!$V$8*Model!$AJ$902*('Assumptions (Solar)'!$AH$20*'Assumptions (Solar)'!$AH$2+'Assumptions (Solar)'!$AH$21*'Assumptions (Solar)'!$AH$3)/10^9),0)</f>
        <v>-0.1631006445</v>
      </c>
      <c r="AP992" s="177">
        <f>IF(and($AJ$902&gt;0,Model!AC$1&lt;='Assumptions (Solar)'!$V$13),PPMT('Assumptions (Solar)'!$V$10,Model!AC$1,'Assumptions (Solar)'!$V$13,'Assumptions (Solar)'!$V$8*Model!$AJ$902*('Assumptions (Solar)'!$AH$20*'Assumptions (Solar)'!$AH$2+'Assumptions (Solar)'!$AH$21*'Assumptions (Solar)'!$AH$3)/10^9),0)</f>
        <v>-0.1761486961</v>
      </c>
      <c r="AQ992" s="177">
        <f>IF(and($AJ$902&gt;0,Model!AD$1&lt;='Assumptions (Solar)'!$V$13),PPMT('Assumptions (Solar)'!$V$10,Model!AD$1,'Assumptions (Solar)'!$V$13,'Assumptions (Solar)'!$V$8*Model!$AJ$902*('Assumptions (Solar)'!$AH$20*'Assumptions (Solar)'!$AH$2+'Assumptions (Solar)'!$AH$21*'Assumptions (Solar)'!$AH$3)/10^9),0)</f>
        <v>-0.1902405918</v>
      </c>
      <c r="AR992" s="177">
        <f>IF(and($AJ$902&gt;0,Model!AE$1&lt;='Assumptions (Solar)'!$V$13),PPMT('Assumptions (Solar)'!$V$10,Model!AE$1,'Assumptions (Solar)'!$V$13,'Assumptions (Solar)'!$V$8*Model!$AJ$902*('Assumptions (Solar)'!$AH$20*'Assumptions (Solar)'!$AH$2+'Assumptions (Solar)'!$AH$21*'Assumptions (Solar)'!$AH$3)/10^9),0)</f>
        <v>-0.2054598391</v>
      </c>
      <c r="AS992" s="177">
        <f>IF(and($AJ$902&gt;0,Model!AF$1&lt;='Assumptions (Solar)'!$V$13),PPMT('Assumptions (Solar)'!$V$10,Model!AF$1,'Assumptions (Solar)'!$V$13,'Assumptions (Solar)'!$V$8*Model!$AJ$902*('Assumptions (Solar)'!$AH$20*'Assumptions (Solar)'!$AH$2+'Assumptions (Solar)'!$AH$21*'Assumptions (Solar)'!$AH$3)/10^9),0)</f>
        <v>-0.2218966263</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-0.112067721</v>
      </c>
      <c r="AL993" s="160">
        <f>IF(and($AK$902&gt;0,Model!X$1&lt;='Assumptions (Solar)'!$V$13),PPMT('Assumptions (Solar)'!$V$10,Model!X$1,'Assumptions (Solar)'!$V$13,'Assumptions (Solar)'!$V$8*Model!$AK$902*('Assumptions (Solar)'!$AI$20*'Assumptions (Solar)'!$AI$2+'Assumptions (Solar)'!$AI$21*'Assumptions (Solar)'!$AI$3)/10^9),0)</f>
        <v>-0.1210331387</v>
      </c>
      <c r="AM993" s="160">
        <f>IF(and($AK$902&gt;0,Model!Y$1&lt;='Assumptions (Solar)'!$V$13),PPMT('Assumptions (Solar)'!$V$10,Model!Y$1,'Assumptions (Solar)'!$V$13,'Assumptions (Solar)'!$V$8*Model!$AK$902*('Assumptions (Solar)'!$AI$20*'Assumptions (Solar)'!$AI$2+'Assumptions (Solar)'!$AI$21*'Assumptions (Solar)'!$AI$3)/10^9),0)</f>
        <v>-0.1307157898</v>
      </c>
      <c r="AN993" s="160">
        <f>IF(and($AK$902&gt;0,Model!Z$1&lt;='Assumptions (Solar)'!$V$13),PPMT('Assumptions (Solar)'!$V$10,Model!Z$1,'Assumptions (Solar)'!$V$13,'Assumptions (Solar)'!$V$8*Model!$AK$902*('Assumptions (Solar)'!$AI$20*'Assumptions (Solar)'!$AI$2+'Assumptions (Solar)'!$AI$21*'Assumptions (Solar)'!$AI$3)/10^9),0)</f>
        <v>-0.141173053</v>
      </c>
      <c r="AO993" s="160">
        <f>IF(and($AK$902&gt;0,Model!AA$1&lt;='Assumptions (Solar)'!$V$13),PPMT('Assumptions (Solar)'!$V$10,Model!AA$1,'Assumptions (Solar)'!$V$13,'Assumptions (Solar)'!$V$8*Model!$AK$902*('Assumptions (Solar)'!$AI$20*'Assumptions (Solar)'!$AI$2+'Assumptions (Solar)'!$AI$21*'Assumptions (Solar)'!$AI$3)/10^9),0)</f>
        <v>-0.1524668972</v>
      </c>
      <c r="AP993" s="160">
        <f>IF(and($AK$902&gt;0,Model!AB$1&lt;='Assumptions (Solar)'!$V$13),PPMT('Assumptions (Solar)'!$V$10,Model!AB$1,'Assumptions (Solar)'!$V$13,'Assumptions (Solar)'!$V$8*Model!$AK$902*('Assumptions (Solar)'!$AI$20*'Assumptions (Solar)'!$AI$2+'Assumptions (Solar)'!$AI$21*'Assumptions (Solar)'!$AI$3)/10^9),0)</f>
        <v>-0.164664249</v>
      </c>
      <c r="AQ993" s="160">
        <f>IF(and($AK$902&gt;0,Model!AC$1&lt;='Assumptions (Solar)'!$V$13),PPMT('Assumptions (Solar)'!$V$10,Model!AC$1,'Assumptions (Solar)'!$V$13,'Assumptions (Solar)'!$V$8*Model!$AK$902*('Assumptions (Solar)'!$AI$20*'Assumptions (Solar)'!$AI$2+'Assumptions (Solar)'!$AI$21*'Assumptions (Solar)'!$AI$3)/10^9),0)</f>
        <v>-0.1778373889</v>
      </c>
      <c r="AR993" s="160">
        <f>IF(and($AK$902&gt;0,Model!AD$1&lt;='Assumptions (Solar)'!$V$13),PPMT('Assumptions (Solar)'!$V$10,Model!AD$1,'Assumptions (Solar)'!$V$13,'Assumptions (Solar)'!$V$8*Model!$AK$902*('Assumptions (Solar)'!$AI$20*'Assumptions (Solar)'!$AI$2+'Assumptions (Solar)'!$AI$21*'Assumptions (Solar)'!$AI$3)/10^9),0)</f>
        <v>-0.1920643801</v>
      </c>
      <c r="AS993" s="160">
        <f>IF(and($AK$902&gt;0,Model!AE$1&lt;='Assumptions (Solar)'!$V$13),PPMT('Assumptions (Solar)'!$V$10,Model!AE$1,'Assumptions (Solar)'!$V$13,'Assumptions (Solar)'!$V$8*Model!$AK$902*('Assumptions (Solar)'!$AI$20*'Assumptions (Solar)'!$AI$2+'Assumptions (Solar)'!$AI$21*'Assumptions (Solar)'!$AI$3)/10^9),0)</f>
        <v>-0.2074295305</v>
      </c>
      <c r="AT993" s="160">
        <f>IF(and($AK$902&gt;0,Model!AF$1&lt;='Assumptions (Solar)'!$V$13),PPMT('Assumptions (Solar)'!$V$10,Model!AF$1,'Assumptions (Solar)'!$V$13,'Assumptions (Solar)'!$V$8*Model!$AK$902*('Assumptions (Solar)'!$AI$20*'Assumptions (Solar)'!$AI$2+'Assumptions (Solar)'!$AI$21*'Assumptions (Solar)'!$AI$3)/10^9),0)</f>
        <v>-0.2240238929</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-0.1136813063</v>
      </c>
      <c r="AM994" s="177">
        <f>IF(and($AL$902&gt;0,Model!X$1&lt;='Assumptions (Solar)'!$V$13),PPMT('Assumptions (Solar)'!$V$10,Model!X$1,'Assumptions (Solar)'!$V$13,'Assumptions (Solar)'!$V$8*Model!$AL$902*('Assumptions (Solar)'!$AJ$20*'Assumptions (Solar)'!$AJ$2+'Assumptions (Solar)'!$AJ$21*'Assumptions (Solar)'!$AJ$3)/10^9),0)</f>
        <v>-0.1227758108</v>
      </c>
      <c r="AN994" s="177">
        <f>IF(and($AL$902&gt;0,Model!Y$1&lt;='Assumptions (Solar)'!$V$13),PPMT('Assumptions (Solar)'!$V$10,Model!Y$1,'Assumptions (Solar)'!$V$13,'Assumptions (Solar)'!$V$8*Model!$AL$902*('Assumptions (Solar)'!$AJ$20*'Assumptions (Solar)'!$AJ$2+'Assumptions (Solar)'!$AJ$21*'Assumptions (Solar)'!$AJ$3)/10^9),0)</f>
        <v>-0.1325978757</v>
      </c>
      <c r="AO994" s="177">
        <f>IF(and($AL$902&gt;0,Model!Z$1&lt;='Assumptions (Solar)'!$V$13),PPMT('Assumptions (Solar)'!$V$10,Model!Z$1,'Assumptions (Solar)'!$V$13,'Assumptions (Solar)'!$V$8*Model!$AL$902*('Assumptions (Solar)'!$AJ$20*'Assumptions (Solar)'!$AJ$2+'Assumptions (Solar)'!$AJ$21*'Assumptions (Solar)'!$AJ$3)/10^9),0)</f>
        <v>-0.1432057057</v>
      </c>
      <c r="AP994" s="177">
        <f>IF(and($AL$902&gt;0,Model!AA$1&lt;='Assumptions (Solar)'!$V$13),PPMT('Assumptions (Solar)'!$V$10,Model!AA$1,'Assumptions (Solar)'!$V$13,'Assumptions (Solar)'!$V$8*Model!$AL$902*('Assumptions (Solar)'!$AJ$20*'Assumptions (Solar)'!$AJ$2+'Assumptions (Solar)'!$AJ$21*'Assumptions (Solar)'!$AJ$3)/10^9),0)</f>
        <v>-0.1546621622</v>
      </c>
      <c r="AQ994" s="177">
        <f>IF(and($AL$902&gt;0,Model!AB$1&lt;='Assumptions (Solar)'!$V$13),PPMT('Assumptions (Solar)'!$V$10,Model!AB$1,'Assumptions (Solar)'!$V$13,'Assumptions (Solar)'!$V$8*Model!$AL$902*('Assumptions (Solar)'!$AJ$20*'Assumptions (Solar)'!$AJ$2+'Assumptions (Solar)'!$AJ$21*'Assumptions (Solar)'!$AJ$3)/10^9),0)</f>
        <v>-0.1670351352</v>
      </c>
      <c r="AR994" s="177">
        <f>IF(and($AL$902&gt;0,Model!AC$1&lt;='Assumptions (Solar)'!$V$13),PPMT('Assumptions (Solar)'!$V$10,Model!AC$1,'Assumptions (Solar)'!$V$13,'Assumptions (Solar)'!$V$8*Model!$AL$902*('Assumptions (Solar)'!$AJ$20*'Assumptions (Solar)'!$AJ$2+'Assumptions (Solar)'!$AJ$21*'Assumptions (Solar)'!$AJ$3)/10^9),0)</f>
        <v>-0.180397946</v>
      </c>
      <c r="AS994" s="177">
        <f>IF(and($AL$902&gt;0,Model!AD$1&lt;='Assumptions (Solar)'!$V$13),PPMT('Assumptions (Solar)'!$V$10,Model!AD$1,'Assumptions (Solar)'!$V$13,'Assumptions (Solar)'!$V$8*Model!$AL$902*('Assumptions (Solar)'!$AJ$20*'Assumptions (Solar)'!$AJ$2+'Assumptions (Solar)'!$AJ$21*'Assumptions (Solar)'!$AJ$3)/10^9),0)</f>
        <v>-0.1948297817</v>
      </c>
      <c r="AT994" s="177">
        <f>IF(and($AL$902&gt;0,Model!AE$1&lt;='Assumptions (Solar)'!$V$13),PPMT('Assumptions (Solar)'!$V$10,Model!AE$1,'Assumptions (Solar)'!$V$13,'Assumptions (Solar)'!$V$8*Model!$AL$902*('Assumptions (Solar)'!$AJ$20*'Assumptions (Solar)'!$AJ$2+'Assumptions (Solar)'!$AJ$21*'Assumptions (Solar)'!$AJ$3)/10^9),0)</f>
        <v>-0.2104161642</v>
      </c>
      <c r="AU994" s="177">
        <f>IF(and($AL$902&gt;0,Model!AF$1&lt;='Assumptions (Solar)'!$V$13),PPMT('Assumptions (Solar)'!$V$10,Model!AF$1,'Assumptions (Solar)'!$V$13,'Assumptions (Solar)'!$V$8*Model!$AL$902*('Assumptions (Solar)'!$AJ$20*'Assumptions (Solar)'!$AJ$2+'Assumptions (Solar)'!$AJ$21*'Assumptions (Solar)'!$AJ$3)/10^9),0)</f>
        <v>-0.2272494573</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-0.1143365336</v>
      </c>
      <c r="AN995" s="160">
        <f>IF(and($AM$902&gt;0,Model!X$1&lt;='Assumptions (Solar)'!$V$13),PPMT('Assumptions (Solar)'!$V$10,Model!X$1,'Assumptions (Solar)'!$V$13,'Assumptions (Solar)'!$V$8*Model!$AM$902*('Assumptions (Solar)'!$AK$20*'Assumptions (Solar)'!$AK$2+'Assumptions (Solar)'!$AK$21*'Assumptions (Solar)'!$AK$3)/10^9),0)</f>
        <v>-0.1234834563</v>
      </c>
      <c r="AO995" s="160">
        <f>IF(and($AM$902&gt;0,Model!Y$1&lt;='Assumptions (Solar)'!$V$13),PPMT('Assumptions (Solar)'!$V$10,Model!Y$1,'Assumptions (Solar)'!$V$13,'Assumptions (Solar)'!$V$8*Model!$AM$902*('Assumptions (Solar)'!$AK$20*'Assumptions (Solar)'!$AK$2+'Assumptions (Solar)'!$AK$21*'Assumptions (Solar)'!$AK$3)/10^9),0)</f>
        <v>-0.1333621328</v>
      </c>
      <c r="AP995" s="160">
        <f>IF(and($AM$902&gt;0,Model!Z$1&lt;='Assumptions (Solar)'!$V$13),PPMT('Assumptions (Solar)'!$V$10,Model!Z$1,'Assumptions (Solar)'!$V$13,'Assumptions (Solar)'!$V$8*Model!$AM$902*('Assumptions (Solar)'!$AK$20*'Assumptions (Solar)'!$AK$2+'Assumptions (Solar)'!$AK$21*'Assumptions (Solar)'!$AK$3)/10^9),0)</f>
        <v>-0.1440311034</v>
      </c>
      <c r="AQ995" s="160">
        <f>IF(and($AM$902&gt;0,Model!AA$1&lt;='Assumptions (Solar)'!$V$13),PPMT('Assumptions (Solar)'!$V$10,Model!AA$1,'Assumptions (Solar)'!$V$13,'Assumptions (Solar)'!$V$8*Model!$AM$902*('Assumptions (Solar)'!$AK$20*'Assumptions (Solar)'!$AK$2+'Assumptions (Solar)'!$AK$21*'Assumptions (Solar)'!$AK$3)/10^9),0)</f>
        <v>-0.1555535917</v>
      </c>
      <c r="AR995" s="160">
        <f>IF(and($AM$902&gt;0,Model!AB$1&lt;='Assumptions (Solar)'!$V$13),PPMT('Assumptions (Solar)'!$V$10,Model!AB$1,'Assumptions (Solar)'!$V$13,'Assumptions (Solar)'!$V$8*Model!$AM$902*('Assumptions (Solar)'!$AK$20*'Assumptions (Solar)'!$AK$2+'Assumptions (Solar)'!$AK$21*'Assumptions (Solar)'!$AK$3)/10^9),0)</f>
        <v>-0.167997879</v>
      </c>
      <c r="AS995" s="160">
        <f>IF(and($AM$902&gt;0,Model!AC$1&lt;='Assumptions (Solar)'!$V$13),PPMT('Assumptions (Solar)'!$V$10,Model!AC$1,'Assumptions (Solar)'!$V$13,'Assumptions (Solar)'!$V$8*Model!$AM$902*('Assumptions (Solar)'!$AK$20*'Assumptions (Solar)'!$AK$2+'Assumptions (Solar)'!$AK$21*'Assumptions (Solar)'!$AK$3)/10^9),0)</f>
        <v>-0.1814377093</v>
      </c>
      <c r="AT995" s="160">
        <f>IF(and($AM$902&gt;0,Model!AD$1&lt;='Assumptions (Solar)'!$V$13),PPMT('Assumptions (Solar)'!$V$10,Model!AD$1,'Assumptions (Solar)'!$V$13,'Assumptions (Solar)'!$V$8*Model!$AM$902*('Assumptions (Solar)'!$AK$20*'Assumptions (Solar)'!$AK$2+'Assumptions (Solar)'!$AK$21*'Assumptions (Solar)'!$AK$3)/10^9),0)</f>
        <v>-0.1959527261</v>
      </c>
      <c r="AU995" s="160">
        <f>IF(and($AM$902&gt;0,Model!AE$1&lt;='Assumptions (Solar)'!$V$13),PPMT('Assumptions (Solar)'!$V$10,Model!AE$1,'Assumptions (Solar)'!$V$13,'Assumptions (Solar)'!$V$8*Model!$AM$902*('Assumptions (Solar)'!$AK$20*'Assumptions (Solar)'!$AK$2+'Assumptions (Solar)'!$AK$21*'Assumptions (Solar)'!$AK$3)/10^9),0)</f>
        <v>-0.2116289441</v>
      </c>
      <c r="AV995" s="160">
        <f>IF(and($AM$902&gt;0,Model!AF$1&lt;='Assumptions (Solar)'!$V$13),PPMT('Assumptions (Solar)'!$V$10,Model!AF$1,'Assumptions (Solar)'!$V$13,'Assumptions (Solar)'!$V$8*Model!$AM$902*('Assumptions (Solar)'!$AK$20*'Assumptions (Solar)'!$AK$2+'Assumptions (Solar)'!$AK$21*'Assumptions (Solar)'!$AK$3)/10^9),0)</f>
        <v>-0.2285592597</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-0.1157223788</v>
      </c>
      <c r="AO996" s="160">
        <f>IF(and($AN$902&gt;0,Model!X$1&lt;='Assumptions (Solar)'!$V$13),PPMT('Assumptions (Solar)'!$V$10,Model!X$1,'Assumptions (Solar)'!$V$13,'Assumptions (Solar)'!$V$8*Model!$AN$902*('Assumptions (Solar)'!$AL$20*'Assumptions (Solar)'!$AL$2+'Assumptions (Solar)'!$AL$21*'Assumptions (Solar)'!$AL$3)/10^9),0)</f>
        <v>-0.1249801691</v>
      </c>
      <c r="AP996" s="160">
        <f>IF(and($AN$902&gt;0,Model!Y$1&lt;='Assumptions (Solar)'!$V$13),PPMT('Assumptions (Solar)'!$V$10,Model!Y$1,'Assumptions (Solar)'!$V$13,'Assumptions (Solar)'!$V$8*Model!$AN$902*('Assumptions (Solar)'!$AL$20*'Assumptions (Solar)'!$AL$2+'Assumptions (Solar)'!$AL$21*'Assumptions (Solar)'!$AL$3)/10^9),0)</f>
        <v>-0.1349785826</v>
      </c>
      <c r="AQ996" s="160">
        <f>IF(and($AN$902&gt;0,Model!Z$1&lt;='Assumptions (Solar)'!$V$13),PPMT('Assumptions (Solar)'!$V$10,Model!Z$1,'Assumptions (Solar)'!$V$13,'Assumptions (Solar)'!$V$8*Model!$AN$902*('Assumptions (Solar)'!$AL$20*'Assumptions (Solar)'!$AL$2+'Assumptions (Solar)'!$AL$21*'Assumptions (Solar)'!$AL$3)/10^9),0)</f>
        <v>-0.1457768692</v>
      </c>
      <c r="AR996" s="160">
        <f>IF(and($AN$902&gt;0,Model!AA$1&lt;='Assumptions (Solar)'!$V$13),PPMT('Assumptions (Solar)'!$V$10,Model!AA$1,'Assumptions (Solar)'!$V$13,'Assumptions (Solar)'!$V$8*Model!$AN$902*('Assumptions (Solar)'!$AL$20*'Assumptions (Solar)'!$AL$2+'Assumptions (Solar)'!$AL$21*'Assumptions (Solar)'!$AL$3)/10^9),0)</f>
        <v>-0.1574390187</v>
      </c>
      <c r="AS996" s="160">
        <f>IF(and($AN$902&gt;0,Model!AB$1&lt;='Assumptions (Solar)'!$V$13),PPMT('Assumptions (Solar)'!$V$10,Model!AB$1,'Assumptions (Solar)'!$V$13,'Assumptions (Solar)'!$V$8*Model!$AN$902*('Assumptions (Solar)'!$AL$20*'Assumptions (Solar)'!$AL$2+'Assumptions (Solar)'!$AL$21*'Assumptions (Solar)'!$AL$3)/10^9),0)</f>
        <v>-0.1700341402</v>
      </c>
      <c r="AT996" s="160">
        <f>IF(and($AN$902&gt;0,Model!AC$1&lt;='Assumptions (Solar)'!$V$13),PPMT('Assumptions (Solar)'!$V$10,Model!AC$1,'Assumptions (Solar)'!$V$13,'Assumptions (Solar)'!$V$8*Model!$AN$902*('Assumptions (Solar)'!$AL$20*'Assumptions (Solar)'!$AL$2+'Assumptions (Solar)'!$AL$21*'Assumptions (Solar)'!$AL$3)/10^9),0)</f>
        <v>-0.1836368714</v>
      </c>
      <c r="AU996" s="160">
        <f>IF(and($AN$902&gt;0,Model!AD$1&lt;='Assumptions (Solar)'!$V$13),PPMT('Assumptions (Solar)'!$V$10,Model!AD$1,'Assumptions (Solar)'!$V$13,'Assumptions (Solar)'!$V$8*Model!$AN$902*('Assumptions (Solar)'!$AL$20*'Assumptions (Solar)'!$AL$2+'Assumptions (Solar)'!$AL$21*'Assumptions (Solar)'!$AL$3)/10^9),0)</f>
        <v>-0.1983278212</v>
      </c>
      <c r="AV996" s="160">
        <f>IF(and($AN$902&gt;0,Model!AE$1&lt;='Assumptions (Solar)'!$V$13),PPMT('Assumptions (Solar)'!$V$10,Model!AE$1,'Assumptions (Solar)'!$V$13,'Assumptions (Solar)'!$V$8*Model!$AN$902*('Assumptions (Solar)'!$AL$20*'Assumptions (Solar)'!$AL$2+'Assumptions (Solar)'!$AL$21*'Assumptions (Solar)'!$AL$3)/10^9),0)</f>
        <v>-0.2141940468</v>
      </c>
      <c r="AW996" s="160">
        <f>IF(and($AN$902&gt;0,Model!AF$1&lt;='Assumptions (Solar)'!$V$13),PPMT('Assumptions (Solar)'!$V$10,Model!AF$1,'Assumptions (Solar)'!$V$13,'Assumptions (Solar)'!$V$8*Model!$AN$902*('Assumptions (Solar)'!$AL$20*'Assumptions (Solar)'!$AL$2+'Assumptions (Solar)'!$AL$21*'Assumptions (Solar)'!$AL$3)/10^9),0)</f>
        <v>-0.2313295706</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-0.1180210726</v>
      </c>
      <c r="AP997" s="160">
        <f>IF(and($AO$902&gt;0,Model!X$1&lt;='Assumptions (Solar)'!$V$13),PPMT('Assumptions (Solar)'!$V$10,Model!X$1,'Assumptions (Solar)'!$V$13,'Assumptions (Solar)'!$V$8*Model!$AO$902*('Assumptions (Solar)'!$AM$20*'Assumptions (Solar)'!$AM$2+'Assumptions (Solar)'!$AM$21*'Assumptions (Solar)'!$AM$3)/10^9),0)</f>
        <v>-0.1274627584</v>
      </c>
      <c r="AQ997" s="160">
        <f>IF(and($AO$902&gt;0,Model!Y$1&lt;='Assumptions (Solar)'!$V$13),PPMT('Assumptions (Solar)'!$V$10,Model!Y$1,'Assumptions (Solar)'!$V$13,'Assumptions (Solar)'!$V$8*Model!$AO$902*('Assumptions (Solar)'!$AM$20*'Assumptions (Solar)'!$AM$2+'Assumptions (Solar)'!$AM$21*'Assumptions (Solar)'!$AM$3)/10^9),0)</f>
        <v>-0.1376597791</v>
      </c>
      <c r="AR997" s="160">
        <f>IF(and($AO$902&gt;0,Model!Z$1&lt;='Assumptions (Solar)'!$V$13),PPMT('Assumptions (Solar)'!$V$10,Model!Z$1,'Assumptions (Solar)'!$V$13,'Assumptions (Solar)'!$V$8*Model!$AO$902*('Assumptions (Solar)'!$AM$20*'Assumptions (Solar)'!$AM$2+'Assumptions (Solar)'!$AM$21*'Assumptions (Solar)'!$AM$3)/10^9),0)</f>
        <v>-0.1486725614</v>
      </c>
      <c r="AS997" s="160">
        <f>IF(and($AO$902&gt;0,Model!AA$1&lt;='Assumptions (Solar)'!$V$13),PPMT('Assumptions (Solar)'!$V$10,Model!AA$1,'Assumptions (Solar)'!$V$13,'Assumptions (Solar)'!$V$8*Model!$AO$902*('Assumptions (Solar)'!$AM$20*'Assumptions (Solar)'!$AM$2+'Assumptions (Solar)'!$AM$21*'Assumptions (Solar)'!$AM$3)/10^9),0)</f>
        <v>-0.1605663663</v>
      </c>
      <c r="AT997" s="160">
        <f>IF(and($AO$902&gt;0,Model!AB$1&lt;='Assumptions (Solar)'!$V$13),PPMT('Assumptions (Solar)'!$V$10,Model!AB$1,'Assumptions (Solar)'!$V$13,'Assumptions (Solar)'!$V$8*Model!$AO$902*('Assumptions (Solar)'!$AM$20*'Assumptions (Solar)'!$AM$2+'Assumptions (Solar)'!$AM$21*'Assumptions (Solar)'!$AM$3)/10^9),0)</f>
        <v>-0.1734116756</v>
      </c>
      <c r="AU997" s="160">
        <f>IF(and($AO$902&gt;0,Model!AC$1&lt;='Assumptions (Solar)'!$V$13),PPMT('Assumptions (Solar)'!$V$10,Model!AC$1,'Assumptions (Solar)'!$V$13,'Assumptions (Solar)'!$V$8*Model!$AO$902*('Assumptions (Solar)'!$AM$20*'Assumptions (Solar)'!$AM$2+'Assumptions (Solar)'!$AM$21*'Assumptions (Solar)'!$AM$3)/10^9),0)</f>
        <v>-0.1872846097</v>
      </c>
      <c r="AV997" s="160">
        <f>IF(and($AO$902&gt;0,Model!AD$1&lt;='Assumptions (Solar)'!$V$13),PPMT('Assumptions (Solar)'!$V$10,Model!AD$1,'Assumptions (Solar)'!$V$13,'Assumptions (Solar)'!$V$8*Model!$AO$902*('Assumptions (Solar)'!$AM$20*'Assumptions (Solar)'!$AM$2+'Assumptions (Solar)'!$AM$21*'Assumptions (Solar)'!$AM$3)/10^9),0)</f>
        <v>-0.2022673785</v>
      </c>
      <c r="AW997" s="160">
        <f>IF(and($AO$902&gt;0,Model!AE$1&lt;='Assumptions (Solar)'!$V$13),PPMT('Assumptions (Solar)'!$V$10,Model!AE$1,'Assumptions (Solar)'!$V$13,'Assumptions (Solar)'!$V$8*Model!$AO$902*('Assumptions (Solar)'!$AM$20*'Assumptions (Solar)'!$AM$2+'Assumptions (Solar)'!$AM$21*'Assumptions (Solar)'!$AM$3)/10^9),0)</f>
        <v>-0.2184487687</v>
      </c>
      <c r="AX997" s="160">
        <f>IF(and($AO$902&gt;0,Model!AF$1&lt;='Assumptions (Solar)'!$V$13),PPMT('Assumptions (Solar)'!$V$10,Model!AF$1,'Assumptions (Solar)'!$V$13,'Assumptions (Solar)'!$V$8*Model!$AO$902*('Assumptions (Solar)'!$AM$20*'Assumptions (Solar)'!$AM$2+'Assumptions (Solar)'!$AM$21*'Assumptions (Solar)'!$AM$3)/10^9),0)</f>
        <v>-0.2359246702</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-0.1199738606</v>
      </c>
      <c r="AQ998" s="160">
        <f>IF(and($AP$902&gt;0,Model!X$1&lt;='Assumptions (Solar)'!$V$13),PPMT('Assumptions (Solar)'!$V$10,Model!X$1,'Assumptions (Solar)'!$V$13,'Assumptions (Solar)'!$V$8*Model!$AP$902*('Assumptions (Solar)'!$AN$20*'Assumptions (Solar)'!$AN$2+'Assumptions (Solar)'!$AN$21*'Assumptions (Solar)'!$AN$3)/10^9),0)</f>
        <v>-0.1295717694</v>
      </c>
      <c r="AR998" s="160">
        <f>IF(and($AP$902&gt;0,Model!Y$1&lt;='Assumptions (Solar)'!$V$13),PPMT('Assumptions (Solar)'!$V$10,Model!Y$1,'Assumptions (Solar)'!$V$13,'Assumptions (Solar)'!$V$8*Model!$AP$902*('Assumptions (Solar)'!$AN$20*'Assumptions (Solar)'!$AN$2+'Assumptions (Solar)'!$AN$21*'Assumptions (Solar)'!$AN$3)/10^9),0)</f>
        <v>-0.139937511</v>
      </c>
      <c r="AS998" s="160">
        <f>IF(and($AP$902&gt;0,Model!Z$1&lt;='Assumptions (Solar)'!$V$13),PPMT('Assumptions (Solar)'!$V$10,Model!Z$1,'Assumptions (Solar)'!$V$13,'Assumptions (Solar)'!$V$8*Model!$AP$902*('Assumptions (Solar)'!$AN$20*'Assumptions (Solar)'!$AN$2+'Assumptions (Solar)'!$AN$21*'Assumptions (Solar)'!$AN$3)/10^9),0)</f>
        <v>-0.1511325119</v>
      </c>
      <c r="AT998" s="160">
        <f>IF(and($AP$902&gt;0,Model!AA$1&lt;='Assumptions (Solar)'!$V$13),PPMT('Assumptions (Solar)'!$V$10,Model!AA$1,'Assumptions (Solar)'!$V$13,'Assumptions (Solar)'!$V$8*Model!$AP$902*('Assumptions (Solar)'!$AN$20*'Assumptions (Solar)'!$AN$2+'Assumptions (Solar)'!$AN$21*'Assumptions (Solar)'!$AN$3)/10^9),0)</f>
        <v>-0.1632231128</v>
      </c>
      <c r="AU998" s="160">
        <f>IF(and($AP$902&gt;0,Model!AB$1&lt;='Assumptions (Solar)'!$V$13),PPMT('Assumptions (Solar)'!$V$10,Model!AB$1,'Assumptions (Solar)'!$V$13,'Assumptions (Solar)'!$V$8*Model!$AP$902*('Assumptions (Solar)'!$AN$20*'Assumptions (Solar)'!$AN$2+'Assumptions (Solar)'!$AN$21*'Assumptions (Solar)'!$AN$3)/10^9),0)</f>
        <v>-0.1762809618</v>
      </c>
      <c r="AV998" s="160">
        <f>IF(and($AP$902&gt;0,Model!AC$1&lt;='Assumptions (Solar)'!$V$13),PPMT('Assumptions (Solar)'!$V$10,Model!AC$1,'Assumptions (Solar)'!$V$13,'Assumptions (Solar)'!$V$8*Model!$AP$902*('Assumptions (Solar)'!$AN$20*'Assumptions (Solar)'!$AN$2+'Assumptions (Solar)'!$AN$21*'Assumptions (Solar)'!$AN$3)/10^9),0)</f>
        <v>-0.1903834388</v>
      </c>
      <c r="AW998" s="160">
        <f>IF(and($AP$902&gt;0,Model!AD$1&lt;='Assumptions (Solar)'!$V$13),PPMT('Assumptions (Solar)'!$V$10,Model!AD$1,'Assumptions (Solar)'!$V$13,'Assumptions (Solar)'!$V$8*Model!$AP$902*('Assumptions (Solar)'!$AN$20*'Assumptions (Solar)'!$AN$2+'Assumptions (Solar)'!$AN$21*'Assumptions (Solar)'!$AN$3)/10^9),0)</f>
        <v>-0.2056141139</v>
      </c>
      <c r="AX998" s="160">
        <f>IF(and($AP$902&gt;0,Model!AE$1&lt;='Assumptions (Solar)'!$V$13),PPMT('Assumptions (Solar)'!$V$10,Model!AE$1,'Assumptions (Solar)'!$V$13,'Assumptions (Solar)'!$V$8*Model!$AP$902*('Assumptions (Solar)'!$AN$20*'Assumptions (Solar)'!$AN$2+'Assumptions (Solar)'!$AN$21*'Assumptions (Solar)'!$AN$3)/10^9),0)</f>
        <v>-0.222063243</v>
      </c>
      <c r="AY998" s="160">
        <f>IF(and($AP$902&gt;0,Model!AF$1&lt;='Assumptions (Solar)'!$V$13),PPMT('Assumptions (Solar)'!$V$10,Model!AF$1,'Assumptions (Solar)'!$V$13,'Assumptions (Solar)'!$V$8*Model!$AP$902*('Assumptions (Solar)'!$AN$20*'Assumptions (Solar)'!$AN$2+'Assumptions (Solar)'!$AN$21*'Assumptions (Solar)'!$AN$3)/10^9),0)</f>
        <v>-0.2398283024</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-0.1216383675</v>
      </c>
      <c r="AR999" s="160">
        <f>IF(and($AQ$902&gt;0,Model!X$1&lt;='Assumptions (Solar)'!$V$13),PPMT('Assumptions (Solar)'!$V$10,Model!X$1,'Assumptions (Solar)'!$V$13,'Assumptions (Solar)'!$V$8*Model!$AQ$902*('Assumptions (Solar)'!$AO$20*'Assumptions (Solar)'!$AO$2+'Assumptions (Solar)'!$AO$21*'Assumptions (Solar)'!$AO$3)/10^9),0)</f>
        <v>-0.1313694369</v>
      </c>
      <c r="AS999" s="160">
        <f>IF(and($AQ$902&gt;0,Model!Y$1&lt;='Assumptions (Solar)'!$V$13),PPMT('Assumptions (Solar)'!$V$10,Model!Y$1,'Assumptions (Solar)'!$V$13,'Assumptions (Solar)'!$V$8*Model!$AQ$902*('Assumptions (Solar)'!$AO$20*'Assumptions (Solar)'!$AO$2+'Assumptions (Solar)'!$AO$21*'Assumptions (Solar)'!$AO$3)/10^9),0)</f>
        <v>-0.1418789918</v>
      </c>
      <c r="AT999" s="160">
        <f>IF(and($AQ$902&gt;0,Model!Z$1&lt;='Assumptions (Solar)'!$V$13),PPMT('Assumptions (Solar)'!$V$10,Model!Z$1,'Assumptions (Solar)'!$V$13,'Assumptions (Solar)'!$V$8*Model!$AQ$902*('Assumptions (Solar)'!$AO$20*'Assumptions (Solar)'!$AO$2+'Assumptions (Solar)'!$AO$21*'Assumptions (Solar)'!$AO$3)/10^9),0)</f>
        <v>-0.1532293112</v>
      </c>
      <c r="AU999" s="160">
        <f>IF(and($AQ$902&gt;0,Model!AA$1&lt;='Assumptions (Solar)'!$V$13),PPMT('Assumptions (Solar)'!$V$10,Model!AA$1,'Assumptions (Solar)'!$V$13,'Assumptions (Solar)'!$V$8*Model!$AQ$902*('Assumptions (Solar)'!$AO$20*'Assumptions (Solar)'!$AO$2+'Assumptions (Solar)'!$AO$21*'Assumptions (Solar)'!$AO$3)/10^9),0)</f>
        <v>-0.1654876561</v>
      </c>
      <c r="AV999" s="160">
        <f>IF(and($AQ$902&gt;0,Model!AB$1&lt;='Assumptions (Solar)'!$V$13),PPMT('Assumptions (Solar)'!$V$10,Model!AB$1,'Assumptions (Solar)'!$V$13,'Assumptions (Solar)'!$V$8*Model!$AQ$902*('Assumptions (Solar)'!$AO$20*'Assumptions (Solar)'!$AO$2+'Assumptions (Solar)'!$AO$21*'Assumptions (Solar)'!$AO$3)/10^9),0)</f>
        <v>-0.1787266686</v>
      </c>
      <c r="AW999" s="160">
        <f>IF(and($AQ$902&gt;0,Model!AC$1&lt;='Assumptions (Solar)'!$V$13),PPMT('Assumptions (Solar)'!$V$10,Model!AC$1,'Assumptions (Solar)'!$V$13,'Assumptions (Solar)'!$V$8*Model!$AQ$902*('Assumptions (Solar)'!$AO$20*'Assumptions (Solar)'!$AO$2+'Assumptions (Solar)'!$AO$21*'Assumptions (Solar)'!$AO$3)/10^9),0)</f>
        <v>-0.1930248021</v>
      </c>
      <c r="AX999" s="160">
        <f>IF(and($AQ$902&gt;0,Model!AD$1&lt;='Assumptions (Solar)'!$V$13),PPMT('Assumptions (Solar)'!$V$10,Model!AD$1,'Assumptions (Solar)'!$V$13,'Assumptions (Solar)'!$V$8*Model!$AQ$902*('Assumptions (Solar)'!$AO$20*'Assumptions (Solar)'!$AO$2+'Assumptions (Solar)'!$AO$21*'Assumptions (Solar)'!$AO$3)/10^9),0)</f>
        <v>-0.2084667862</v>
      </c>
      <c r="AY999" s="160">
        <f>IF(and($AQ$902&gt;0,Model!AE$1&lt;='Assumptions (Solar)'!$V$13),PPMT('Assumptions (Solar)'!$V$10,Model!AE$1,'Assumptions (Solar)'!$V$13,'Assumptions (Solar)'!$V$8*Model!$AQ$902*('Assumptions (Solar)'!$AO$20*'Assumptions (Solar)'!$AO$2+'Assumptions (Solar)'!$AO$21*'Assumptions (Solar)'!$AO$3)/10^9),0)</f>
        <v>-0.2251441291</v>
      </c>
      <c r="AZ999" s="160">
        <f>IF(and($AQ$902&gt;0,Model!AF$1&lt;='Assumptions (Solar)'!$V$13),PPMT('Assumptions (Solar)'!$V$10,Model!AF$1,'Assumptions (Solar)'!$V$13,'Assumptions (Solar)'!$V$8*Model!$AQ$902*('Assumptions (Solar)'!$AO$20*'Assumptions (Solar)'!$AO$2+'Assumptions (Solar)'!$AO$21*'Assumptions (Solar)'!$AO$3)/10^9),0)</f>
        <v>-0.2431556594</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-0.1226119391</v>
      </c>
      <c r="AS1000" s="160">
        <f>IF(and($AR$902&gt;0,Model!X$1&lt;='Assumptions (Solar)'!$V$13),PPMT('Assumptions (Solar)'!$V$10,Model!X$1,'Assumptions (Solar)'!$V$13,'Assumptions (Solar)'!$V$8*Model!$AR$902*('Assumptions (Solar)'!$AP$20*'Assumptions (Solar)'!$AP$2+'Assumptions (Solar)'!$AP$21*'Assumptions (Solar)'!$AP$3)/10^9),0)</f>
        <v>-0.1324208942</v>
      </c>
      <c r="AT1000" s="160">
        <f>IF(and($AR$902&gt;0,Model!Y$1&lt;='Assumptions (Solar)'!$V$13),PPMT('Assumptions (Solar)'!$V$10,Model!Y$1,'Assumptions (Solar)'!$V$13,'Assumptions (Solar)'!$V$8*Model!$AR$902*('Assumptions (Solar)'!$AP$20*'Assumptions (Solar)'!$AP$2+'Assumptions (Solar)'!$AP$21*'Assumptions (Solar)'!$AP$3)/10^9),0)</f>
        <v>-0.1430145657</v>
      </c>
      <c r="AU1000" s="160">
        <f>IF(and($AR$902&gt;0,Model!Z$1&lt;='Assumptions (Solar)'!$V$13),PPMT('Assumptions (Solar)'!$V$10,Model!Z$1,'Assumptions (Solar)'!$V$13,'Assumptions (Solar)'!$V$8*Model!$AR$902*('Assumptions (Solar)'!$AP$20*'Assumptions (Solar)'!$AP$2+'Assumptions (Solar)'!$AP$21*'Assumptions (Solar)'!$AP$3)/10^9),0)</f>
        <v>-0.154455731</v>
      </c>
      <c r="AV1000" s="160">
        <f>IF(and($AR$902&gt;0,Model!AA$1&lt;='Assumptions (Solar)'!$V$13),PPMT('Assumptions (Solar)'!$V$10,Model!AA$1,'Assumptions (Solar)'!$V$13,'Assumptions (Solar)'!$V$8*Model!$AR$902*('Assumptions (Solar)'!$AP$20*'Assumptions (Solar)'!$AP$2+'Assumptions (Solar)'!$AP$21*'Assumptions (Solar)'!$AP$3)/10^9),0)</f>
        <v>-0.1668121894</v>
      </c>
      <c r="AW1000" s="160">
        <f>IF(and($AR$902&gt;0,Model!AB$1&lt;='Assumptions (Solar)'!$V$13),PPMT('Assumptions (Solar)'!$V$10,Model!AB$1,'Assumptions (Solar)'!$V$13,'Assumptions (Solar)'!$V$8*Model!$AR$902*('Assumptions (Solar)'!$AP$20*'Assumptions (Solar)'!$AP$2+'Assumptions (Solar)'!$AP$21*'Assumptions (Solar)'!$AP$3)/10^9),0)</f>
        <v>-0.1801571646</v>
      </c>
      <c r="AX1000" s="160">
        <f>IF(and($AR$902&gt;0,Model!AC$1&lt;='Assumptions (Solar)'!$V$13),PPMT('Assumptions (Solar)'!$V$10,Model!AC$1,'Assumptions (Solar)'!$V$13,'Assumptions (Solar)'!$V$8*Model!$AR$902*('Assumptions (Solar)'!$AP$20*'Assumptions (Solar)'!$AP$2+'Assumptions (Solar)'!$AP$21*'Assumptions (Solar)'!$AP$3)/10^9),0)</f>
        <v>-0.1945697378</v>
      </c>
      <c r="AY1000" s="160">
        <f>IF(and($AR$902&gt;0,Model!AD$1&lt;='Assumptions (Solar)'!$V$13),PPMT('Assumptions (Solar)'!$V$10,Model!AD$1,'Assumptions (Solar)'!$V$13,'Assumptions (Solar)'!$V$8*Model!$AR$902*('Assumptions (Solar)'!$AP$20*'Assumptions (Solar)'!$AP$2+'Assumptions (Solar)'!$AP$21*'Assumptions (Solar)'!$AP$3)/10^9),0)</f>
        <v>-0.2101353168</v>
      </c>
      <c r="AZ1000" s="160">
        <f>IF(and($AR$902&gt;0,Model!AE$1&lt;='Assumptions (Solar)'!$V$13),PPMT('Assumptions (Solar)'!$V$10,Model!AE$1,'Assumptions (Solar)'!$V$13,'Assumptions (Solar)'!$V$8*Model!$AR$902*('Assumptions (Solar)'!$AP$20*'Assumptions (Solar)'!$AP$2+'Assumptions (Solar)'!$AP$21*'Assumptions (Solar)'!$AP$3)/10^9),0)</f>
        <v>-0.2269461421</v>
      </c>
      <c r="BA1000" s="160">
        <f>IF(and($AR$902&gt;0,Model!AF$1&lt;='Assumptions (Solar)'!$V$13),PPMT('Assumptions (Solar)'!$V$10,Model!AF$1,'Assumptions (Solar)'!$V$13,'Assumptions (Solar)'!$V$8*Model!$AR$902*('Assumptions (Solar)'!$AP$20*'Assumptions (Solar)'!$AP$2+'Assumptions (Solar)'!$AP$21*'Assumptions (Solar)'!$AP$3)/10^9),0)</f>
        <v>-0.2451018335</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-0.1366179964</v>
      </c>
      <c r="AT1001" s="160">
        <f>IF(and($AS$902&gt;0,Model!X$1&lt;='Assumptions (Solar)'!$V$13),PPMT('Assumptions (Solar)'!$V$10,Model!X$1,'Assumptions (Solar)'!$V$13,'Assumptions (Solar)'!$V$8*Model!$AS$902*('Assumptions (Solar)'!$AQ$20*'Assumptions (Solar)'!$AQ$2+'Assumptions (Solar)'!$AQ$21*'Assumptions (Solar)'!$AQ$3)/10^9),0)</f>
        <v>-0.1475474361</v>
      </c>
      <c r="AU1001" s="160">
        <f>IF(and($AS$902&gt;0,Model!Y$1&lt;='Assumptions (Solar)'!$V$13),PPMT('Assumptions (Solar)'!$V$10,Model!Y$1,'Assumptions (Solar)'!$V$13,'Assumptions (Solar)'!$V$8*Model!$AS$902*('Assumptions (Solar)'!$AQ$20*'Assumptions (Solar)'!$AQ$2+'Assumptions (Solar)'!$AQ$21*'Assumptions (Solar)'!$AQ$3)/10^9),0)</f>
        <v>-0.159351231</v>
      </c>
      <c r="AV1001" s="160">
        <f>IF(and($AS$902&gt;0,Model!Z$1&lt;='Assumptions (Solar)'!$V$13),PPMT('Assumptions (Solar)'!$V$10,Model!Z$1,'Assumptions (Solar)'!$V$13,'Assumptions (Solar)'!$V$8*Model!$AS$902*('Assumptions (Solar)'!$AQ$20*'Assumptions (Solar)'!$AQ$2+'Assumptions (Solar)'!$AQ$21*'Assumptions (Solar)'!$AQ$3)/10^9),0)</f>
        <v>-0.1720993294</v>
      </c>
      <c r="AW1001" s="160">
        <f>IF(and($AS$902&gt;0,Model!AA$1&lt;='Assumptions (Solar)'!$V$13),PPMT('Assumptions (Solar)'!$V$10,Model!AA$1,'Assumptions (Solar)'!$V$13,'Assumptions (Solar)'!$V$8*Model!$AS$902*('Assumptions (Solar)'!$AQ$20*'Assumptions (Solar)'!$AQ$2+'Assumptions (Solar)'!$AQ$21*'Assumptions (Solar)'!$AQ$3)/10^9),0)</f>
        <v>-0.1858672758</v>
      </c>
      <c r="AX1001" s="160">
        <f>IF(and($AS$902&gt;0,Model!AB$1&lt;='Assumptions (Solar)'!$V$13),PPMT('Assumptions (Solar)'!$V$10,Model!AB$1,'Assumptions (Solar)'!$V$13,'Assumptions (Solar)'!$V$8*Model!$AS$902*('Assumptions (Solar)'!$AQ$20*'Assumptions (Solar)'!$AQ$2+'Assumptions (Solar)'!$AQ$21*'Assumptions (Solar)'!$AQ$3)/10^9),0)</f>
        <v>-0.2007366579</v>
      </c>
      <c r="AY1001" s="160">
        <f>IF(and($AS$902&gt;0,Model!AC$1&lt;='Assumptions (Solar)'!$V$13),PPMT('Assumptions (Solar)'!$V$10,Model!AC$1,'Assumptions (Solar)'!$V$13,'Assumptions (Solar)'!$V$8*Model!$AS$902*('Assumptions (Solar)'!$AQ$20*'Assumptions (Solar)'!$AQ$2+'Assumptions (Solar)'!$AQ$21*'Assumptions (Solar)'!$AQ$3)/10^9),0)</f>
        <v>-0.2167955905</v>
      </c>
      <c r="AZ1001" s="160">
        <f>IF(and($AS$902&gt;0,Model!AD$1&lt;='Assumptions (Solar)'!$V$13),PPMT('Assumptions (Solar)'!$V$10,Model!AD$1,'Assumptions (Solar)'!$V$13,'Assumptions (Solar)'!$V$8*Model!$AS$902*('Assumptions (Solar)'!$AQ$20*'Assumptions (Solar)'!$AQ$2+'Assumptions (Solar)'!$AQ$21*'Assumptions (Solar)'!$AQ$3)/10^9),0)</f>
        <v>-0.2341392377</v>
      </c>
      <c r="BA1001" s="160">
        <f>IF(and($AS$902&gt;0,Model!AE$1&lt;='Assumptions (Solar)'!$V$13),PPMT('Assumptions (Solar)'!$V$10,Model!AE$1,'Assumptions (Solar)'!$V$13,'Assumptions (Solar)'!$V$8*Model!$AS$902*('Assumptions (Solar)'!$AQ$20*'Assumptions (Solar)'!$AQ$2+'Assumptions (Solar)'!$AQ$21*'Assumptions (Solar)'!$AQ$3)/10^9),0)</f>
        <v>-0.2528703767</v>
      </c>
      <c r="BB1001" s="160">
        <f>IF(and($AS$902&gt;0,Model!AF$1&lt;='Assumptions (Solar)'!$V$13),PPMT('Assumptions (Solar)'!$V$10,Model!AF$1,'Assumptions (Solar)'!$V$13,'Assumptions (Solar)'!$V$8*Model!$AS$902*('Assumptions (Solar)'!$AQ$20*'Assumptions (Solar)'!$AQ$2+'Assumptions (Solar)'!$AQ$21*'Assumptions (Solar)'!$AQ$3)/10^9),0)</f>
        <v>-0.2731000069</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-0.1416492955</v>
      </c>
      <c r="AU1002" s="160">
        <f>IF(and($AT$902&gt;0,Model!X$1&lt;='Assumptions (Solar)'!$V$13),PPMT('Assumptions (Solar)'!$V$10,Model!X$1,'Assumptions (Solar)'!$V$13,'Assumptions (Solar)'!$V$8*Model!$AT$902*('Assumptions (Solar)'!$AR$20*'Assumptions (Solar)'!$AR$2+'Assumptions (Solar)'!$AR$21*'Assumptions (Solar)'!$AR$3)/10^9),0)</f>
        <v>-0.1529812392</v>
      </c>
      <c r="AV1002" s="160">
        <f>IF(and($AT$902&gt;0,Model!Y$1&lt;='Assumptions (Solar)'!$V$13),PPMT('Assumptions (Solar)'!$V$10,Model!Y$1,'Assumptions (Solar)'!$V$13,'Assumptions (Solar)'!$V$8*Model!$AT$902*('Assumptions (Solar)'!$AR$20*'Assumptions (Solar)'!$AR$2+'Assumptions (Solar)'!$AR$21*'Assumptions (Solar)'!$AR$3)/10^9),0)</f>
        <v>-0.1652197383</v>
      </c>
      <c r="AW1002" s="160">
        <f>IF(and($AT$902&gt;0,Model!Z$1&lt;='Assumptions (Solar)'!$V$13),PPMT('Assumptions (Solar)'!$V$10,Model!Z$1,'Assumptions (Solar)'!$V$13,'Assumptions (Solar)'!$V$8*Model!$AT$902*('Assumptions (Solar)'!$AR$20*'Assumptions (Solar)'!$AR$2+'Assumptions (Solar)'!$AR$21*'Assumptions (Solar)'!$AR$3)/10^9),0)</f>
        <v>-0.1784373174</v>
      </c>
      <c r="AX1002" s="160">
        <f>IF(and($AT$902&gt;0,Model!AA$1&lt;='Assumptions (Solar)'!$V$13),PPMT('Assumptions (Solar)'!$V$10,Model!AA$1,'Assumptions (Solar)'!$V$13,'Assumptions (Solar)'!$V$8*Model!$AT$902*('Assumptions (Solar)'!$AR$20*'Assumptions (Solar)'!$AR$2+'Assumptions (Solar)'!$AR$21*'Assumptions (Solar)'!$AR$3)/10^9),0)</f>
        <v>-0.1927123027</v>
      </c>
      <c r="AY1002" s="160">
        <f>IF(and($AT$902&gt;0,Model!AB$1&lt;='Assumptions (Solar)'!$V$13),PPMT('Assumptions (Solar)'!$V$10,Model!AB$1,'Assumptions (Solar)'!$V$13,'Assumptions (Solar)'!$V$8*Model!$AT$902*('Assumptions (Solar)'!$AR$20*'Assumptions (Solar)'!$AR$2+'Assumptions (Solar)'!$AR$21*'Assumptions (Solar)'!$AR$3)/10^9),0)</f>
        <v>-0.208129287</v>
      </c>
      <c r="AZ1002" s="160">
        <f>IF(and($AT$902&gt;0,Model!AC$1&lt;='Assumptions (Solar)'!$V$13),PPMT('Assumptions (Solar)'!$V$10,Model!AC$1,'Assumptions (Solar)'!$V$13,'Assumptions (Solar)'!$V$8*Model!$AT$902*('Assumptions (Solar)'!$AR$20*'Assumptions (Solar)'!$AR$2+'Assumptions (Solar)'!$AR$21*'Assumptions (Solar)'!$AR$3)/10^9),0)</f>
        <v>-0.2247796299</v>
      </c>
      <c r="BA1002" s="160">
        <f>IF(and($AT$902&gt;0,Model!AD$1&lt;='Assumptions (Solar)'!$V$13),PPMT('Assumptions (Solar)'!$V$10,Model!AD$1,'Assumptions (Solar)'!$V$13,'Assumptions (Solar)'!$V$8*Model!$AT$902*('Assumptions (Solar)'!$AR$20*'Assumptions (Solar)'!$AR$2+'Assumptions (Solar)'!$AR$21*'Assumptions (Solar)'!$AR$3)/10^9),0)</f>
        <v>-0.2427620003</v>
      </c>
      <c r="BB1002" s="160">
        <f>IF(and($AT$902&gt;0,Model!AE$1&lt;='Assumptions (Solar)'!$V$13),PPMT('Assumptions (Solar)'!$V$10,Model!AE$1,'Assumptions (Solar)'!$V$13,'Assumptions (Solar)'!$V$8*Model!$AT$902*('Assumptions (Solar)'!$AR$20*'Assumptions (Solar)'!$AR$2+'Assumptions (Solar)'!$AR$21*'Assumptions (Solar)'!$AR$3)/10^9),0)</f>
        <v>-0.2621829603</v>
      </c>
      <c r="BC1002" s="160">
        <f>IF(and($AT$902&gt;0,Model!AF$1&lt;='Assumptions (Solar)'!$V$13),PPMT('Assumptions (Solar)'!$V$10,Model!AF$1,'Assumptions (Solar)'!$V$13,'Assumptions (Solar)'!$V$8*Model!$AT$902*('Assumptions (Solar)'!$AR$20*'Assumptions (Solar)'!$AR$2+'Assumptions (Solar)'!$AR$21*'Assumptions (Solar)'!$AR$3)/10^9),0)</f>
        <v>-0.2831575972</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-0.1381559072</v>
      </c>
      <c r="AV1003" s="160">
        <f>IF(and($AU$902&gt;0,Model!X$1&lt;='Assumptions (Solar)'!$V$13),PPMT('Assumptions (Solar)'!$V$10,Model!X$1,'Assumptions (Solar)'!$V$13,'Assumptions (Solar)'!$V$8*Model!$AU$902*('Assumptions (Solar)'!$AS$20*'Assumptions (Solar)'!$AS$2+'Assumptions (Solar)'!$AS$21*'Assumptions (Solar)'!$AS$3)/10^9),0)</f>
        <v>-0.1492083798</v>
      </c>
      <c r="AW1003" s="160">
        <f>IF(and($AU$902&gt;0,Model!Y$1&lt;='Assumptions (Solar)'!$V$13),PPMT('Assumptions (Solar)'!$V$10,Model!Y$1,'Assumptions (Solar)'!$V$13,'Assumptions (Solar)'!$V$8*Model!$AU$902*('Assumptions (Solar)'!$AS$20*'Assumptions (Solar)'!$AS$2+'Assumptions (Solar)'!$AS$21*'Assumptions (Solar)'!$AS$3)/10^9),0)</f>
        <v>-0.1611450501</v>
      </c>
      <c r="AX1003" s="160">
        <f>IF(and($AU$902&gt;0,Model!Z$1&lt;='Assumptions (Solar)'!$V$13),PPMT('Assumptions (Solar)'!$V$10,Model!Z$1,'Assumptions (Solar)'!$V$13,'Assumptions (Solar)'!$V$8*Model!$AU$902*('Assumptions (Solar)'!$AS$20*'Assumptions (Solar)'!$AS$2+'Assumptions (Solar)'!$AS$21*'Assumptions (Solar)'!$AS$3)/10^9),0)</f>
        <v>-0.1740366542</v>
      </c>
      <c r="AY1003" s="160">
        <f>IF(and($AU$902&gt;0,Model!AA$1&lt;='Assumptions (Solar)'!$V$13),PPMT('Assumptions (Solar)'!$V$10,Model!AA$1,'Assumptions (Solar)'!$V$13,'Assumptions (Solar)'!$V$8*Model!$AU$902*('Assumptions (Solar)'!$AS$20*'Assumptions (Solar)'!$AS$2+'Assumptions (Solar)'!$AS$21*'Assumptions (Solar)'!$AS$3)/10^9),0)</f>
        <v>-0.1879595865</v>
      </c>
      <c r="AZ1003" s="160">
        <f>IF(and($AU$902&gt;0,Model!AB$1&lt;='Assumptions (Solar)'!$V$13),PPMT('Assumptions (Solar)'!$V$10,Model!AB$1,'Assumptions (Solar)'!$V$13,'Assumptions (Solar)'!$V$8*Model!$AU$902*('Assumptions (Solar)'!$AS$20*'Assumptions (Solar)'!$AS$2+'Assumptions (Solar)'!$AS$21*'Assumptions (Solar)'!$AS$3)/10^9),0)</f>
        <v>-0.2029963534</v>
      </c>
      <c r="BA1003" s="160">
        <f>IF(and($AU$902&gt;0,Model!AC$1&lt;='Assumptions (Solar)'!$V$13),PPMT('Assumptions (Solar)'!$V$10,Model!AC$1,'Assumptions (Solar)'!$V$13,'Assumptions (Solar)'!$V$8*Model!$AU$902*('Assumptions (Solar)'!$AS$20*'Assumptions (Solar)'!$AS$2+'Assumptions (Solar)'!$AS$21*'Assumptions (Solar)'!$AS$3)/10^9),0)</f>
        <v>-0.2192360617</v>
      </c>
      <c r="BB1003" s="160">
        <f>IF(and($AU$902&gt;0,Model!AD$1&lt;='Assumptions (Solar)'!$V$13),PPMT('Assumptions (Solar)'!$V$10,Model!AD$1,'Assumptions (Solar)'!$V$13,'Assumptions (Solar)'!$V$8*Model!$AU$902*('Assumptions (Solar)'!$AS$20*'Assumptions (Solar)'!$AS$2+'Assumptions (Solar)'!$AS$21*'Assumptions (Solar)'!$AS$3)/10^9),0)</f>
        <v>-0.2367749466</v>
      </c>
      <c r="BC1003" s="160">
        <f>IF(and($AU$902&gt;0,Model!AE$1&lt;='Assumptions (Solar)'!$V$13),PPMT('Assumptions (Solar)'!$V$10,Model!AE$1,'Assumptions (Solar)'!$V$13,'Assumptions (Solar)'!$V$8*Model!$AU$902*('Assumptions (Solar)'!$AS$20*'Assumptions (Solar)'!$AS$2+'Assumptions (Solar)'!$AS$21*'Assumptions (Solar)'!$AS$3)/10^9),0)</f>
        <v>-0.2557169423</v>
      </c>
      <c r="BD1003" s="160">
        <f>IF(and($AU$902&gt;0,Model!AF$1&lt;='Assumptions (Solar)'!$V$13),PPMT('Assumptions (Solar)'!$V$10,Model!AF$1,'Assumptions (Solar)'!$V$13,'Assumptions (Solar)'!$V$8*Model!$AU$902*('Assumptions (Solar)'!$AS$20*'Assumptions (Solar)'!$AS$2+'Assumptions (Solar)'!$AS$21*'Assumptions (Solar)'!$AS$3)/10^9),0)</f>
        <v>-0.2761742977</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-0.1246432608</v>
      </c>
      <c r="AW1004" s="160">
        <f>IF(and($AV$902&gt;0,Model!X$1&lt;='Assumptions (Solar)'!$V$13),PPMT('Assumptions (Solar)'!$V$10,Model!X$1,'Assumptions (Solar)'!$V$13,'Assumptions (Solar)'!$V$8*Model!$AV$902*('Assumptions (Solar)'!$AT$20*'Assumptions (Solar)'!$AT$2+'Assumptions (Solar)'!$AT$21*'Assumptions (Solar)'!$AT$3)/10^9),0)</f>
        <v>-0.1346147216</v>
      </c>
      <c r="AX1004" s="160">
        <f>IF(and($AV$902&gt;0,Model!Y$1&lt;='Assumptions (Solar)'!$V$13),PPMT('Assumptions (Solar)'!$V$10,Model!Y$1,'Assumptions (Solar)'!$V$13,'Assumptions (Solar)'!$V$8*Model!$AV$902*('Assumptions (Solar)'!$AT$20*'Assumptions (Solar)'!$AT$2+'Assumptions (Solar)'!$AT$21*'Assumptions (Solar)'!$AT$3)/10^9),0)</f>
        <v>-0.1453838994</v>
      </c>
      <c r="AY1004" s="160">
        <f>IF(and($AV$902&gt;0,Model!Z$1&lt;='Assumptions (Solar)'!$V$13),PPMT('Assumptions (Solar)'!$V$10,Model!Z$1,'Assumptions (Solar)'!$V$13,'Assumptions (Solar)'!$V$8*Model!$AV$902*('Assumptions (Solar)'!$AT$20*'Assumptions (Solar)'!$AT$2+'Assumptions (Solar)'!$AT$21*'Assumptions (Solar)'!$AT$3)/10^9),0)</f>
        <v>-0.1570146113</v>
      </c>
      <c r="AZ1004" s="160">
        <f>IF(and($AV$902&gt;0,Model!AA$1&lt;='Assumptions (Solar)'!$V$13),PPMT('Assumptions (Solar)'!$V$10,Model!AA$1,'Assumptions (Solar)'!$V$13,'Assumptions (Solar)'!$V$8*Model!$AV$902*('Assumptions (Solar)'!$AT$20*'Assumptions (Solar)'!$AT$2+'Assumptions (Solar)'!$AT$21*'Assumptions (Solar)'!$AT$3)/10^9),0)</f>
        <v>-0.1695757802</v>
      </c>
      <c r="BA1004" s="160">
        <f>IF(and($AV$902&gt;0,Model!AB$1&lt;='Assumptions (Solar)'!$V$13),PPMT('Assumptions (Solar)'!$V$10,Model!AB$1,'Assumptions (Solar)'!$V$13,'Assumptions (Solar)'!$V$8*Model!$AV$902*('Assumptions (Solar)'!$AT$20*'Assumptions (Solar)'!$AT$2+'Assumptions (Solar)'!$AT$21*'Assumptions (Solar)'!$AT$3)/10^9),0)</f>
        <v>-0.1831418426</v>
      </c>
      <c r="BB1004" s="160">
        <f>IF(and($AV$902&gt;0,Model!AC$1&lt;='Assumptions (Solar)'!$V$13),PPMT('Assumptions (Solar)'!$V$10,Model!AC$1,'Assumptions (Solar)'!$V$13,'Assumptions (Solar)'!$V$8*Model!$AV$902*('Assumptions (Solar)'!$AT$20*'Assumptions (Solar)'!$AT$2+'Assumptions (Solar)'!$AT$21*'Assumptions (Solar)'!$AT$3)/10^9),0)</f>
        <v>-0.1977931901</v>
      </c>
      <c r="BC1004" s="160">
        <f>IF(and($AV$902&gt;0,Model!AD$1&lt;='Assumptions (Solar)'!$V$13),PPMT('Assumptions (Solar)'!$V$10,Model!AD$1,'Assumptions (Solar)'!$V$13,'Assumptions (Solar)'!$V$8*Model!$AV$902*('Assumptions (Solar)'!$AT$20*'Assumptions (Solar)'!$AT$2+'Assumptions (Solar)'!$AT$21*'Assumptions (Solar)'!$AT$3)/10^9),0)</f>
        <v>-0.2136166453</v>
      </c>
      <c r="BD1004" s="160">
        <f>IF(and($AV$902&gt;0,Model!AE$1&lt;='Assumptions (Solar)'!$V$13),PPMT('Assumptions (Solar)'!$V$10,Model!AE$1,'Assumptions (Solar)'!$V$13,'Assumptions (Solar)'!$V$8*Model!$AV$902*('Assumptions (Solar)'!$AT$20*'Assumptions (Solar)'!$AT$2+'Assumptions (Solar)'!$AT$21*'Assumptions (Solar)'!$AT$3)/10^9),0)</f>
        <v>-0.2307059769</v>
      </c>
      <c r="BE1004" s="160">
        <f>IF(and($AV$902&gt;0,Model!AF$1&lt;='Assumptions (Solar)'!$V$13),PPMT('Assumptions (Solar)'!$V$10,Model!AF$1,'Assumptions (Solar)'!$V$13,'Assumptions (Solar)'!$V$8*Model!$AV$902*('Assumptions (Solar)'!$AT$20*'Assumptions (Solar)'!$AT$2+'Assumptions (Solar)'!$AT$21*'Assumptions (Solar)'!$AT$3)/10^9),0)</f>
        <v>-0.249162455</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-0.1258597256</v>
      </c>
      <c r="AX1005" s="160">
        <f>IF(and($AW$902&gt;0,Model!X$1&lt;='Assumptions (Solar)'!$V$13),PPMT('Assumptions (Solar)'!$V$10,Model!X$1,'Assumptions (Solar)'!$V$13,'Assumptions (Solar)'!$V$8*Model!$AW$902*('Assumptions (Solar)'!$AU$20*'Assumptions (Solar)'!$AU$2+'Assumptions (Solar)'!$AU$21*'Assumptions (Solar)'!$AU$3)/10^9),0)</f>
        <v>-0.1359285037</v>
      </c>
      <c r="AY1005" s="160">
        <f>IF(and($AW$902&gt;0,Model!Y$1&lt;='Assumptions (Solar)'!$V$13),PPMT('Assumptions (Solar)'!$V$10,Model!Y$1,'Assumptions (Solar)'!$V$13,'Assumptions (Solar)'!$V$8*Model!$AW$902*('Assumptions (Solar)'!$AU$20*'Assumptions (Solar)'!$AU$2+'Assumptions (Solar)'!$AU$21*'Assumptions (Solar)'!$AU$3)/10^9),0)</f>
        <v>-0.146802784</v>
      </c>
      <c r="AZ1005" s="160">
        <f>IF(and($AW$902&gt;0,Model!Z$1&lt;='Assumptions (Solar)'!$V$13),PPMT('Assumptions (Solar)'!$V$10,Model!Z$1,'Assumptions (Solar)'!$V$13,'Assumptions (Solar)'!$V$8*Model!$AW$902*('Assumptions (Solar)'!$AU$20*'Assumptions (Solar)'!$AU$2+'Assumptions (Solar)'!$AU$21*'Assumptions (Solar)'!$AU$3)/10^9),0)</f>
        <v>-0.1585470067</v>
      </c>
      <c r="BA1005" s="160">
        <f>IF(and($AW$902&gt;0,Model!AA$1&lt;='Assumptions (Solar)'!$V$13),PPMT('Assumptions (Solar)'!$V$10,Model!AA$1,'Assumptions (Solar)'!$V$13,'Assumptions (Solar)'!$V$8*Model!$AW$902*('Assumptions (Solar)'!$AU$20*'Assumptions (Solar)'!$AU$2+'Assumptions (Solar)'!$AU$21*'Assumptions (Solar)'!$AU$3)/10^9),0)</f>
        <v>-0.1712307673</v>
      </c>
      <c r="BB1005" s="160">
        <f>IF(and($AW$902&gt;0,Model!AB$1&lt;='Assumptions (Solar)'!$V$13),PPMT('Assumptions (Solar)'!$V$10,Model!AB$1,'Assumptions (Solar)'!$V$13,'Assumptions (Solar)'!$V$8*Model!$AW$902*('Assumptions (Solar)'!$AU$20*'Assumptions (Solar)'!$AU$2+'Assumptions (Solar)'!$AU$21*'Assumptions (Solar)'!$AU$3)/10^9),0)</f>
        <v>-0.1849292286</v>
      </c>
      <c r="BC1005" s="160">
        <f>IF(and($AW$902&gt;0,Model!AC$1&lt;='Assumptions (Solar)'!$V$13),PPMT('Assumptions (Solar)'!$V$10,Model!AC$1,'Assumptions (Solar)'!$V$13,'Assumptions (Solar)'!$V$8*Model!$AW$902*('Assumptions (Solar)'!$AU$20*'Assumptions (Solar)'!$AU$2+'Assumptions (Solar)'!$AU$21*'Assumptions (Solar)'!$AU$3)/10^9),0)</f>
        <v>-0.1997235669</v>
      </c>
      <c r="BD1005" s="160">
        <f>IF(and($AW$902&gt;0,Model!AD$1&lt;='Assumptions (Solar)'!$V$13),PPMT('Assumptions (Solar)'!$V$10,Model!AD$1,'Assumptions (Solar)'!$V$13,'Assumptions (Solar)'!$V$8*Model!$AW$902*('Assumptions (Solar)'!$AU$20*'Assumptions (Solar)'!$AU$2+'Assumptions (Solar)'!$AU$21*'Assumptions (Solar)'!$AU$3)/10^9),0)</f>
        <v>-0.2157014523</v>
      </c>
      <c r="BE1005" s="160">
        <f>IF(and($AW$902&gt;0,Model!AE$1&lt;='Assumptions (Solar)'!$V$13),PPMT('Assumptions (Solar)'!$V$10,Model!AE$1,'Assumptions (Solar)'!$V$13,'Assumptions (Solar)'!$V$8*Model!$AW$902*('Assumptions (Solar)'!$AU$20*'Assumptions (Solar)'!$AU$2+'Assumptions (Solar)'!$AU$21*'Assumptions (Solar)'!$AU$3)/10^9),0)</f>
        <v>-0.2329575685</v>
      </c>
      <c r="BF1005" s="160">
        <f>IF(and($AW$902&gt;0,Model!AF$1&lt;='Assumptions (Solar)'!$V$13),PPMT('Assumptions (Solar)'!$V$10,Model!AF$1,'Assumptions (Solar)'!$V$13,'Assumptions (Solar)'!$V$8*Model!$AW$902*('Assumptions (Solar)'!$AU$20*'Assumptions (Solar)'!$AU$2+'Assumptions (Solar)'!$AU$21*'Assumptions (Solar)'!$AU$3)/10^9),0)</f>
        <v>-0.2515941739</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-0.2541524305</v>
      </c>
      <c r="AY1006" s="160">
        <f>IF(and($AX$902&gt;0,Model!X$1&lt;='Assumptions (Solar)'!$V$13),PPMT('Assumptions (Solar)'!$V$10,Model!X$1,'Assumptions (Solar)'!$V$13,'Assumptions (Solar)'!$V$8*Model!$AX$902*('Assumptions (Solar)'!$AV$20*'Assumptions (Solar)'!$AV$2+'Assumptions (Solar)'!$AV$21*'Assumptions (Solar)'!$AV$3)/10^9),0)</f>
        <v>-0.2744846249</v>
      </c>
      <c r="AZ1006" s="160">
        <f>IF(and($AX$902&gt;0,Model!Y$1&lt;='Assumptions (Solar)'!$V$13),PPMT('Assumptions (Solar)'!$V$10,Model!Y$1,'Assumptions (Solar)'!$V$13,'Assumptions (Solar)'!$V$8*Model!$AX$902*('Assumptions (Solar)'!$AV$20*'Assumptions (Solar)'!$AV$2+'Assumptions (Solar)'!$AV$21*'Assumptions (Solar)'!$AV$3)/10^9),0)</f>
        <v>-0.2964433949</v>
      </c>
      <c r="BA1006" s="160">
        <f>IF(and($AX$902&gt;0,Model!Z$1&lt;='Assumptions (Solar)'!$V$13),PPMT('Assumptions (Solar)'!$V$10,Model!Z$1,'Assumptions (Solar)'!$V$13,'Assumptions (Solar)'!$V$8*Model!$AX$902*('Assumptions (Solar)'!$AV$20*'Assumptions (Solar)'!$AV$2+'Assumptions (Solar)'!$AV$21*'Assumptions (Solar)'!$AV$3)/10^9),0)</f>
        <v>-0.3201588665</v>
      </c>
      <c r="BB1006" s="160">
        <f>IF(and($AX$902&gt;0,Model!AA$1&lt;='Assumptions (Solar)'!$V$13),PPMT('Assumptions (Solar)'!$V$10,Model!AA$1,'Assumptions (Solar)'!$V$13,'Assumptions (Solar)'!$V$8*Model!$AX$902*('Assumptions (Solar)'!$AV$20*'Assumptions (Solar)'!$AV$2+'Assumptions (Solar)'!$AV$21*'Assumptions (Solar)'!$AV$3)/10^9),0)</f>
        <v>-0.3457715759</v>
      </c>
      <c r="BC1006" s="160">
        <f>IF(and($AX$902&gt;0,Model!AB$1&lt;='Assumptions (Solar)'!$V$13),PPMT('Assumptions (Solar)'!$V$10,Model!AB$1,'Assumptions (Solar)'!$V$13,'Assumptions (Solar)'!$V$8*Model!$AX$902*('Assumptions (Solar)'!$AV$20*'Assumptions (Solar)'!$AV$2+'Assumptions (Solar)'!$AV$21*'Assumptions (Solar)'!$AV$3)/10^9),0)</f>
        <v>-0.3734333019</v>
      </c>
      <c r="BD1006" s="160">
        <f>IF(and($AX$902&gt;0,Model!AC$1&lt;='Assumptions (Solar)'!$V$13),PPMT('Assumptions (Solar)'!$V$10,Model!AC$1,'Assumptions (Solar)'!$V$13,'Assumptions (Solar)'!$V$8*Model!$AX$902*('Assumptions (Solar)'!$AV$20*'Assumptions (Solar)'!$AV$2+'Assumptions (Solar)'!$AV$21*'Assumptions (Solar)'!$AV$3)/10^9),0)</f>
        <v>-0.4033079661</v>
      </c>
      <c r="BE1006" s="160">
        <f>IF(and($AX$902&gt;0,Model!AD$1&lt;='Assumptions (Solar)'!$V$13),PPMT('Assumptions (Solar)'!$V$10,Model!AD$1,'Assumptions (Solar)'!$V$13,'Assumptions (Solar)'!$V$8*Model!$AX$902*('Assumptions (Solar)'!$AV$20*'Assumptions (Solar)'!$AV$2+'Assumptions (Solar)'!$AV$21*'Assumptions (Solar)'!$AV$3)/10^9),0)</f>
        <v>-0.4355726034</v>
      </c>
      <c r="BF1006" s="160">
        <f>IF(and($AX$902&gt;0,Model!AE$1&lt;='Assumptions (Solar)'!$V$13),PPMT('Assumptions (Solar)'!$V$10,Model!AE$1,'Assumptions (Solar)'!$V$13,'Assumptions (Solar)'!$V$8*Model!$AX$902*('Assumptions (Solar)'!$AV$20*'Assumptions (Solar)'!$AV$2+'Assumptions (Solar)'!$AV$21*'Assumptions (Solar)'!$AV$3)/10^9),0)</f>
        <v>-0.4704184116</v>
      </c>
      <c r="BG1006" s="160">
        <f>IF(and($AX$902&gt;0,Model!AF$1&lt;='Assumptions (Solar)'!$V$13),PPMT('Assumptions (Solar)'!$V$10,Model!AF$1,'Assumptions (Solar)'!$V$13,'Assumptions (Solar)'!$V$8*Model!$AX$902*('Assumptions (Solar)'!$AV$20*'Assumptions (Solar)'!$AV$2+'Assumptions (Solar)'!$AV$21*'Assumptions (Solar)'!$AV$3)/10^9),0)</f>
        <v>-0.5080518846</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-0.2562236567</v>
      </c>
      <c r="AZ1007" s="160">
        <f>IF(and($AY$902&gt;0,Model!X$1&lt;='Assumptions (Solar)'!$V$13),PPMT('Assumptions (Solar)'!$V$10,Model!X$1,'Assumptions (Solar)'!$V$13,'Assumptions (Solar)'!$V$8*Model!$AY$902*('Assumptions (Solar)'!$AW$20*'Assumptions (Solar)'!$AW$2+'Assumptions (Solar)'!$AW$21*'Assumptions (Solar)'!$AW$3)/10^9),0)</f>
        <v>-0.2767215493</v>
      </c>
      <c r="BA1007" s="160">
        <f>IF(and($AY$902&gt;0,Model!Y$1&lt;='Assumptions (Solar)'!$V$13),PPMT('Assumptions (Solar)'!$V$10,Model!Y$1,'Assumptions (Solar)'!$V$13,'Assumptions (Solar)'!$V$8*Model!$AY$902*('Assumptions (Solar)'!$AW$20*'Assumptions (Solar)'!$AW$2+'Assumptions (Solar)'!$AW$21*'Assumptions (Solar)'!$AW$3)/10^9),0)</f>
        <v>-0.2988592732</v>
      </c>
      <c r="BB1007" s="160">
        <f>IF(and($AY$902&gt;0,Model!Z$1&lt;='Assumptions (Solar)'!$V$13),PPMT('Assumptions (Solar)'!$V$10,Model!Z$1,'Assumptions (Solar)'!$V$13,'Assumptions (Solar)'!$V$8*Model!$AY$902*('Assumptions (Solar)'!$AW$20*'Assumptions (Solar)'!$AW$2+'Assumptions (Solar)'!$AW$21*'Assumptions (Solar)'!$AW$3)/10^9),0)</f>
        <v>-0.3227680151</v>
      </c>
      <c r="BC1007" s="160">
        <f>IF(and($AY$902&gt;0,Model!AA$1&lt;='Assumptions (Solar)'!$V$13),PPMT('Assumptions (Solar)'!$V$10,Model!AA$1,'Assumptions (Solar)'!$V$13,'Assumptions (Solar)'!$V$8*Model!$AY$902*('Assumptions (Solar)'!$AW$20*'Assumptions (Solar)'!$AW$2+'Assumptions (Solar)'!$AW$21*'Assumptions (Solar)'!$AW$3)/10^9),0)</f>
        <v>-0.3485894563</v>
      </c>
      <c r="BD1007" s="160">
        <f>IF(and($AY$902&gt;0,Model!AB$1&lt;='Assumptions (Solar)'!$V$13),PPMT('Assumptions (Solar)'!$V$10,Model!AB$1,'Assumptions (Solar)'!$V$13,'Assumptions (Solar)'!$V$8*Model!$AY$902*('Assumptions (Solar)'!$AW$20*'Assumptions (Solar)'!$AW$2+'Assumptions (Solar)'!$AW$21*'Assumptions (Solar)'!$AW$3)/10^9),0)</f>
        <v>-0.3764766128</v>
      </c>
      <c r="BE1007" s="160">
        <f>IF(and($AY$902&gt;0,Model!AC$1&lt;='Assumptions (Solar)'!$V$13),PPMT('Assumptions (Solar)'!$V$10,Model!AC$1,'Assumptions (Solar)'!$V$13,'Assumptions (Solar)'!$V$8*Model!$AY$902*('Assumptions (Solar)'!$AW$20*'Assumptions (Solar)'!$AW$2+'Assumptions (Solar)'!$AW$21*'Assumptions (Solar)'!$AW$3)/10^9),0)</f>
        <v>-0.4065947418</v>
      </c>
      <c r="BF1007" s="160">
        <f>IF(and($AY$902&gt;0,Model!AD$1&lt;='Assumptions (Solar)'!$V$13),PPMT('Assumptions (Solar)'!$V$10,Model!AD$1,'Assumptions (Solar)'!$V$13,'Assumptions (Solar)'!$V$8*Model!$AY$902*('Assumptions (Solar)'!$AW$20*'Assumptions (Solar)'!$AW$2+'Assumptions (Solar)'!$AW$21*'Assumptions (Solar)'!$AW$3)/10^9),0)</f>
        <v>-0.4391223211</v>
      </c>
      <c r="BG1007" s="160">
        <f>IF(and($AY$902&gt;0,Model!AE$1&lt;='Assumptions (Solar)'!$V$13),PPMT('Assumptions (Solar)'!$V$10,Model!AE$1,'Assumptions (Solar)'!$V$13,'Assumptions (Solar)'!$V$8*Model!$AY$902*('Assumptions (Solar)'!$AW$20*'Assumptions (Solar)'!$AW$2+'Assumptions (Solar)'!$AW$21*'Assumptions (Solar)'!$AW$3)/10^9),0)</f>
        <v>-0.4742521068</v>
      </c>
      <c r="BH1007" s="160">
        <f>IF(and($AY$902&gt;0,Model!AF$1&lt;='Assumptions (Solar)'!$V$13),PPMT('Assumptions (Solar)'!$V$10,Model!AF$1,'Assumptions (Solar)'!$V$13,'Assumptions (Solar)'!$V$8*Model!$AY$902*('Assumptions (Solar)'!$AW$20*'Assumptions (Solar)'!$AW$2+'Assumptions (Solar)'!$AW$21*'Assumptions (Solar)'!$AW$3)/10^9),0)</f>
        <v>-0.5121922754</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-0.2586468863</v>
      </c>
      <c r="BA1008" s="160">
        <f>IF(and($AZ$902&gt;0,Model!X$1&lt;='Assumptions (Solar)'!$V$13),PPMT('Assumptions (Solar)'!$V$10,Model!X$1,'Assumptions (Solar)'!$V$13,'Assumptions (Solar)'!$V$8*Model!$AZ$902*('Assumptions (Solar)'!$AX$20*'Assumptions (Solar)'!$AX$2+'Assumptions (Solar)'!$AX$21*'Assumptions (Solar)'!$AX$3)/10^9),0)</f>
        <v>-0.2793386372</v>
      </c>
      <c r="BB1008" s="160">
        <f>IF(and($AZ$902&gt;0,Model!Y$1&lt;='Assumptions (Solar)'!$V$13),PPMT('Assumptions (Solar)'!$V$10,Model!Y$1,'Assumptions (Solar)'!$V$13,'Assumptions (Solar)'!$V$8*Model!$AZ$902*('Assumptions (Solar)'!$AX$20*'Assumptions (Solar)'!$AX$2+'Assumptions (Solar)'!$AX$21*'Assumptions (Solar)'!$AX$3)/10^9),0)</f>
        <v>-0.3016857281</v>
      </c>
      <c r="BC1008" s="160">
        <f>IF(and($AZ$902&gt;0,Model!Z$1&lt;='Assumptions (Solar)'!$V$13),PPMT('Assumptions (Solar)'!$V$10,Model!Z$1,'Assumptions (Solar)'!$V$13,'Assumptions (Solar)'!$V$8*Model!$AZ$902*('Assumptions (Solar)'!$AX$20*'Assumptions (Solar)'!$AX$2+'Assumptions (Solar)'!$AX$21*'Assumptions (Solar)'!$AX$3)/10^9),0)</f>
        <v>-0.3258205864</v>
      </c>
      <c r="BD1008" s="160">
        <f>IF(and($AZ$902&gt;0,Model!AA$1&lt;='Assumptions (Solar)'!$V$13),PPMT('Assumptions (Solar)'!$V$10,Model!AA$1,'Assumptions (Solar)'!$V$13,'Assumptions (Solar)'!$V$8*Model!$AZ$902*('Assumptions (Solar)'!$AX$20*'Assumptions (Solar)'!$AX$2+'Assumptions (Solar)'!$AX$21*'Assumptions (Solar)'!$AX$3)/10^9),0)</f>
        <v>-0.3518862333</v>
      </c>
      <c r="BE1008" s="160">
        <f>IF(and($AZ$902&gt;0,Model!AB$1&lt;='Assumptions (Solar)'!$V$13),PPMT('Assumptions (Solar)'!$V$10,Model!AB$1,'Assumptions (Solar)'!$V$13,'Assumptions (Solar)'!$V$8*Model!$AZ$902*('Assumptions (Solar)'!$AX$20*'Assumptions (Solar)'!$AX$2+'Assumptions (Solar)'!$AX$21*'Assumptions (Solar)'!$AX$3)/10^9),0)</f>
        <v>-0.380037132</v>
      </c>
      <c r="BF1008" s="160">
        <f>IF(and($AZ$902&gt;0,Model!AC$1&lt;='Assumptions (Solar)'!$V$13),PPMT('Assumptions (Solar)'!$V$10,Model!AC$1,'Assumptions (Solar)'!$V$13,'Assumptions (Solar)'!$V$8*Model!$AZ$902*('Assumptions (Solar)'!$AX$20*'Assumptions (Solar)'!$AX$2+'Assumptions (Solar)'!$AX$21*'Assumptions (Solar)'!$AX$3)/10^9),0)</f>
        <v>-0.4104401025</v>
      </c>
      <c r="BG1008" s="160">
        <f>IF(and($AZ$902&gt;0,Model!AD$1&lt;='Assumptions (Solar)'!$V$13),PPMT('Assumptions (Solar)'!$V$10,Model!AD$1,'Assumptions (Solar)'!$V$13,'Assumptions (Solar)'!$V$8*Model!$AZ$902*('Assumptions (Solar)'!$AX$20*'Assumptions (Solar)'!$AX$2+'Assumptions (Solar)'!$AX$21*'Assumptions (Solar)'!$AX$3)/10^9),0)</f>
        <v>-0.4432753107</v>
      </c>
      <c r="BH1008" s="160">
        <f>IF(and($AZ$902&gt;0,Model!AE$1&lt;='Assumptions (Solar)'!$V$13),PPMT('Assumptions (Solar)'!$V$10,Model!AE$1,'Assumptions (Solar)'!$V$13,'Assumptions (Solar)'!$V$8*Model!$AZ$902*('Assumptions (Solar)'!$AX$20*'Assumptions (Solar)'!$AX$2+'Assumptions (Solar)'!$AX$21*'Assumptions (Solar)'!$AX$3)/10^9),0)</f>
        <v>-0.4787373356</v>
      </c>
      <c r="BI1008" s="160">
        <f>IF(and($AZ$902&gt;0,Model!AF$1&lt;='Assumptions (Solar)'!$V$13),PPMT('Assumptions (Solar)'!$V$10,Model!AF$1,'Assumptions (Solar)'!$V$13,'Assumptions (Solar)'!$V$8*Model!$AZ$902*('Assumptions (Solar)'!$AX$20*'Assumptions (Solar)'!$AX$2+'Assumptions (Solar)'!$AX$21*'Assumptions (Solar)'!$AX$3)/10^9),0)</f>
        <v>-0.5170363224</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-0.26069205</v>
      </c>
      <c r="BB1009" s="160">
        <f>IF(and($BA$902&gt;0,Model!X$1&lt;='Assumptions (Solar)'!$V$13),PPMT('Assumptions (Solar)'!$V$10,Model!X$1,'Assumptions (Solar)'!$V$13,'Assumptions (Solar)'!$V$8*Model!$BA$902*('Assumptions (Solar)'!$AY$20*'Assumptions (Solar)'!$AY$2+'Assumptions (Solar)'!$AY$21*'Assumptions (Solar)'!$AY$3)/10^9),0)</f>
        <v>-0.281547414</v>
      </c>
      <c r="BC1009" s="160">
        <f>IF(and($BA$902&gt;0,Model!Y$1&lt;='Assumptions (Solar)'!$V$13),PPMT('Assumptions (Solar)'!$V$10,Model!Y$1,'Assumptions (Solar)'!$V$13,'Assumptions (Solar)'!$V$8*Model!$BA$902*('Assumptions (Solar)'!$AY$20*'Assumptions (Solar)'!$AY$2+'Assumptions (Solar)'!$AY$21*'Assumptions (Solar)'!$AY$3)/10^9),0)</f>
        <v>-0.3040712072</v>
      </c>
      <c r="BD1009" s="160">
        <f>IF(and($BA$902&gt;0,Model!Z$1&lt;='Assumptions (Solar)'!$V$13),PPMT('Assumptions (Solar)'!$V$10,Model!Z$1,'Assumptions (Solar)'!$V$13,'Assumptions (Solar)'!$V$8*Model!$BA$902*('Assumptions (Solar)'!$AY$20*'Assumptions (Solar)'!$AY$2+'Assumptions (Solar)'!$AY$21*'Assumptions (Solar)'!$AY$3)/10^9),0)</f>
        <v>-0.3283969037</v>
      </c>
      <c r="BE1009" s="160">
        <f>IF(and($BA$902&gt;0,Model!AA$1&lt;='Assumptions (Solar)'!$V$13),PPMT('Assumptions (Solar)'!$V$10,Model!AA$1,'Assumptions (Solar)'!$V$13,'Assumptions (Solar)'!$V$8*Model!$BA$902*('Assumptions (Solar)'!$AY$20*'Assumptions (Solar)'!$AY$2+'Assumptions (Solar)'!$AY$21*'Assumptions (Solar)'!$AY$3)/10^9),0)</f>
        <v>-0.354668656</v>
      </c>
      <c r="BF1009" s="160">
        <f>IF(and($BA$902&gt;0,Model!AB$1&lt;='Assumptions (Solar)'!$V$13),PPMT('Assumptions (Solar)'!$V$10,Model!AB$1,'Assumptions (Solar)'!$V$13,'Assumptions (Solar)'!$V$8*Model!$BA$902*('Assumptions (Solar)'!$AY$20*'Assumptions (Solar)'!$AY$2+'Assumptions (Solar)'!$AY$21*'Assumptions (Solar)'!$AY$3)/10^9),0)</f>
        <v>-0.3830421485</v>
      </c>
      <c r="BG1009" s="160">
        <f>IF(and($BA$902&gt;0,Model!AC$1&lt;='Assumptions (Solar)'!$V$13),PPMT('Assumptions (Solar)'!$V$10,Model!AC$1,'Assumptions (Solar)'!$V$13,'Assumptions (Solar)'!$V$8*Model!$BA$902*('Assumptions (Solar)'!$AY$20*'Assumptions (Solar)'!$AY$2+'Assumptions (Solar)'!$AY$21*'Assumptions (Solar)'!$AY$3)/10^9),0)</f>
        <v>-0.4136855204</v>
      </c>
      <c r="BH1009" s="160">
        <f>IF(and($BA$902&gt;0,Model!AD$1&lt;='Assumptions (Solar)'!$V$13),PPMT('Assumptions (Solar)'!$V$10,Model!AD$1,'Assumptions (Solar)'!$V$13,'Assumptions (Solar)'!$V$8*Model!$BA$902*('Assumptions (Solar)'!$AY$20*'Assumptions (Solar)'!$AY$2+'Assumptions (Solar)'!$AY$21*'Assumptions (Solar)'!$AY$3)/10^9),0)</f>
        <v>-0.446780362</v>
      </c>
      <c r="BI1009" s="160">
        <f>IF(and($BA$902&gt;0,Model!AE$1&lt;='Assumptions (Solar)'!$V$13),PPMT('Assumptions (Solar)'!$V$10,Model!AE$1,'Assumptions (Solar)'!$V$13,'Assumptions (Solar)'!$V$8*Model!$BA$902*('Assumptions (Solar)'!$AY$20*'Assumptions (Solar)'!$AY$2+'Assumptions (Solar)'!$AY$21*'Assumptions (Solar)'!$AY$3)/10^9),0)</f>
        <v>-0.482522791</v>
      </c>
      <c r="BJ1009" s="160">
        <f>IF(and($BA$902&gt;0,Model!AF$1&lt;='Assumptions (Solar)'!$V$13),PPMT('Assumptions (Solar)'!$V$10,Model!AF$1,'Assumptions (Solar)'!$V$13,'Assumptions (Solar)'!$V$8*Model!$BA$902*('Assumptions (Solar)'!$AY$20*'Assumptions (Solar)'!$AY$2+'Assumptions (Solar)'!$AY$21*'Assumptions (Solar)'!$AY$3)/10^9),0)</f>
        <v>-0.5211246143</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-0.003067116364</v>
      </c>
      <c r="M1010" s="177">
        <f t="array" ref="M1010">SUM(IF(ISERROR(M1011:M1061),"",M1011:M1061))</f>
        <v>-0.00285539489</v>
      </c>
      <c r="N1010" s="177">
        <f t="array" ref="N1010">SUM(IF(ISERROR(N1011:N1061),"",N1011:N1061))</f>
        <v>-0.003657806131</v>
      </c>
      <c r="O1010" s="177">
        <f t="array" ref="O1010">SUM(IF(ISERROR(O1011:O1061),"",O1011:O1061))</f>
        <v>-0.0108781785</v>
      </c>
      <c r="P1010" s="177">
        <f t="array" ref="P1010">SUM(IF(ISERROR(P1011:P1061),"",P1011:P1061))</f>
        <v>-0.01949795763</v>
      </c>
      <c r="Q1010" s="177">
        <f t="array" ref="Q1010">SUM(IF(ISERROR(Q1011:Q1061),"",Q1011:Q1061))</f>
        <v>-0.02895339262</v>
      </c>
      <c r="R1010" s="177">
        <f t="array" ref="R1010">SUM(IF(ISERROR(R1011:R1061),"",R1011:R1061))</f>
        <v>-0.03649011191</v>
      </c>
      <c r="S1010" s="177">
        <f t="array" ref="S1010">SUM(IF(ISERROR(S1011:S1061),"",S1011:S1061))</f>
        <v>-0.08744905119</v>
      </c>
      <c r="T1010" s="177">
        <f t="array" ref="T1010">SUM(IF(ISERROR(T1011:T1061),"",T1011:T1061))</f>
        <v>-0.1389736557</v>
      </c>
      <c r="U1010" s="177">
        <f t="array" ref="U1010">SUM(IF(ISERROR(U1011:U1061),"",U1011:U1061))</f>
        <v>-0.1685361733</v>
      </c>
      <c r="V1010" s="177">
        <f t="array" ref="V1010">SUM(IF(ISERROR(V1011:V1061),"",V1011:V1061))</f>
        <v>-0.1526574318</v>
      </c>
      <c r="W1010" s="177">
        <f t="array" ref="W1010">SUM(IF(ISERROR(W1011:W1061),"",W1011:W1061))</f>
        <v>-0.1359654819</v>
      </c>
      <c r="X1010" s="177">
        <f t="array" ref="X1010">SUM(IF(ISERROR(X1011:X1061),"",X1011:X1061))</f>
        <v>-0.3537705661</v>
      </c>
      <c r="Y1010" s="177">
        <f t="array" ref="Y1010">SUM(IF(ISERROR(Y1011:Y1061),"",Y1011:Y1061))</f>
        <v>-0.4829270109</v>
      </c>
      <c r="Z1010" s="177">
        <f t="array" ref="Z1010">SUM(IF(ISERROR(Z1011:Z1061),"",Z1011:Z1061))</f>
        <v>-0.5954923981</v>
      </c>
      <c r="AA1010" s="177">
        <f t="array" ref="AA1010">SUM(IF(ISERROR(AA1011:AA1061),"",AA1011:AA1061))</f>
        <v>-0.6907510356</v>
      </c>
      <c r="AB1010" s="177">
        <f t="array" ref="AB1010">SUM(IF(ISERROR(AB1011:AB1061),"",AB1011:AB1061))</f>
        <v>-0.7680297947</v>
      </c>
      <c r="AC1010" s="177">
        <f t="array" ref="AC1010">SUM(IF(ISERROR(AC1011:AC1061),"",AC1011:AC1061))</f>
        <v>-0.8259543516</v>
      </c>
      <c r="AD1010" s="177">
        <f t="array" ref="AD1010">SUM(IF(ISERROR(AD1011:AD1061),"",AD1011:AD1061))</f>
        <v>-0.8699735187</v>
      </c>
      <c r="AE1010" s="177">
        <f t="array" ref="AE1010">SUM(IF(ISERROR(AE1011:AE1061),"",AE1011:AE1061))</f>
        <v>-0.9002193075</v>
      </c>
      <c r="AF1010" s="177">
        <f t="array" ref="AF1010">SUM(IF(ISERROR(AF1011:AF1061),"",AF1011:AF1061))</f>
        <v>-0.9132959827</v>
      </c>
      <c r="AG1010" s="177">
        <f t="array" ref="AG1010">SUM(IF(ISERROR(AG1011:AG1061),"",AG1011:AG1061))</f>
        <v>-0.9021020652</v>
      </c>
      <c r="AH1010" s="177">
        <f t="array" ref="AH1010">SUM(IF(ISERROR(AH1011:AH1061),"",AH1011:AH1061))</f>
        <v>-0.8651966974</v>
      </c>
      <c r="AI1010" s="177">
        <f t="array" ref="AI1010">SUM(IF(ISERROR(AI1011:AI1061),"",AI1011:AI1061))</f>
        <v>-0.8431067426</v>
      </c>
      <c r="AJ1010" s="177">
        <f t="array" ref="AJ1010">SUM(IF(ISERROR(AJ1011:AJ1061),"",AJ1011:AJ1061))</f>
        <v>-0.8262244566</v>
      </c>
      <c r="AK1010" s="177">
        <f t="array" ref="AK1010">SUM(IF(ISERROR(AK1011:AK1061),"",AK1011:AK1061))</f>
        <v>-0.8140851254</v>
      </c>
      <c r="AL1010" s="177">
        <f t="array" ref="AL1010">SUM(IF(ISERROR(AL1011:AL1061),"",AL1011:AL1061))</f>
        <v>-0.8069707308</v>
      </c>
      <c r="AM1010" s="177">
        <f t="array" ref="AM1010">SUM(IF(ISERROR(AM1011:AM1061),"",AM1011:AM1061))</f>
        <v>-0.803332877</v>
      </c>
      <c r="AN1010" s="177">
        <f t="array" ref="AN1010">SUM(IF(ISERROR(AN1011:AN1061),"",AN1011:AN1061))</f>
        <v>-0.8035710142</v>
      </c>
      <c r="AO1010" s="177">
        <f t="array" ref="AO1010">SUM(IF(ISERROR(AO1011:AO1061),"",AO1011:AO1061))</f>
        <v>-0.8081689404</v>
      </c>
      <c r="AP1010" s="177">
        <f t="array" ref="AP1010">SUM(IF(ISERROR(AP1011:AP1061),"",AP1011:AP1061))</f>
        <v>-0.8160202183</v>
      </c>
      <c r="AQ1010" s="177">
        <f t="array" ref="AQ1010">SUM(IF(ISERROR(AQ1011:AQ1061),"",AQ1011:AQ1061))</f>
        <v>-0.8260009395</v>
      </c>
      <c r="AR1010" s="177">
        <f t="array" ref="AR1010">SUM(IF(ISERROR(AR1011:AR1061),"",AR1011:AR1061))</f>
        <v>-0.8364446197</v>
      </c>
      <c r="AS1010" s="177">
        <f t="array" ref="AS1010">SUM(IF(ISERROR(AS1011:AS1061),"",AS1011:AS1061))</f>
        <v>-0.8615382731</v>
      </c>
      <c r="AT1010" s="177">
        <f t="array" ref="AT1010">SUM(IF(ISERROR(AT1011:AT1061),"",AT1011:AT1061))</f>
        <v>-0.8898396187</v>
      </c>
      <c r="AU1010" s="177">
        <f t="array" ref="AU1010">SUM(IF(ISERROR(AU1011:AU1061),"",AU1011:AU1061))</f>
        <v>-0.9110635489</v>
      </c>
      <c r="AV1010" s="177">
        <f t="array" ref="AV1010">SUM(IF(ISERROR(AV1011:AV1061),"",AV1011:AV1061))</f>
        <v>-0.9138194549</v>
      </c>
      <c r="AW1010" s="177">
        <f t="array" ref="AW1010">SUM(IF(ISERROR(AW1011:AW1061),"",AW1011:AW1061))</f>
        <v>-0.9163123419</v>
      </c>
      <c r="AX1010" s="177">
        <f t="array" ref="AX1010">SUM(IF(ISERROR(AX1011:AX1061),"",AX1011:AX1061))</f>
        <v>-1.065696066</v>
      </c>
      <c r="AY1010" s="177">
        <f t="array" ref="AY1010">SUM(IF(ISERROR(AY1011:AY1061),"",AY1011:AY1061))</f>
        <v>-1.205522076</v>
      </c>
      <c r="AZ1010" s="177">
        <f t="array" ref="AZ1010">SUM(IF(ISERROR(AZ1011:AZ1061),"",AZ1011:AZ1061))</f>
        <v>-1.335472987</v>
      </c>
      <c r="BA1010" s="177">
        <f t="array" ref="BA1010">SUM(IF(ISERROR(BA1011:BA1061),"",BA1011:BA1061))</f>
        <v>-1.454239389</v>
      </c>
      <c r="BB1010" s="177">
        <f t="array" ref="BB1010">SUM(IF(ISERROR(BB1011:BB1061),"",BB1011:BB1061))</f>
        <v>-1.256368052</v>
      </c>
      <c r="BC1010" s="177">
        <f t="array" ref="BC1010">SUM(IF(ISERROR(BC1011:BC1061),"",BC1011:BC1061))</f>
        <v>-1.063843807</v>
      </c>
      <c r="BD1010" s="177">
        <f t="array" ref="BD1010">SUM(IF(ISERROR(BD1011:BD1061),"",BD1011:BD1061))</f>
        <v>-0.8795134624</v>
      </c>
      <c r="BE1010" s="177">
        <f t="array" ref="BE1010">SUM(IF(ISERROR(BE1011:BE1061),"",BE1011:BE1061))</f>
        <v>-0.704901507</v>
      </c>
      <c r="BF1010" s="177">
        <f t="array" ref="BF1010">SUM(IF(ISERROR(BF1011:BF1061),"",BF1011:BF1061))</f>
        <v>-0.5401820545</v>
      </c>
      <c r="BG1010" s="177">
        <f t="array" ref="BG1010">SUM(IF(ISERROR(BG1011:BG1061),"",BG1011:BG1061))</f>
        <v>-0.3838126819</v>
      </c>
      <c r="BH1010" s="177">
        <f t="array" ref="BH1010">SUM(IF(ISERROR(BH1011:BH1061),"",BH1011:BH1061))</f>
        <v>-0.2366714961</v>
      </c>
      <c r="BI1010" s="177">
        <f t="array" ref="BI1010">SUM(IF(ISERROR(BI1011:BI1061),"",BI1011:BI1061))</f>
        <v>-0.1216546982</v>
      </c>
      <c r="BJ1010" s="177">
        <f t="array" ref="BJ1010">SUM(IF(ISERROR(BJ1011:BJ1061),"",BJ1011:BJ1061))</f>
        <v>-0.04168996914</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-0.003067116364</v>
      </c>
      <c r="M1020" s="160">
        <f>IF($L$902&gt;0,IPMT('Assumptions (Solar)'!$V$10,Model!X$1,'Assumptions (Solar)'!$V$13,'Assumptions (Solar)'!$V$8*Model!$L$902*('Assumptions (Solar)'!$J$20*'Assumptions (Solar)'!$J$2+'Assumptions (Solar)'!$J$21*'Assumptions (Solar)'!$J$3)/10^9),0)</f>
        <v>-0.00285539489</v>
      </c>
      <c r="N1020" s="160">
        <f>IF($L$902&gt;0,IPMT('Assumptions (Solar)'!$V$10,Model!Y$1,'Assumptions (Solar)'!$V$13,'Assumptions (Solar)'!$V$8*Model!$L$902*('Assumptions (Solar)'!$J$20*'Assumptions (Solar)'!$J$2+'Assumptions (Solar)'!$J$21*'Assumptions (Solar)'!$J$3)/10^9),0)</f>
        <v>-0.002626735697</v>
      </c>
      <c r="O1020" s="160">
        <f>IF($L$902&gt;0,IPMT('Assumptions (Solar)'!$V$10,Model!Z$1,'Assumptions (Solar)'!$V$13,'Assumptions (Solar)'!$V$8*Model!$L$902*('Assumptions (Solar)'!$J$20*'Assumptions (Solar)'!$J$2+'Assumptions (Solar)'!$J$21*'Assumptions (Solar)'!$J$3)/10^9),0)</f>
        <v>-0.00237978377</v>
      </c>
      <c r="P1020" s="160">
        <f>IF($L$902&gt;0,IPMT('Assumptions (Solar)'!$V$10,Model!AA$1,'Assumptions (Solar)'!$V$13,'Assumptions (Solar)'!$V$8*Model!$L$902*('Assumptions (Solar)'!$J$20*'Assumptions (Solar)'!$J$2+'Assumptions (Solar)'!$J$21*'Assumptions (Solar)'!$J$3)/10^9),0)</f>
        <v>-0.002113075688</v>
      </c>
      <c r="Q1020" s="160">
        <f>IF($L$902&gt;0,IPMT('Assumptions (Solar)'!$V$10,Model!AB$1,'Assumptions (Solar)'!$V$13,'Assumptions (Solar)'!$V$8*Model!$L$902*('Assumptions (Solar)'!$J$20*'Assumptions (Solar)'!$J$2+'Assumptions (Solar)'!$J$21*'Assumptions (Solar)'!$J$3)/10^9),0)</f>
        <v>-0.001825030959</v>
      </c>
      <c r="R1020" s="160">
        <f>IF($L$902&gt;0,IPMT('Assumptions (Solar)'!$V$10,Model!AC$1,'Assumptions (Solar)'!$V$13,'Assumptions (Solar)'!$V$8*Model!$L$902*('Assumptions (Solar)'!$J$20*'Assumptions (Solar)'!$J$2+'Assumptions (Solar)'!$J$21*'Assumptions (Solar)'!$J$3)/10^9),0)</f>
        <v>-0.001513942652</v>
      </c>
      <c r="S1020" s="160">
        <f>IF($L$902&gt;0,IPMT('Assumptions (Solar)'!$V$10,Model!AD$1,'Assumptions (Solar)'!$V$13,'Assumptions (Solar)'!$V$8*Model!$L$902*('Assumptions (Solar)'!$J$20*'Assumptions (Solar)'!$J$2+'Assumptions (Solar)'!$J$21*'Assumptions (Solar)'!$J$3)/10^9),0)</f>
        <v>-0.001177967281</v>
      </c>
      <c r="T1020" s="160">
        <f>IF($L$902&gt;0,IPMT('Assumptions (Solar)'!$V$10,Model!AE$1,'Assumptions (Solar)'!$V$13,'Assumptions (Solar)'!$V$8*Model!$L$902*('Assumptions (Solar)'!$J$20*'Assumptions (Solar)'!$J$2+'Assumptions (Solar)'!$J$21*'Assumptions (Solar)'!$J$3)/10^9),0)</f>
        <v>-0.0008151138801</v>
      </c>
      <c r="U1020" s="160">
        <f>IF($L$902&gt;0,IPMT('Assumptions (Solar)'!$V$10,Model!AF$1,'Assumptions (Solar)'!$V$13,'Assumptions (Solar)'!$V$8*Model!$L$902*('Assumptions (Solar)'!$J$20*'Assumptions (Solar)'!$J$2+'Assumptions (Solar)'!$J$21*'Assumptions (Solar)'!$J$3)/10^9),0)</f>
        <v>-0.000423232207</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-0.001031070434</v>
      </c>
      <c r="O1022" s="177">
        <f>IF($N$902&gt;0,IPMT('Assumptions (Solar)'!$V$10,Model!X$1,'Assumptions (Solar)'!$V$13,'Assumptions (Solar)'!$V$8*Model!$N$902*('Assumptions (Solar)'!$L$20*'Assumptions (Solar)'!$L$2+'Assumptions (Solar)'!$L$21*'Assumptions (Solar)'!$L$3)/10^9),0)</f>
        <v>-0.0009598961691</v>
      </c>
      <c r="P1022" s="177">
        <f>IF($N$902&gt;0,IPMT('Assumptions (Solar)'!$V$10,Model!Y$1,'Assumptions (Solar)'!$V$13,'Assumptions (Solar)'!$V$8*Model!$N$902*('Assumptions (Solar)'!$L$20*'Assumptions (Solar)'!$L$2+'Assumptions (Solar)'!$L$21*'Assumptions (Solar)'!$L$3)/10^9),0)</f>
        <v>-0.000883027963</v>
      </c>
      <c r="Q1022" s="177">
        <f>IF($N$902&gt;0,IPMT('Assumptions (Solar)'!$V$10,Model!Z$1,'Assumptions (Solar)'!$V$13,'Assumptions (Solar)'!$V$8*Model!$N$902*('Assumptions (Solar)'!$L$20*'Assumptions (Solar)'!$L$2+'Assumptions (Solar)'!$L$21*'Assumptions (Solar)'!$L$3)/10^9),0)</f>
        <v>-0.0008000103005</v>
      </c>
      <c r="R1022" s="177">
        <f>IF($N$902&gt;0,IPMT('Assumptions (Solar)'!$V$10,Model!AA$1,'Assumptions (Solar)'!$V$13,'Assumptions (Solar)'!$V$8*Model!$N$902*('Assumptions (Solar)'!$L$20*'Assumptions (Solar)'!$L$2+'Assumptions (Solar)'!$L$21*'Assumptions (Solar)'!$L$3)/10^9),0)</f>
        <v>-0.0007103512249</v>
      </c>
      <c r="S1022" s="177">
        <f>IF($N$902&gt;0,IPMT('Assumptions (Solar)'!$V$10,Model!AB$1,'Assumptions (Solar)'!$V$13,'Assumptions (Solar)'!$V$8*Model!$N$902*('Assumptions (Solar)'!$L$20*'Assumptions (Solar)'!$L$2+'Assumptions (Solar)'!$L$21*'Assumptions (Solar)'!$L$3)/10^9),0)</f>
        <v>-0.0006135194234</v>
      </c>
      <c r="T1022" s="177">
        <f>IF($N$902&gt;0,IPMT('Assumptions (Solar)'!$V$10,Model!AC$1,'Assumptions (Solar)'!$V$13,'Assumptions (Solar)'!$V$8*Model!$N$902*('Assumptions (Solar)'!$L$20*'Assumptions (Solar)'!$L$2+'Assumptions (Solar)'!$L$21*'Assumptions (Solar)'!$L$3)/10^9),0)</f>
        <v>-0.0005089410776</v>
      </c>
      <c r="U1022" s="177">
        <f>IF($N$902&gt;0,IPMT('Assumptions (Solar)'!$V$10,Model!AD$1,'Assumptions (Solar)'!$V$13,'Assumptions (Solar)'!$V$8*Model!$N$902*('Assumptions (Solar)'!$L$20*'Assumptions (Solar)'!$L$2+'Assumptions (Solar)'!$L$21*'Assumptions (Solar)'!$L$3)/10^9),0)</f>
        <v>-0.0003959964643</v>
      </c>
      <c r="V1022" s="177">
        <f>IF($N$902&gt;0,IPMT('Assumptions (Solar)'!$V$10,Model!AE$1,'Assumptions (Solar)'!$V$13,'Assumptions (Solar)'!$V$8*Model!$N$902*('Assumptions (Solar)'!$L$20*'Assumptions (Solar)'!$L$2+'Assumptions (Solar)'!$L$21*'Assumptions (Solar)'!$L$3)/10^9),0)</f>
        <v>-0.0002740162818</v>
      </c>
      <c r="W1022" s="177">
        <f>IF($N$902&gt;0,IPMT('Assumptions (Solar)'!$V$10,Model!AF$1,'Assumptions (Solar)'!$V$13,'Assumptions (Solar)'!$V$8*Model!$N$902*('Assumptions (Solar)'!$L$20*'Assumptions (Solar)'!$L$2+'Assumptions (Solar)'!$L$21*'Assumptions (Solar)'!$L$3)/10^9),0)</f>
        <v>-0.0001422776848</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-0.00753849856</v>
      </c>
      <c r="P1023" s="160">
        <f>IF($O$902&gt;0,IPMT('Assumptions (Solar)'!$V$10,Model!X$1,'Assumptions (Solar)'!$V$13,'Assumptions (Solar)'!$V$8*Model!$O$902*('Assumptions (Solar)'!$M$20*'Assumptions (Solar)'!$M$2+'Assumptions (Solar)'!$M$21*'Assumptions (Solar)'!$M$3)/10^9),0)</f>
        <v>-0.007018119859</v>
      </c>
      <c r="Q1023" s="160">
        <f>IF($O$902&gt;0,IPMT('Assumptions (Solar)'!$V$10,Model!Y$1,'Assumptions (Solar)'!$V$13,'Assumptions (Solar)'!$V$8*Model!$O$902*('Assumptions (Solar)'!$M$20*'Assumptions (Solar)'!$M$2+'Assumptions (Solar)'!$M$21*'Assumptions (Solar)'!$M$3)/10^9),0)</f>
        <v>-0.006456110862</v>
      </c>
      <c r="R1023" s="160">
        <f>IF($O$902&gt;0,IPMT('Assumptions (Solar)'!$V$10,Model!Z$1,'Assumptions (Solar)'!$V$13,'Assumptions (Solar)'!$V$8*Model!$O$902*('Assumptions (Solar)'!$M$20*'Assumptions (Solar)'!$M$2+'Assumptions (Solar)'!$M$21*'Assumptions (Solar)'!$M$3)/10^9),0)</f>
        <v>-0.005849141145</v>
      </c>
      <c r="S1023" s="160">
        <f>IF($O$902&gt;0,IPMT('Assumptions (Solar)'!$V$10,Model!AA$1,'Assumptions (Solar)'!$V$13,'Assumptions (Solar)'!$V$8*Model!$O$902*('Assumptions (Solar)'!$M$20*'Assumptions (Solar)'!$M$2+'Assumptions (Solar)'!$M$21*'Assumptions (Solar)'!$M$3)/10^9),0)</f>
        <v>-0.00519361385</v>
      </c>
      <c r="T1023" s="160">
        <f>IF($O$902&gt;0,IPMT('Assumptions (Solar)'!$V$10,Model!AB$1,'Assumptions (Solar)'!$V$13,'Assumptions (Solar)'!$V$8*Model!$O$902*('Assumptions (Solar)'!$M$20*'Assumptions (Solar)'!$M$2+'Assumptions (Solar)'!$M$21*'Assumptions (Solar)'!$M$3)/10^9),0)</f>
        <v>-0.004485644372</v>
      </c>
      <c r="U1023" s="160">
        <f>IF($O$902&gt;0,IPMT('Assumptions (Solar)'!$V$10,Model!AC$1,'Assumptions (Solar)'!$V$13,'Assumptions (Solar)'!$V$8*Model!$O$902*('Assumptions (Solar)'!$M$20*'Assumptions (Solar)'!$M$2+'Assumptions (Solar)'!$M$21*'Assumptions (Solar)'!$M$3)/10^9),0)</f>
        <v>-0.003721037336</v>
      </c>
      <c r="V1023" s="160">
        <f>IF($O$902&gt;0,IPMT('Assumptions (Solar)'!$V$10,Model!AD$1,'Assumptions (Solar)'!$V$13,'Assumptions (Solar)'!$V$8*Model!$O$902*('Assumptions (Solar)'!$M$20*'Assumptions (Solar)'!$M$2+'Assumptions (Solar)'!$M$21*'Assumptions (Solar)'!$M$3)/10^9),0)</f>
        <v>-0.002895261737</v>
      </c>
      <c r="W1023" s="160">
        <f>IF($O$902&gt;0,IPMT('Assumptions (Solar)'!$V$10,Model!AE$1,'Assumptions (Solar)'!$V$13,'Assumptions (Solar)'!$V$8*Model!$O$902*('Assumptions (Solar)'!$M$20*'Assumptions (Solar)'!$M$2+'Assumptions (Solar)'!$M$21*'Assumptions (Solar)'!$M$3)/10^9),0)</f>
        <v>-0.00200342409</v>
      </c>
      <c r="X1023" s="160">
        <f>IF($O$902&gt;0,IPMT('Assumptions (Solar)'!$V$10,Model!AF$1,'Assumptions (Solar)'!$V$13,'Assumptions (Solar)'!$V$8*Model!$O$902*('Assumptions (Solar)'!$M$20*'Assumptions (Solar)'!$M$2+'Assumptions (Solar)'!$M$21*'Assumptions (Solar)'!$M$3)/10^9),0)</f>
        <v>-0.001040239431</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-0.009483734119</v>
      </c>
      <c r="Q1024" s="177">
        <f>IF($P$902&gt;0,IPMT('Assumptions (Solar)'!$V$10,Model!X$1,'Assumptions (Solar)'!$V$13,'Assumptions (Solar)'!$V$8*Model!$P$902*('Assumptions (Solar)'!$N$20*'Assumptions (Solar)'!$N$2+'Assumptions (Solar)'!$N$21*'Assumptions (Solar)'!$N$3)/10^9),0)</f>
        <v>-0.008829076802</v>
      </c>
      <c r="R1024" s="177">
        <f>IF($P$902&gt;0,IPMT('Assumptions (Solar)'!$V$10,Model!Y$1,'Assumptions (Solar)'!$V$13,'Assumptions (Solar)'!$V$8*Model!$P$902*('Assumptions (Solar)'!$N$20*'Assumptions (Solar)'!$N$2+'Assumptions (Solar)'!$N$21*'Assumptions (Solar)'!$N$3)/10^9),0)</f>
        <v>-0.008122046899</v>
      </c>
      <c r="S1024" s="177">
        <f>IF($P$902&gt;0,IPMT('Assumptions (Solar)'!$V$10,Model!Z$1,'Assumptions (Solar)'!$V$13,'Assumptions (Solar)'!$V$8*Model!$P$902*('Assumptions (Solar)'!$N$20*'Assumptions (Solar)'!$N$2+'Assumptions (Solar)'!$N$21*'Assumptions (Solar)'!$N$3)/10^9),0)</f>
        <v>-0.007358454604</v>
      </c>
      <c r="T1024" s="177">
        <f>IF($P$902&gt;0,IPMT('Assumptions (Solar)'!$V$10,Model!AA$1,'Assumptions (Solar)'!$V$13,'Assumptions (Solar)'!$V$8*Model!$P$902*('Assumptions (Solar)'!$N$20*'Assumptions (Solar)'!$N$2+'Assumptions (Solar)'!$N$21*'Assumptions (Solar)'!$N$3)/10^9),0)</f>
        <v>-0.006533774926</v>
      </c>
      <c r="U1024" s="177">
        <f>IF($P$902&gt;0,IPMT('Assumptions (Solar)'!$V$10,Model!AB$1,'Assumptions (Solar)'!$V$13,'Assumptions (Solar)'!$V$8*Model!$P$902*('Assumptions (Solar)'!$N$20*'Assumptions (Solar)'!$N$2+'Assumptions (Solar)'!$N$21*'Assumptions (Solar)'!$N$3)/10^9),0)</f>
        <v>-0.005643120874</v>
      </c>
      <c r="V1024" s="177">
        <f>IF($P$902&gt;0,IPMT('Assumptions (Solar)'!$V$10,Model!AC$1,'Assumptions (Solar)'!$V$13,'Assumptions (Solar)'!$V$8*Model!$P$902*('Assumptions (Solar)'!$N$20*'Assumptions (Solar)'!$N$2+'Assumptions (Solar)'!$N$21*'Assumptions (Solar)'!$N$3)/10^9),0)</f>
        <v>-0.004681214497</v>
      </c>
      <c r="W1024" s="177">
        <f>IF($P$902&gt;0,IPMT('Assumptions (Solar)'!$V$10,Model!AD$1,'Assumptions (Solar)'!$V$13,'Assumptions (Solar)'!$V$8*Model!$P$902*('Assumptions (Solar)'!$N$20*'Assumptions (Solar)'!$N$2+'Assumptions (Solar)'!$N$21*'Assumptions (Solar)'!$N$3)/10^9),0)</f>
        <v>-0.00364235561</v>
      </c>
      <c r="X1024" s="177">
        <f>IF($P$902&gt;0,IPMT('Assumptions (Solar)'!$V$10,Model!AE$1,'Assumptions (Solar)'!$V$13,'Assumptions (Solar)'!$V$8*Model!$P$902*('Assumptions (Solar)'!$N$20*'Assumptions (Solar)'!$N$2+'Assumptions (Solar)'!$N$21*'Assumptions (Solar)'!$N$3)/10^9),0)</f>
        <v>-0.002520388012</v>
      </c>
      <c r="Y1024" s="177">
        <f>IF($P$902&gt;0,IPMT('Assumptions (Solar)'!$V$10,Model!AF$1,'Assumptions (Solar)'!$V$13,'Assumptions (Solar)'!$V$8*Model!$P$902*('Assumptions (Solar)'!$N$20*'Assumptions (Solar)'!$N$2+'Assumptions (Solar)'!$N$21*'Assumptions (Solar)'!$N$3)/10^9),0)</f>
        <v>-0.001308663006</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-0.0110431637</v>
      </c>
      <c r="R1025" s="160">
        <f>IF($Q$902&gt;0,IPMT('Assumptions (Solar)'!$V$10,Model!X$1,'Assumptions (Solar)'!$V$13,'Assumptions (Solar)'!$V$8*Model!$Q$902*('Assumptions (Solar)'!$O$20*'Assumptions (Solar)'!$O$2+'Assumptions (Solar)'!$O$21*'Assumptions (Solar)'!$O$3)/10^9),0)</f>
        <v>-0.01028085975</v>
      </c>
      <c r="S1025" s="160">
        <f>IF($Q$902&gt;0,IPMT('Assumptions (Solar)'!$V$10,Model!Y$1,'Assumptions (Solar)'!$V$13,'Assumptions (Solar)'!$V$8*Model!$Q$902*('Assumptions (Solar)'!$O$20*'Assumptions (Solar)'!$O$2+'Assumptions (Solar)'!$O$21*'Assumptions (Solar)'!$O$3)/10^9),0)</f>
        <v>-0.009457571493</v>
      </c>
      <c r="T1025" s="160">
        <f>IF($Q$902&gt;0,IPMT('Assumptions (Solar)'!$V$10,Model!Z$1,'Assumptions (Solar)'!$V$13,'Assumptions (Solar)'!$V$8*Model!$Q$902*('Assumptions (Solar)'!$O$20*'Assumptions (Solar)'!$O$2+'Assumptions (Solar)'!$O$21*'Assumptions (Solar)'!$O$3)/10^9),0)</f>
        <v>-0.008568420173</v>
      </c>
      <c r="U1025" s="160">
        <f>IF($Q$902&gt;0,IPMT('Assumptions (Solar)'!$V$10,Model!AA$1,'Assumptions (Solar)'!$V$13,'Assumptions (Solar)'!$V$8*Model!$Q$902*('Assumptions (Solar)'!$O$20*'Assumptions (Solar)'!$O$2+'Assumptions (Solar)'!$O$21*'Assumptions (Solar)'!$O$3)/10^9),0)</f>
        <v>-0.007608136748</v>
      </c>
      <c r="V1025" s="160">
        <f>IF($Q$902&gt;0,IPMT('Assumptions (Solar)'!$V$10,Model!AB$1,'Assumptions (Solar)'!$V$13,'Assumptions (Solar)'!$V$8*Model!$Q$902*('Assumptions (Solar)'!$O$20*'Assumptions (Solar)'!$O$2+'Assumptions (Solar)'!$O$21*'Assumptions (Solar)'!$O$3)/10^9),0)</f>
        <v>-0.006571030649</v>
      </c>
      <c r="W1025" s="160">
        <f>IF($Q$902&gt;0,IPMT('Assumptions (Solar)'!$V$10,Model!AC$1,'Assumptions (Solar)'!$V$13,'Assumptions (Solar)'!$V$8*Model!$Q$902*('Assumptions (Solar)'!$O$20*'Assumptions (Solar)'!$O$2+'Assumptions (Solar)'!$O$21*'Assumptions (Solar)'!$O$3)/10^9),0)</f>
        <v>-0.005450956061</v>
      </c>
      <c r="X1025" s="160">
        <f>IF($Q$902&gt;0,IPMT('Assumptions (Solar)'!$V$10,Model!AD$1,'Assumptions (Solar)'!$V$13,'Assumptions (Solar)'!$V$8*Model!$Q$902*('Assumptions (Solar)'!$O$20*'Assumptions (Solar)'!$O$2+'Assumptions (Solar)'!$O$21*'Assumptions (Solar)'!$O$3)/10^9),0)</f>
        <v>-0.004241275507</v>
      </c>
      <c r="Y1025" s="160">
        <f>IF($Q$902&gt;0,IPMT('Assumptions (Solar)'!$V$10,Model!AE$1,'Assumptions (Solar)'!$V$13,'Assumptions (Solar)'!$V$8*Model!$Q$902*('Assumptions (Solar)'!$O$20*'Assumptions (Solar)'!$O$2+'Assumptions (Solar)'!$O$21*'Assumptions (Solar)'!$O$3)/10^9),0)</f>
        <v>-0.002934820509</v>
      </c>
      <c r="Z1025" s="160">
        <f>IF($Q$902&gt;0,IPMT('Assumptions (Solar)'!$V$10,Model!AF$1,'Assumptions (Solar)'!$V$13,'Assumptions (Solar)'!$V$8*Model!$Q$902*('Assumptions (Solar)'!$O$20*'Assumptions (Solar)'!$O$2+'Assumptions (Solar)'!$O$21*'Assumptions (Solar)'!$O$3)/10^9),0)</f>
        <v>-0.00152384911</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-0.01001377024</v>
      </c>
      <c r="S1026" s="177">
        <f>IF($R$902&gt;0,IPMT('Assumptions (Solar)'!$V$10,Model!X$1,'Assumptions (Solar)'!$V$13,'Assumptions (Solar)'!$V$8*Model!$R$902*('Assumptions (Solar)'!$P$20*'Assumptions (Solar)'!$P$2+'Assumptions (Solar)'!$P$21*'Assumptions (Solar)'!$P$3)/10^9),0)</f>
        <v>-0.009322524802</v>
      </c>
      <c r="T1026" s="177">
        <f>IF($R$902&gt;0,IPMT('Assumptions (Solar)'!$V$10,Model!Y$1,'Assumptions (Solar)'!$V$13,'Assumptions (Solar)'!$V$8*Model!$R$902*('Assumptions (Solar)'!$P$20*'Assumptions (Solar)'!$P$2+'Assumptions (Solar)'!$P$21*'Assumptions (Solar)'!$P$3)/10^9),0)</f>
        <v>-0.008575979727</v>
      </c>
      <c r="U1026" s="177">
        <f>IF($R$902&gt;0,IPMT('Assumptions (Solar)'!$V$10,Model!Z$1,'Assumptions (Solar)'!$V$13,'Assumptions (Solar)'!$V$8*Model!$R$902*('Assumptions (Solar)'!$P$20*'Assumptions (Solar)'!$P$2+'Assumptions (Solar)'!$P$21*'Assumptions (Solar)'!$P$3)/10^9),0)</f>
        <v>-0.007769711046</v>
      </c>
      <c r="V1026" s="177">
        <f>IF($R$902&gt;0,IPMT('Assumptions (Solar)'!$V$10,Model!AA$1,'Assumptions (Solar)'!$V$13,'Assumptions (Solar)'!$V$8*Model!$R$902*('Assumptions (Solar)'!$P$20*'Assumptions (Solar)'!$P$2+'Assumptions (Solar)'!$P$21*'Assumptions (Solar)'!$P$3)/10^9),0)</f>
        <v>-0.006898940871</v>
      </c>
      <c r="W1026" s="177">
        <f>IF($R$902&gt;0,IPMT('Assumptions (Solar)'!$V$10,Model!AB$1,'Assumptions (Solar)'!$V$13,'Assumptions (Solar)'!$V$8*Model!$R$902*('Assumptions (Solar)'!$P$20*'Assumptions (Solar)'!$P$2+'Assumptions (Solar)'!$P$21*'Assumptions (Solar)'!$P$3)/10^9),0)</f>
        <v>-0.005958509081</v>
      </c>
      <c r="X1026" s="177">
        <f>IF($R$902&gt;0,IPMT('Assumptions (Solar)'!$V$10,Model!AC$1,'Assumptions (Solar)'!$V$13,'Assumptions (Solar)'!$V$8*Model!$R$902*('Assumptions (Solar)'!$P$20*'Assumptions (Solar)'!$P$2+'Assumptions (Solar)'!$P$21*'Assumptions (Solar)'!$P$3)/10^9),0)</f>
        <v>-0.004942842749</v>
      </c>
      <c r="Y1026" s="177">
        <f>IF($R$902&gt;0,IPMT('Assumptions (Solar)'!$V$10,Model!AD$1,'Assumptions (Solar)'!$V$13,'Assumptions (Solar)'!$V$8*Model!$R$902*('Assumptions (Solar)'!$P$20*'Assumptions (Solar)'!$P$2+'Assumptions (Solar)'!$P$21*'Assumptions (Solar)'!$P$3)/10^9),0)</f>
        <v>-0.00384592311</v>
      </c>
      <c r="Z1026" s="177">
        <f>IF($R$902&gt;0,IPMT('Assumptions (Solar)'!$V$10,Model!AE$1,'Assumptions (Solar)'!$V$13,'Assumptions (Solar)'!$V$8*Model!$R$902*('Assumptions (Solar)'!$P$20*'Assumptions (Solar)'!$P$2+'Assumptions (Solar)'!$P$21*'Assumptions (Solar)'!$P$3)/10^9),0)</f>
        <v>-0.002661249899</v>
      </c>
      <c r="AA1026" s="177">
        <f>IF($R$902&gt;0,IPMT('Assumptions (Solar)'!$V$10,Model!AF$1,'Assumptions (Solar)'!$V$13,'Assumptions (Solar)'!$V$8*Model!$R$902*('Assumptions (Solar)'!$P$20*'Assumptions (Solar)'!$P$2+'Assumptions (Solar)'!$P$21*'Assumptions (Solar)'!$P$3)/10^9),0)</f>
        <v>-0.001381802832</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-0.05432539974</v>
      </c>
      <c r="T1027" s="160">
        <f>IF($S$902&gt;0,IPMT('Assumptions (Solar)'!$V$10,Model!X$1,'Assumptions (Solar)'!$V$13,'Assumptions (Solar)'!$V$8*Model!$S$902*('Assumptions (Solar)'!$Q$20*'Assumptions (Solar)'!$Q$2+'Assumptions (Solar)'!$Q$21*'Assumptions (Solar)'!$Q$3)/10^9),0)</f>
        <v>-0.05057534517</v>
      </c>
      <c r="U1027" s="160">
        <f>IF($S$902&gt;0,IPMT('Assumptions (Solar)'!$V$10,Model!Y$1,'Assumptions (Solar)'!$V$13,'Assumptions (Solar)'!$V$8*Model!$S$902*('Assumptions (Solar)'!$Q$20*'Assumptions (Solar)'!$Q$2+'Assumptions (Solar)'!$Q$21*'Assumptions (Solar)'!$Q$3)/10^9),0)</f>
        <v>-0.04652528624</v>
      </c>
      <c r="V1027" s="160">
        <f>IF($S$902&gt;0,IPMT('Assumptions (Solar)'!$V$10,Model!Z$1,'Assumptions (Solar)'!$V$13,'Assumptions (Solar)'!$V$8*Model!$S$902*('Assumptions (Solar)'!$Q$20*'Assumptions (Solar)'!$Q$2+'Assumptions (Solar)'!$Q$21*'Assumptions (Solar)'!$Q$3)/10^9),0)</f>
        <v>-0.04215122259</v>
      </c>
      <c r="W1027" s="160">
        <f>IF($S$902&gt;0,IPMT('Assumptions (Solar)'!$V$10,Model!AA$1,'Assumptions (Solar)'!$V$13,'Assumptions (Solar)'!$V$8*Model!$S$902*('Assumptions (Solar)'!$Q$20*'Assumptions (Solar)'!$Q$2+'Assumptions (Solar)'!$Q$21*'Assumptions (Solar)'!$Q$3)/10^9),0)</f>
        <v>-0.03742723385</v>
      </c>
      <c r="X1027" s="160">
        <f>IF($S$902&gt;0,IPMT('Assumptions (Solar)'!$V$10,Model!AB$1,'Assumptions (Solar)'!$V$13,'Assumptions (Solar)'!$V$8*Model!$S$902*('Assumptions (Solar)'!$Q$20*'Assumptions (Solar)'!$Q$2+'Assumptions (Solar)'!$Q$21*'Assumptions (Solar)'!$Q$3)/10^9),0)</f>
        <v>-0.03232532602</v>
      </c>
      <c r="Y1027" s="160">
        <f>IF($S$902&gt;0,IPMT('Assumptions (Solar)'!$V$10,Model!AC$1,'Assumptions (Solar)'!$V$13,'Assumptions (Solar)'!$V$8*Model!$S$902*('Assumptions (Solar)'!$Q$20*'Assumptions (Solar)'!$Q$2+'Assumptions (Solar)'!$Q$21*'Assumptions (Solar)'!$Q$3)/10^9),0)</f>
        <v>-0.02681526555</v>
      </c>
      <c r="Z1027" s="160">
        <f>IF($S$902&gt;0,IPMT('Assumptions (Solar)'!$V$10,Model!AD$1,'Assumptions (Solar)'!$V$13,'Assumptions (Solar)'!$V$8*Model!$S$902*('Assumptions (Solar)'!$Q$20*'Assumptions (Solar)'!$Q$2+'Assumptions (Solar)'!$Q$21*'Assumptions (Solar)'!$Q$3)/10^9),0)</f>
        <v>-0.02086440025</v>
      </c>
      <c r="AA1027" s="160">
        <f>IF($S$902&gt;0,IPMT('Assumptions (Solar)'!$V$10,Model!AE$1,'Assumptions (Solar)'!$V$13,'Assumptions (Solar)'!$V$8*Model!$S$902*('Assumptions (Solar)'!$Q$20*'Assumptions (Solar)'!$Q$2+'Assumptions (Solar)'!$Q$21*'Assumptions (Solar)'!$Q$3)/10^9),0)</f>
        <v>-0.01443746572</v>
      </c>
      <c r="AB1027" s="160">
        <f>IF($S$902&gt;0,IPMT('Assumptions (Solar)'!$V$10,Model!AF$1,'Assumptions (Solar)'!$V$13,'Assumptions (Solar)'!$V$8*Model!$S$902*('Assumptions (Solar)'!$Q$20*'Assumptions (Solar)'!$Q$2+'Assumptions (Solar)'!$Q$21*'Assumptions (Solar)'!$Q$3)/10^9),0)</f>
        <v>-0.007496376432</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-0.0589104364</v>
      </c>
      <c r="U1028" s="160">
        <f>IF($T$902&gt;0,IPMT('Assumptions (Solar)'!$V$10,Model!X$1,'Assumptions (Solar)'!$V$13,'Assumptions (Solar)'!$V$8*Model!$T$902*('Assumptions (Solar)'!$R$20*'Assumptions (Solar)'!$R$2+'Assumptions (Solar)'!$R$21*'Assumptions (Solar)'!$R$3)/10^9),0)</f>
        <v>-0.05484387909</v>
      </c>
      <c r="V1028" s="160">
        <f>IF($T$902&gt;0,IPMT('Assumptions (Solar)'!$V$10,Model!Y$1,'Assumptions (Solar)'!$V$13,'Assumptions (Solar)'!$V$8*Model!$T$902*('Assumptions (Solar)'!$R$20*'Assumptions (Solar)'!$R$2+'Assumptions (Solar)'!$R$21*'Assumptions (Solar)'!$R$3)/10^9),0)</f>
        <v>-0.05045199721</v>
      </c>
      <c r="W1028" s="160">
        <f>IF($T$902&gt;0,IPMT('Assumptions (Solar)'!$V$10,Model!Z$1,'Assumptions (Solar)'!$V$13,'Assumptions (Solar)'!$V$8*Model!$T$902*('Assumptions (Solar)'!$R$20*'Assumptions (Solar)'!$R$2+'Assumptions (Solar)'!$R$21*'Assumptions (Solar)'!$R$3)/10^9),0)</f>
        <v>-0.04570876477</v>
      </c>
      <c r="X1028" s="160">
        <f>IF($T$902&gt;0,IPMT('Assumptions (Solar)'!$V$10,Model!AA$1,'Assumptions (Solar)'!$V$13,'Assumptions (Solar)'!$V$8*Model!$T$902*('Assumptions (Solar)'!$R$20*'Assumptions (Solar)'!$R$2+'Assumptions (Solar)'!$R$21*'Assumptions (Solar)'!$R$3)/10^9),0)</f>
        <v>-0.04058607373</v>
      </c>
      <c r="Y1028" s="160">
        <f>IF($T$902&gt;0,IPMT('Assumptions (Solar)'!$V$10,Model!AB$1,'Assumptions (Solar)'!$V$13,'Assumptions (Solar)'!$V$8*Model!$T$902*('Assumptions (Solar)'!$R$20*'Assumptions (Solar)'!$R$2+'Assumptions (Solar)'!$R$21*'Assumptions (Solar)'!$R$3)/10^9),0)</f>
        <v>-0.03505356742</v>
      </c>
      <c r="Z1028" s="160">
        <f>IF($T$902&gt;0,IPMT('Assumptions (Solar)'!$V$10,Model!AC$1,'Assumptions (Solar)'!$V$13,'Assumptions (Solar)'!$V$8*Model!$T$902*('Assumptions (Solar)'!$R$20*'Assumptions (Solar)'!$R$2+'Assumptions (Solar)'!$R$21*'Assumptions (Solar)'!$R$3)/10^9),0)</f>
        <v>-0.0290784606</v>
      </c>
      <c r="AA1028" s="160">
        <f>IF($T$902&gt;0,IPMT('Assumptions (Solar)'!$V$10,Model!AD$1,'Assumptions (Solar)'!$V$13,'Assumptions (Solar)'!$V$8*Model!$T$902*('Assumptions (Solar)'!$R$20*'Assumptions (Solar)'!$R$2+'Assumptions (Solar)'!$R$21*'Assumptions (Solar)'!$R$3)/10^9),0)</f>
        <v>-0.02262534523</v>
      </c>
      <c r="AB1028" s="160">
        <f>IF($T$902&gt;0,IPMT('Assumptions (Solar)'!$V$10,Model!AE$1,'Assumptions (Solar)'!$V$13,'Assumptions (Solar)'!$V$8*Model!$T$902*('Assumptions (Solar)'!$R$20*'Assumptions (Solar)'!$R$2+'Assumptions (Solar)'!$R$21*'Assumptions (Solar)'!$R$3)/10^9),0)</f>
        <v>-0.01565598063</v>
      </c>
      <c r="AC1028" s="160">
        <f>IF($T$902&gt;0,IPMT('Assumptions (Solar)'!$V$10,Model!AF$1,'Assumptions (Solar)'!$V$13,'Assumptions (Solar)'!$V$8*Model!$T$902*('Assumptions (Solar)'!$R$20*'Assumptions (Solar)'!$R$2+'Assumptions (Solar)'!$R$21*'Assumptions (Solar)'!$R$3)/10^9),0)</f>
        <v>-0.008129066866</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-0.04160577326</v>
      </c>
      <c r="V1029" s="160">
        <f>IF($U$902&gt;0,IPMT('Assumptions (Solar)'!$V$10,Model!X$1,'Assumptions (Solar)'!$V$13,'Assumptions (Solar)'!$V$8*Model!$U$902*('Assumptions (Solar)'!$S$20*'Assumptions (Solar)'!$S$2+'Assumptions (Solar)'!$S$21*'Assumptions (Solar)'!$S$3)/10^9),0)</f>
        <v>-0.03873374801</v>
      </c>
      <c r="W1029" s="160">
        <f>IF($U$902&gt;0,IPMT('Assumptions (Solar)'!$V$10,Model!Y$1,'Assumptions (Solar)'!$V$13,'Assumptions (Solar)'!$V$8*Model!$U$902*('Assumptions (Solar)'!$S$20*'Assumptions (Solar)'!$S$2+'Assumptions (Solar)'!$S$21*'Assumptions (Solar)'!$S$3)/10^9),0)</f>
        <v>-0.03563196073</v>
      </c>
      <c r="X1029" s="160">
        <f>IF($U$902&gt;0,IPMT('Assumptions (Solar)'!$V$10,Model!Z$1,'Assumptions (Solar)'!$V$13,'Assumptions (Solar)'!$V$8*Model!$U$902*('Assumptions (Solar)'!$S$20*'Assumptions (Solar)'!$S$2+'Assumptions (Solar)'!$S$21*'Assumptions (Solar)'!$S$3)/10^9),0)</f>
        <v>-0.03228203047</v>
      </c>
      <c r="Y1029" s="160">
        <f>IF($U$902&gt;0,IPMT('Assumptions (Solar)'!$V$10,Model!AA$1,'Assumptions (Solar)'!$V$13,'Assumptions (Solar)'!$V$8*Model!$U$902*('Assumptions (Solar)'!$S$20*'Assumptions (Solar)'!$S$2+'Assumptions (Solar)'!$S$21*'Assumptions (Solar)'!$S$3)/10^9),0)</f>
        <v>-0.0286641058</v>
      </c>
      <c r="Z1029" s="160">
        <f>IF($U$902&gt;0,IPMT('Assumptions (Solar)'!$V$10,Model!AB$1,'Assumptions (Solar)'!$V$13,'Assumptions (Solar)'!$V$8*Model!$U$902*('Assumptions (Solar)'!$S$20*'Assumptions (Solar)'!$S$2+'Assumptions (Solar)'!$S$21*'Assumptions (Solar)'!$S$3)/10^9),0)</f>
        <v>-0.02475674714</v>
      </c>
      <c r="AA1029" s="160">
        <f>IF($U$902&gt;0,IPMT('Assumptions (Solar)'!$V$10,Model!AC$1,'Assumptions (Solar)'!$V$13,'Assumptions (Solar)'!$V$8*Model!$U$902*('Assumptions (Solar)'!$S$20*'Assumptions (Solar)'!$S$2+'Assumptions (Solar)'!$S$21*'Assumptions (Solar)'!$S$3)/10^9),0)</f>
        <v>-0.0205367998</v>
      </c>
      <c r="AB1029" s="160">
        <f>IF($U$902&gt;0,IPMT('Assumptions (Solar)'!$V$10,Model!AD$1,'Assumptions (Solar)'!$V$13,'Assumptions (Solar)'!$V$8*Model!$U$902*('Assumptions (Solar)'!$S$20*'Assumptions (Solar)'!$S$2+'Assumptions (Solar)'!$S$21*'Assumptions (Solar)'!$S$3)/10^9),0)</f>
        <v>-0.01597925667</v>
      </c>
      <c r="AC1029" s="160">
        <f>IF($U$902&gt;0,IPMT('Assumptions (Solar)'!$V$10,Model!AE$1,'Assumptions (Solar)'!$V$13,'Assumptions (Solar)'!$V$8*Model!$U$902*('Assumptions (Solar)'!$S$20*'Assumptions (Solar)'!$S$2+'Assumptions (Solar)'!$S$21*'Assumptions (Solar)'!$S$3)/10^9),0)</f>
        <v>-0.01105711008</v>
      </c>
      <c r="AD1029" s="160">
        <f>IF($U$902&gt;0,IPMT('Assumptions (Solar)'!$V$10,Model!AF$1,'Assumptions (Solar)'!$V$13,'Assumptions (Solar)'!$V$8*Model!$U$902*('Assumptions (Solar)'!$S$20*'Assumptions (Solar)'!$S$2+'Assumptions (Solar)'!$S$21*'Assumptions (Solar)'!$S$3)/10^9),0)</f>
        <v>-0.005741191774</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-0.2358323901</v>
      </c>
      <c r="Y1032" s="160">
        <f>IF($X$902&gt;0,IPMT('Assumptions (Solar)'!$V$10,Model!X$1,'Assumptions (Solar)'!$V$13,'Assumptions (Solar)'!$V$8*Model!$X$902*('Assumptions (Solar)'!$V$20*'Assumptions (Solar)'!$V$2+'Assumptions (Solar)'!$V$21*'Assumptions (Solar)'!$V$3)/10^9),0)</f>
        <v>-0.2195530008</v>
      </c>
      <c r="Z1032" s="160">
        <f>IF($X$902&gt;0,IPMT('Assumptions (Solar)'!$V$10,Model!Y$1,'Assumptions (Solar)'!$V$13,'Assumptions (Solar)'!$V$8*Model!$X$902*('Assumptions (Solar)'!$V$20*'Assumptions (Solar)'!$V$2+'Assumptions (Solar)'!$V$21*'Assumptions (Solar)'!$V$3)/10^9),0)</f>
        <v>-0.2019712604</v>
      </c>
      <c r="AA1032" s="160">
        <f>IF($X$902&gt;0,IPMT('Assumptions (Solar)'!$V$10,Model!Z$1,'Assumptions (Solar)'!$V$13,'Assumptions (Solar)'!$V$8*Model!$X$902*('Assumptions (Solar)'!$V$20*'Assumptions (Solar)'!$V$2+'Assumptions (Solar)'!$V$21*'Assumptions (Solar)'!$V$3)/10^9),0)</f>
        <v>-0.1829829807</v>
      </c>
      <c r="AB1032" s="160">
        <f>IF($X$902&gt;0,IPMT('Assumptions (Solar)'!$V$10,Model!AA$1,'Assumptions (Solar)'!$V$13,'Assumptions (Solar)'!$V$8*Model!$X$902*('Assumptions (Solar)'!$V$20*'Assumptions (Solar)'!$V$2+'Assumptions (Solar)'!$V$21*'Assumptions (Solar)'!$V$3)/10^9),0)</f>
        <v>-0.1624756386</v>
      </c>
      <c r="AC1032" s="160">
        <f>IF($X$902&gt;0,IPMT('Assumptions (Solar)'!$V$10,Model!AB$1,'Assumptions (Solar)'!$V$13,'Assumptions (Solar)'!$V$8*Model!$X$902*('Assumptions (Solar)'!$V$20*'Assumptions (Solar)'!$V$2+'Assumptions (Solar)'!$V$21*'Assumptions (Solar)'!$V$3)/10^9),0)</f>
        <v>-0.1403277092</v>
      </c>
      <c r="AD1032" s="160">
        <f>IF($X$902&gt;0,IPMT('Assumptions (Solar)'!$V$10,Model!AC$1,'Assumptions (Solar)'!$V$13,'Assumptions (Solar)'!$V$8*Model!$X$902*('Assumptions (Solar)'!$V$20*'Assumptions (Solar)'!$V$2+'Assumptions (Solar)'!$V$21*'Assumptions (Solar)'!$V$3)/10^9),0)</f>
        <v>-0.1164079454</v>
      </c>
      <c r="AE1032" s="160">
        <f>IF($X$902&gt;0,IPMT('Assumptions (Solar)'!$V$10,Model!AD$1,'Assumptions (Solar)'!$V$13,'Assumptions (Solar)'!$V$8*Model!$X$902*('Assumptions (Solar)'!$V$20*'Assumptions (Solar)'!$V$2+'Assumptions (Solar)'!$V$21*'Assumptions (Solar)'!$V$3)/10^9),0)</f>
        <v>-0.09057460051</v>
      </c>
      <c r="AF1032" s="160">
        <f>IF($X$902&gt;0,IPMT('Assumptions (Solar)'!$V$10,Model!AE$1,'Assumptions (Solar)'!$V$13,'Assumptions (Solar)'!$V$8*Model!$X$902*('Assumptions (Solar)'!$V$20*'Assumptions (Solar)'!$V$2+'Assumptions (Solar)'!$V$21*'Assumptions (Solar)'!$V$3)/10^9),0)</f>
        <v>-0.06267458803</v>
      </c>
      <c r="AG1032" s="160">
        <f>IF($X$902&gt;0,IPMT('Assumptions (Solar)'!$V$10,Model!AF$1,'Assumptions (Solar)'!$V$13,'Assumptions (Solar)'!$V$8*Model!$X$902*('Assumptions (Solar)'!$V$20*'Assumptions (Solar)'!$V$2+'Assumptions (Solar)'!$V$21*'Assumptions (Solar)'!$V$3)/10^9),0)</f>
        <v>-0.03254257456</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-0.1647516647</v>
      </c>
      <c r="Z1033" s="160">
        <f>IF($Y$902&gt;0,IPMT('Assumptions (Solar)'!$V$10,Model!X$1,'Assumptions (Solar)'!$V$13,'Assumptions (Solar)'!$V$8*Model!$Y$902*('Assumptions (Solar)'!$W$20*'Assumptions (Solar)'!$W$2+'Assumptions (Solar)'!$W$21*'Assumptions (Solar)'!$W$3)/10^9),0)</f>
        <v>-0.1533789415</v>
      </c>
      <c r="AA1033" s="160">
        <f>IF($Y$902&gt;0,IPMT('Assumptions (Solar)'!$V$10,Model!Y$1,'Assumptions (Solar)'!$V$13,'Assumptions (Solar)'!$V$8*Model!$Y$902*('Assumptions (Solar)'!$W$20*'Assumptions (Solar)'!$W$2+'Assumptions (Solar)'!$W$21*'Assumptions (Solar)'!$W$3)/10^9),0)</f>
        <v>-0.1410964005</v>
      </c>
      <c r="AB1033" s="160">
        <f>IF($Y$902&gt;0,IPMT('Assumptions (Solar)'!$V$10,Model!Z$1,'Assumptions (Solar)'!$V$13,'Assumptions (Solar)'!$V$8*Model!$Y$902*('Assumptions (Solar)'!$W$20*'Assumptions (Solar)'!$W$2+'Assumptions (Solar)'!$W$21*'Assumptions (Solar)'!$W$3)/10^9),0)</f>
        <v>-0.1278312562</v>
      </c>
      <c r="AC1033" s="160">
        <f>IF($Y$902&gt;0,IPMT('Assumptions (Solar)'!$V$10,Model!AA$1,'Assumptions (Solar)'!$V$13,'Assumptions (Solar)'!$V$8*Model!$Y$902*('Assumptions (Solar)'!$W$20*'Assumptions (Solar)'!$W$2+'Assumptions (Solar)'!$W$21*'Assumptions (Solar)'!$W$3)/10^9),0)</f>
        <v>-0.1135049003</v>
      </c>
      <c r="AD1033" s="160">
        <f>IF($Y$902&gt;0,IPMT('Assumptions (Solar)'!$V$10,Model!AB$1,'Assumptions (Solar)'!$V$13,'Assumptions (Solar)'!$V$8*Model!$Y$902*('Assumptions (Solar)'!$W$20*'Assumptions (Solar)'!$W$2+'Assumptions (Solar)'!$W$21*'Assumptions (Solar)'!$W$3)/10^9),0)</f>
        <v>-0.09803243599</v>
      </c>
      <c r="AE1033" s="160">
        <f>IF($Y$902&gt;0,IPMT('Assumptions (Solar)'!$V$10,Model!AC$1,'Assumptions (Solar)'!$V$13,'Assumptions (Solar)'!$V$8*Model!$Y$902*('Assumptions (Solar)'!$W$20*'Assumptions (Solar)'!$W$2+'Assumptions (Solar)'!$W$21*'Assumptions (Solar)'!$W$3)/10^9),0)</f>
        <v>-0.08132217452</v>
      </c>
      <c r="AF1033" s="160">
        <f>IF($Y$902&gt;0,IPMT('Assumptions (Solar)'!$V$10,Model!AD$1,'Assumptions (Solar)'!$V$13,'Assumptions (Solar)'!$V$8*Model!$Y$902*('Assumptions (Solar)'!$W$20*'Assumptions (Solar)'!$W$2+'Assumptions (Solar)'!$W$21*'Assumptions (Solar)'!$W$3)/10^9),0)</f>
        <v>-0.06327509213</v>
      </c>
      <c r="AG1033" s="160">
        <f>IF($Y$902&gt;0,IPMT('Assumptions (Solar)'!$V$10,Model!AE$1,'Assumptions (Solar)'!$V$13,'Assumptions (Solar)'!$V$8*Model!$Y$902*('Assumptions (Solar)'!$W$20*'Assumptions (Solar)'!$W$2+'Assumptions (Solar)'!$W$21*'Assumptions (Solar)'!$W$3)/10^9),0)</f>
        <v>-0.04378424315</v>
      </c>
      <c r="AH1033" s="160">
        <f>IF($Y$902&gt;0,IPMT('Assumptions (Solar)'!$V$10,Model!AF$1,'Assumptions (Solar)'!$V$13,'Assumptions (Solar)'!$V$8*Model!$Y$902*('Assumptions (Solar)'!$W$20*'Assumptions (Solar)'!$W$2+'Assumptions (Solar)'!$W$21*'Assumptions (Solar)'!$W$3)/10^9),0)</f>
        <v>-0.02273412625</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-0.1612574892</v>
      </c>
      <c r="AA1034" s="160">
        <f>IF($Z$902&gt;0,IPMT('Assumptions (Solar)'!$V$10,Model!X$1,'Assumptions (Solar)'!$V$13,'Assumptions (Solar)'!$V$8*Model!$Z$902*('Assumptions (Solar)'!$X$20*'Assumptions (Solar)'!$X$2+'Assumptions (Solar)'!$X$21*'Assumptions (Solar)'!$X$3)/10^9),0)</f>
        <v>-0.1501259672</v>
      </c>
      <c r="AB1034" s="160">
        <f>IF($Z$902&gt;0,IPMT('Assumptions (Solar)'!$V$10,Model!Y$1,'Assumptions (Solar)'!$V$13,'Assumptions (Solar)'!$V$8*Model!$Z$902*('Assumptions (Solar)'!$X$20*'Assumptions (Solar)'!$X$2+'Assumptions (Solar)'!$X$21*'Assumptions (Solar)'!$X$3)/10^9),0)</f>
        <v>-0.1381039234</v>
      </c>
      <c r="AC1034" s="160">
        <f>IF($Z$902&gt;0,IPMT('Assumptions (Solar)'!$V$10,Model!Z$1,'Assumptions (Solar)'!$V$13,'Assumptions (Solar)'!$V$8*Model!$Z$902*('Assumptions (Solar)'!$X$20*'Assumptions (Solar)'!$X$2+'Assumptions (Solar)'!$X$21*'Assumptions (Solar)'!$X$3)/10^9),0)</f>
        <v>-0.1251201161</v>
      </c>
      <c r="AD1034" s="160">
        <f>IF($Z$902&gt;0,IPMT('Assumptions (Solar)'!$V$10,Model!AA$1,'Assumptions (Solar)'!$V$13,'Assumptions (Solar)'!$V$8*Model!$Z$902*('Assumptions (Solar)'!$X$20*'Assumptions (Solar)'!$X$2+'Assumptions (Solar)'!$X$21*'Assumptions (Solar)'!$X$3)/10^9),0)</f>
        <v>-0.1110976042</v>
      </c>
      <c r="AE1034" s="160">
        <f>IF($Z$902&gt;0,IPMT('Assumptions (Solar)'!$V$10,Model!AB$1,'Assumptions (Solar)'!$V$13,'Assumptions (Solar)'!$V$8*Model!$Z$902*('Assumptions (Solar)'!$X$20*'Assumptions (Solar)'!$X$2+'Assumptions (Solar)'!$X$21*'Assumptions (Solar)'!$X$3)/10^9),0)</f>
        <v>-0.09595329139</v>
      </c>
      <c r="AF1034" s="160">
        <f>IF($Z$902&gt;0,IPMT('Assumptions (Solar)'!$V$10,Model!AC$1,'Assumptions (Solar)'!$V$13,'Assumptions (Solar)'!$V$8*Model!$Z$902*('Assumptions (Solar)'!$X$20*'Assumptions (Solar)'!$X$2+'Assumptions (Solar)'!$X$21*'Assumptions (Solar)'!$X$3)/10^9),0)</f>
        <v>-0.07959743353</v>
      </c>
      <c r="AG1034" s="160">
        <f>IF($Z$902&gt;0,IPMT('Assumptions (Solar)'!$V$10,Model!AD$1,'Assumptions (Solar)'!$V$13,'Assumptions (Solar)'!$V$8*Model!$Z$902*('Assumptions (Solar)'!$X$20*'Assumptions (Solar)'!$X$2+'Assumptions (Solar)'!$X$21*'Assumptions (Solar)'!$X$3)/10^9),0)</f>
        <v>-0.06193310705</v>
      </c>
      <c r="AH1034" s="160">
        <f>IF($Z$902&gt;0,IPMT('Assumptions (Solar)'!$V$10,Model!AE$1,'Assumptions (Solar)'!$V$13,'Assumptions (Solar)'!$V$8*Model!$Z$902*('Assumptions (Solar)'!$X$20*'Assumptions (Solar)'!$X$2+'Assumptions (Solar)'!$X$21*'Assumptions (Solar)'!$X$3)/10^9),0)</f>
        <v>-0.04285563445</v>
      </c>
      <c r="AI1034" s="160">
        <f>IF($Z$902&gt;0,IPMT('Assumptions (Solar)'!$V$10,Model!AF$1,'Assumptions (Solar)'!$V$13,'Assumptions (Solar)'!$V$8*Model!$Z$902*('Assumptions (Solar)'!$X$20*'Assumptions (Solar)'!$X$2+'Assumptions (Solar)'!$X$21*'Assumptions (Solar)'!$X$3)/10^9),0)</f>
        <v>-0.02225196404</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-0.1575642737</v>
      </c>
      <c r="AB1035" s="160">
        <f>IF($AA$902&gt;0,IPMT('Assumptions (Solar)'!$V$10,Model!X$1,'Assumptions (Solar)'!$V$13,'Assumptions (Solar)'!$V$8*Model!$AA$902*('Assumptions (Solar)'!$Y$20*'Assumptions (Solar)'!$Y$2+'Assumptions (Solar)'!$Y$21*'Assumptions (Solar)'!$Y$3)/10^9),0)</f>
        <v>-0.1466876924</v>
      </c>
      <c r="AC1035" s="160">
        <f>IF($AA$902&gt;0,IPMT('Assumptions (Solar)'!$V$10,Model!Y$1,'Assumptions (Solar)'!$V$13,'Assumptions (Solar)'!$V$8*Model!$AA$902*('Assumptions (Solar)'!$Y$20*'Assumptions (Solar)'!$Y$2+'Assumptions (Solar)'!$Y$21*'Assumptions (Solar)'!$Y$3)/10^9),0)</f>
        <v>-0.1349409847</v>
      </c>
      <c r="AD1035" s="160">
        <f>IF($AA$902&gt;0,IPMT('Assumptions (Solar)'!$V$10,Model!Z$1,'Assumptions (Solar)'!$V$13,'Assumptions (Solar)'!$V$8*Model!$AA$902*('Assumptions (Solar)'!$Y$20*'Assumptions (Solar)'!$Y$2+'Assumptions (Solar)'!$Y$21*'Assumptions (Solar)'!$Y$3)/10^9),0)</f>
        <v>-0.1222545403</v>
      </c>
      <c r="AE1035" s="160">
        <f>IF($AA$902&gt;0,IPMT('Assumptions (Solar)'!$V$10,Model!AA$1,'Assumptions (Solar)'!$V$13,'Assumptions (Solar)'!$V$8*Model!$AA$902*('Assumptions (Solar)'!$Y$20*'Assumptions (Solar)'!$Y$2+'Assumptions (Solar)'!$Y$21*'Assumptions (Solar)'!$Y$3)/10^9),0)</f>
        <v>-0.1085531804</v>
      </c>
      <c r="AF1035" s="160">
        <f>IF($AA$902&gt;0,IPMT('Assumptions (Solar)'!$V$10,Model!AB$1,'Assumptions (Solar)'!$V$13,'Assumptions (Solar)'!$V$8*Model!$AA$902*('Assumptions (Solar)'!$Y$20*'Assumptions (Solar)'!$Y$2+'Assumptions (Solar)'!$Y$21*'Assumptions (Solar)'!$Y$3)/10^9),0)</f>
        <v>-0.09375571167</v>
      </c>
      <c r="AG1035" s="160">
        <f>IF($AA$902&gt;0,IPMT('Assumptions (Solar)'!$V$10,Model!AC$1,'Assumptions (Solar)'!$V$13,'Assumptions (Solar)'!$V$8*Model!$AA$902*('Assumptions (Solar)'!$Y$20*'Assumptions (Solar)'!$Y$2+'Assumptions (Solar)'!$Y$21*'Assumptions (Solar)'!$Y$3)/10^9),0)</f>
        <v>-0.07777444546</v>
      </c>
      <c r="AH1035" s="160">
        <f>IF($AA$902&gt;0,IPMT('Assumptions (Solar)'!$V$10,Model!AD$1,'Assumptions (Solar)'!$V$13,'Assumptions (Solar)'!$V$8*Model!$AA$902*('Assumptions (Solar)'!$Y$20*'Assumptions (Solar)'!$Y$2+'Assumptions (Solar)'!$Y$21*'Assumptions (Solar)'!$Y$3)/10^9),0)</f>
        <v>-0.06051467796</v>
      </c>
      <c r="AI1035" s="160">
        <f>IF($AA$902&gt;0,IPMT('Assumptions (Solar)'!$V$10,Model!AE$1,'Assumptions (Solar)'!$V$13,'Assumptions (Solar)'!$V$8*Model!$AA$902*('Assumptions (Solar)'!$Y$20*'Assumptions (Solar)'!$Y$2+'Assumptions (Solar)'!$Y$21*'Assumptions (Solar)'!$Y$3)/10^9),0)</f>
        <v>-0.04187412906</v>
      </c>
      <c r="AJ1035" s="160">
        <f>IF($AA$902&gt;0,IPMT('Assumptions (Solar)'!$V$10,Model!AF$1,'Assumptions (Solar)'!$V$13,'Assumptions (Solar)'!$V$8*Model!$AA$902*('Assumptions (Solar)'!$Y$20*'Assumptions (Solar)'!$Y$2+'Assumptions (Solar)'!$Y$21*'Assumptions (Solar)'!$Y$3)/10^9),0)</f>
        <v>-0.02174233624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-0.1537996704</v>
      </c>
      <c r="AC1036" s="160">
        <f>IF($AB$902&gt;0,IPMT('Assumptions (Solar)'!$V$10,Model!X$1,'Assumptions (Solar)'!$V$13,'Assumptions (Solar)'!$V$8*Model!$AB$902*('Assumptions (Solar)'!$Z$20*'Assumptions (Solar)'!$Z$2+'Assumptions (Solar)'!$Z$21*'Assumptions (Solar)'!$Z$3)/10^9),0)</f>
        <v>-0.1431829578</v>
      </c>
      <c r="AD1036" s="160">
        <f>IF($AB$902&gt;0,IPMT('Assumptions (Solar)'!$V$10,Model!Y$1,'Assumptions (Solar)'!$V$13,'Assumptions (Solar)'!$V$8*Model!$AB$902*('Assumptions (Solar)'!$Z$20*'Assumptions (Solar)'!$Z$2+'Assumptions (Solar)'!$Z$21*'Assumptions (Solar)'!$Z$3)/10^9),0)</f>
        <v>-0.1317169082</v>
      </c>
      <c r="AE1036" s="160">
        <f>IF($AB$902&gt;0,IPMT('Assumptions (Solar)'!$V$10,Model!Z$1,'Assumptions (Solar)'!$V$13,'Assumptions (Solar)'!$V$8*Model!$AB$902*('Assumptions (Solar)'!$Z$20*'Assumptions (Solar)'!$Z$2+'Assumptions (Solar)'!$Z$21*'Assumptions (Solar)'!$Z$3)/10^9),0)</f>
        <v>-0.1193335746</v>
      </c>
      <c r="AF1036" s="160">
        <f>IF($AB$902&gt;0,IPMT('Assumptions (Solar)'!$V$10,Model!AA$1,'Assumptions (Solar)'!$V$13,'Assumptions (Solar)'!$V$8*Model!$AB$902*('Assumptions (Solar)'!$Z$20*'Assumptions (Solar)'!$Z$2+'Assumptions (Solar)'!$Z$21*'Assumptions (Solar)'!$Z$3)/10^9),0)</f>
        <v>-0.1059595743</v>
      </c>
      <c r="AG1036" s="160">
        <f>IF($AB$902&gt;0,IPMT('Assumptions (Solar)'!$V$10,Model!AB$1,'Assumptions (Solar)'!$V$13,'Assumptions (Solar)'!$V$8*Model!$AB$902*('Assumptions (Solar)'!$Z$20*'Assumptions (Solar)'!$Z$2+'Assumptions (Solar)'!$Z$21*'Assumptions (Solar)'!$Z$3)/10^9),0)</f>
        <v>-0.09151565403</v>
      </c>
      <c r="AH1036" s="160">
        <f>IF($AB$902&gt;0,IPMT('Assumptions (Solar)'!$V$10,Model!AC$1,'Assumptions (Solar)'!$V$13,'Assumptions (Solar)'!$V$8*Model!$AB$902*('Assumptions (Solar)'!$Z$20*'Assumptions (Solar)'!$Z$2+'Assumptions (Solar)'!$Z$21*'Assumptions (Solar)'!$Z$3)/10^9),0)</f>
        <v>-0.07591622011</v>
      </c>
      <c r="AI1036" s="160">
        <f>IF($AB$902&gt;0,IPMT('Assumptions (Solar)'!$V$10,Model!AD$1,'Assumptions (Solar)'!$V$13,'Assumptions (Solar)'!$V$8*Model!$AB$902*('Assumptions (Solar)'!$Z$20*'Assumptions (Solar)'!$Z$2+'Assumptions (Solar)'!$Z$21*'Assumptions (Solar)'!$Z$3)/10^9),0)</f>
        <v>-0.05906883147</v>
      </c>
      <c r="AJ1036" s="160">
        <f>IF($AB$902&gt;0,IPMT('Assumptions (Solar)'!$V$10,Model!AE$1,'Assumptions (Solar)'!$V$13,'Assumptions (Solar)'!$V$8*Model!$AB$902*('Assumptions (Solar)'!$Z$20*'Assumptions (Solar)'!$Z$2+'Assumptions (Solar)'!$Z$21*'Assumptions (Solar)'!$Z$3)/10^9),0)</f>
        <v>-0.04087365174</v>
      </c>
      <c r="AK1036" s="160">
        <f>IF($AB$902&gt;0,IPMT('Assumptions (Solar)'!$V$10,Model!AF$1,'Assumptions (Solar)'!$V$13,'Assumptions (Solar)'!$V$8*Model!$AB$902*('Assumptions (Solar)'!$Z$20*'Assumptions (Solar)'!$Z$2+'Assumptions (Solar)'!$Z$21*'Assumptions (Solar)'!$Z$3)/10^9),0)</f>
        <v>-0.02122285764</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-0.1496915066</v>
      </c>
      <c r="AD1037" s="160">
        <f>IF($AC$902&gt;0,IPMT('Assumptions (Solar)'!$V$10,Model!X$1,'Assumptions (Solar)'!$V$13,'Assumptions (Solar)'!$V$8*Model!$AC$902*('Assumptions (Solar)'!$AA$20*'Assumptions (Solar)'!$AA$2+'Assumptions (Solar)'!$AA$21*'Assumptions (Solar)'!$AA$3)/10^9),0)</f>
        <v>-0.1393583784</v>
      </c>
      <c r="AE1037" s="160">
        <f>IF($AC$902&gt;0,IPMT('Assumptions (Solar)'!$V$10,Model!Y$1,'Assumptions (Solar)'!$V$13,'Assumptions (Solar)'!$V$8*Model!$AC$902*('Assumptions (Solar)'!$AA$20*'Assumptions (Solar)'!$AA$2+'Assumptions (Solar)'!$AA$21*'Assumptions (Solar)'!$AA$3)/10^9),0)</f>
        <v>-0.1281986</v>
      </c>
      <c r="AF1037" s="160">
        <f>IF($AC$902&gt;0,IPMT('Assumptions (Solar)'!$V$10,Model!Z$1,'Assumptions (Solar)'!$V$13,'Assumptions (Solar)'!$V$8*Model!$AC$902*('Assumptions (Solar)'!$AA$20*'Assumptions (Solar)'!$AA$2+'Assumptions (Solar)'!$AA$21*'Assumptions (Solar)'!$AA$3)/10^9),0)</f>
        <v>-0.1161460393</v>
      </c>
      <c r="AG1037" s="160">
        <f>IF($AC$902&gt;0,IPMT('Assumptions (Solar)'!$V$10,Model!AA$1,'Assumptions (Solar)'!$V$13,'Assumptions (Solar)'!$V$8*Model!$AC$902*('Assumptions (Solar)'!$AA$20*'Assumptions (Solar)'!$AA$2+'Assumptions (Solar)'!$AA$21*'Assumptions (Solar)'!$AA$3)/10^9),0)</f>
        <v>-0.1031292738</v>
      </c>
      <c r="AH1037" s="160">
        <f>IF($AC$902&gt;0,IPMT('Assumptions (Solar)'!$V$10,Model!AB$1,'Assumptions (Solar)'!$V$13,'Assumptions (Solar)'!$V$8*Model!$AC$902*('Assumptions (Solar)'!$AA$20*'Assumptions (Solar)'!$AA$2+'Assumptions (Solar)'!$AA$21*'Assumptions (Solar)'!$AA$3)/10^9),0)</f>
        <v>-0.08907116698</v>
      </c>
      <c r="AI1037" s="160">
        <f>IF($AC$902&gt;0,IPMT('Assumptions (Solar)'!$V$10,Model!AC$1,'Assumptions (Solar)'!$V$13,'Assumptions (Solar)'!$V$8*Model!$AC$902*('Assumptions (Solar)'!$AA$20*'Assumptions (Solar)'!$AA$2+'Assumptions (Solar)'!$AA$21*'Assumptions (Solar)'!$AA$3)/10^9),0)</f>
        <v>-0.07388841165</v>
      </c>
      <c r="AJ1037" s="160">
        <f>IF($AC$902&gt;0,IPMT('Assumptions (Solar)'!$V$10,Model!AD$1,'Assumptions (Solar)'!$V$13,'Assumptions (Solar)'!$V$8*Model!$AC$902*('Assumptions (Solar)'!$AA$20*'Assumptions (Solar)'!$AA$2+'Assumptions (Solar)'!$AA$21*'Assumptions (Solar)'!$AA$3)/10^9),0)</f>
        <v>-0.0574910359</v>
      </c>
      <c r="AK1037" s="160">
        <f>IF($AC$902&gt;0,IPMT('Assumptions (Solar)'!$V$10,Model!AE$1,'Assumptions (Solar)'!$V$13,'Assumptions (Solar)'!$V$8*Model!$AC$902*('Assumptions (Solar)'!$AA$20*'Assumptions (Solar)'!$AA$2+'Assumptions (Solar)'!$AA$21*'Assumptions (Solar)'!$AA$3)/10^9),0)</f>
        <v>-0.03978187008</v>
      </c>
      <c r="AL1037" s="160">
        <f>IF($AC$902&gt;0,IPMT('Assumptions (Solar)'!$V$10,Model!AF$1,'Assumptions (Solar)'!$V$13,'Assumptions (Solar)'!$V$8*Model!$AC$902*('Assumptions (Solar)'!$AA$20*'Assumptions (Solar)'!$AA$2+'Assumptions (Solar)'!$AA$21*'Assumptions (Solar)'!$AA$3)/10^9),0)</f>
        <v>-0.020655971</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-0.1453645144</v>
      </c>
      <c r="AE1038" s="160">
        <f>IF($AD$902&gt;0,IPMT('Assumptions (Solar)'!$V$10,Model!X$1,'Assumptions (Solar)'!$V$13,'Assumptions (Solar)'!$V$8*Model!$AD$902*('Assumptions (Solar)'!$AB$20*'Assumptions (Solar)'!$AB$2+'Assumptions (Solar)'!$AB$21*'Assumptions (Solar)'!$AB$3)/10^9),0)</f>
        <v>-0.1353300763</v>
      </c>
      <c r="AF1038" s="160">
        <f>IF($AD$902&gt;0,IPMT('Assumptions (Solar)'!$V$10,Model!Y$1,'Assumptions (Solar)'!$V$13,'Assumptions (Solar)'!$V$8*Model!$AD$902*('Assumptions (Solar)'!$AB$20*'Assumptions (Solar)'!$AB$2+'Assumptions (Solar)'!$AB$21*'Assumptions (Solar)'!$AB$3)/10^9),0)</f>
        <v>-0.1244928831</v>
      </c>
      <c r="AG1038" s="160">
        <f>IF($AD$902&gt;0,IPMT('Assumptions (Solar)'!$V$10,Model!Z$1,'Assumptions (Solar)'!$V$13,'Assumptions (Solar)'!$V$8*Model!$AD$902*('Assumptions (Solar)'!$AB$20*'Assumptions (Solar)'!$AB$2+'Assumptions (Solar)'!$AB$21*'Assumptions (Solar)'!$AB$3)/10^9),0)</f>
        <v>-0.1127887145</v>
      </c>
      <c r="AH1038" s="160">
        <f>IF($AD$902&gt;0,IPMT('Assumptions (Solar)'!$V$10,Model!AA$1,'Assumptions (Solar)'!$V$13,'Assumptions (Solar)'!$V$8*Model!$AD$902*('Assumptions (Solar)'!$AB$20*'Assumptions (Solar)'!$AB$2+'Assumptions (Solar)'!$AB$21*'Assumptions (Solar)'!$AB$3)/10^9),0)</f>
        <v>-0.1001482124</v>
      </c>
      <c r="AI1038" s="160">
        <f>IF($AD$902&gt;0,IPMT('Assumptions (Solar)'!$V$10,Model!AB$1,'Assumptions (Solar)'!$V$13,'Assumptions (Solar)'!$V$8*Model!$AD$902*('Assumptions (Solar)'!$AB$20*'Assumptions (Solar)'!$AB$2+'Assumptions (Solar)'!$AB$21*'Assumptions (Solar)'!$AB$3)/10^9),0)</f>
        <v>-0.08649647018</v>
      </c>
      <c r="AJ1038" s="160">
        <f>IF($AD$902&gt;0,IPMT('Assumptions (Solar)'!$V$10,Model!AC$1,'Assumptions (Solar)'!$V$13,'Assumptions (Solar)'!$V$8*Model!$AD$902*('Assumptions (Solar)'!$AB$20*'Assumptions (Solar)'!$AB$2+'Assumptions (Solar)'!$AB$21*'Assumptions (Solar)'!$AB$3)/10^9),0)</f>
        <v>-0.07175258854</v>
      </c>
      <c r="AK1038" s="160">
        <f>IF($AD$902&gt;0,IPMT('Assumptions (Solar)'!$V$10,Model!AD$1,'Assumptions (Solar)'!$V$13,'Assumptions (Solar)'!$V$8*Model!$AD$902*('Assumptions (Solar)'!$AB$20*'Assumptions (Solar)'!$AB$2+'Assumptions (Solar)'!$AB$21*'Assumptions (Solar)'!$AB$3)/10^9),0)</f>
        <v>-0.05582919637</v>
      </c>
      <c r="AL1038" s="160">
        <f>IF($AD$902&gt;0,IPMT('Assumptions (Solar)'!$V$10,Model!AE$1,'Assumptions (Solar)'!$V$13,'Assumptions (Solar)'!$V$8*Model!$AD$902*('Assumptions (Solar)'!$AB$20*'Assumptions (Solar)'!$AB$2+'Assumptions (Solar)'!$AB$21*'Assumptions (Solar)'!$AB$3)/10^9),0)</f>
        <v>-0.03863193283</v>
      </c>
      <c r="AM1038" s="160">
        <f>IF($AD$902&gt;0,IPMT('Assumptions (Solar)'!$V$10,Model!AF$1,'Assumptions (Solar)'!$V$13,'Assumptions (Solar)'!$V$8*Model!$AD$902*('Assumptions (Solar)'!$AB$20*'Assumptions (Solar)'!$AB$2+'Assumptions (Solar)'!$AB$21*'Assumptions (Solar)'!$AB$3)/10^9),0)</f>
        <v>-0.0200588882</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-0.1409538098</v>
      </c>
      <c r="AF1039" s="160">
        <f>IF($AE$902&gt;0,IPMT('Assumptions (Solar)'!$V$10,Model!X$1,'Assumptions (Solar)'!$V$13,'Assumptions (Solar)'!$V$8*Model!$AE$902*('Assumptions (Solar)'!$AC$20*'Assumptions (Solar)'!$AC$2+'Assumptions (Solar)'!$AC$21*'Assumptions (Solar)'!$AC$3)/10^9),0)</f>
        <v>-0.1312238404</v>
      </c>
      <c r="AG1039" s="160">
        <f>IF($AE$902&gt;0,IPMT('Assumptions (Solar)'!$V$10,Model!Y$1,'Assumptions (Solar)'!$V$13,'Assumptions (Solar)'!$V$8*Model!$AE$902*('Assumptions (Solar)'!$AC$20*'Assumptions (Solar)'!$AC$2+'Assumptions (Solar)'!$AC$21*'Assumptions (Solar)'!$AC$3)/10^9),0)</f>
        <v>-0.1207154734</v>
      </c>
      <c r="AH1039" s="160">
        <f>IF($AE$902&gt;0,IPMT('Assumptions (Solar)'!$V$10,Model!Z$1,'Assumptions (Solar)'!$V$13,'Assumptions (Solar)'!$V$8*Model!$AE$902*('Assumptions (Solar)'!$AC$20*'Assumptions (Solar)'!$AC$2+'Assumptions (Solar)'!$AC$21*'Assumptions (Solar)'!$AC$3)/10^9),0)</f>
        <v>-0.1093664371</v>
      </c>
      <c r="AI1039" s="160">
        <f>IF($AE$902&gt;0,IPMT('Assumptions (Solar)'!$V$10,Model!AA$1,'Assumptions (Solar)'!$V$13,'Assumptions (Solar)'!$V$8*Model!$AE$902*('Assumptions (Solar)'!$AC$20*'Assumptions (Solar)'!$AC$2+'Assumptions (Solar)'!$AC$21*'Assumptions (Solar)'!$AC$3)/10^9),0)</f>
        <v>-0.09710947783</v>
      </c>
      <c r="AJ1039" s="160">
        <f>IF($AE$902&gt;0,IPMT('Assumptions (Solar)'!$V$10,Model!AB$1,'Assumptions (Solar)'!$V$13,'Assumptions (Solar)'!$V$8*Model!$AE$902*('Assumptions (Solar)'!$AC$20*'Assumptions (Solar)'!$AC$2+'Assumptions (Solar)'!$AC$21*'Assumptions (Solar)'!$AC$3)/10^9),0)</f>
        <v>-0.08387196185</v>
      </c>
      <c r="AK1039" s="160">
        <f>IF($AE$902&gt;0,IPMT('Assumptions (Solar)'!$V$10,Model!AC$1,'Assumptions (Solar)'!$V$13,'Assumptions (Solar)'!$V$8*Model!$AE$902*('Assumptions (Solar)'!$AC$20*'Assumptions (Solar)'!$AC$2+'Assumptions (Solar)'!$AC$21*'Assumptions (Solar)'!$AC$3)/10^9),0)</f>
        <v>-0.0695754446</v>
      </c>
      <c r="AL1039" s="160">
        <f>IF($AE$902&gt;0,IPMT('Assumptions (Solar)'!$V$10,Model!AD$1,'Assumptions (Solar)'!$V$13,'Assumptions (Solar)'!$V$8*Model!$AE$902*('Assumptions (Solar)'!$AC$20*'Assumptions (Solar)'!$AC$2+'Assumptions (Solar)'!$AC$21*'Assumptions (Solar)'!$AC$3)/10^9),0)</f>
        <v>-0.05413520596</v>
      </c>
      <c r="AM1039" s="160">
        <f>IF($AE$902&gt;0,IPMT('Assumptions (Solar)'!$V$10,Model!AE$1,'Assumptions (Solar)'!$V$13,'Assumptions (Solar)'!$V$8*Model!$AE$902*('Assumptions (Solar)'!$AC$20*'Assumptions (Solar)'!$AC$2+'Assumptions (Solar)'!$AC$21*'Assumptions (Solar)'!$AC$3)/10^9),0)</f>
        <v>-0.03745974824</v>
      </c>
      <c r="AN1039" s="160">
        <f>IF($AE$902&gt;0,IPMT('Assumptions (Solar)'!$V$10,Model!AF$1,'Assumptions (Solar)'!$V$13,'Assumptions (Solar)'!$V$8*Model!$AE$902*('Assumptions (Solar)'!$AC$20*'Assumptions (Solar)'!$AC$2+'Assumptions (Solar)'!$AC$21*'Assumptions (Solar)'!$AC$3)/10^9),0)</f>
        <v>-0.01945025389</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-0.1361708202</v>
      </c>
      <c r="AG1040" s="160">
        <f>IF($AF$902&gt;0,IPMT('Assumptions (Solar)'!$V$10,Model!X$1,'Assumptions (Solar)'!$V$13,'Assumptions (Solar)'!$V$8*Model!$AF$902*('Assumptions (Solar)'!$AD$20*'Assumptions (Solar)'!$AD$2+'Assumptions (Solar)'!$AD$21*'Assumptions (Solar)'!$AD$3)/10^9),0)</f>
        <v>-0.1267710181</v>
      </c>
      <c r="AH1040" s="160">
        <f>IF($AF$902&gt;0,IPMT('Assumptions (Solar)'!$V$10,Model!Y$1,'Assumptions (Solar)'!$V$13,'Assumptions (Solar)'!$V$8*Model!$AF$902*('Assumptions (Solar)'!$AD$20*'Assumptions (Solar)'!$AD$2+'Assumptions (Solar)'!$AD$21*'Assumptions (Solar)'!$AD$3)/10^9),0)</f>
        <v>-0.1166192319</v>
      </c>
      <c r="AI1040" s="160">
        <f>IF($AF$902&gt;0,IPMT('Assumptions (Solar)'!$V$10,Model!Z$1,'Assumptions (Solar)'!$V$13,'Assumptions (Solar)'!$V$8*Model!$AF$902*('Assumptions (Solar)'!$AD$20*'Assumptions (Solar)'!$AD$2+'Assumptions (Solar)'!$AD$21*'Assumptions (Solar)'!$AD$3)/10^9),0)</f>
        <v>-0.1056553027</v>
      </c>
      <c r="AJ1040" s="160">
        <f>IF($AF$902&gt;0,IPMT('Assumptions (Solar)'!$V$10,Model!AA$1,'Assumptions (Solar)'!$V$13,'Assumptions (Solar)'!$V$8*Model!$AF$902*('Assumptions (Solar)'!$AD$20*'Assumptions (Solar)'!$AD$2+'Assumptions (Solar)'!$AD$21*'Assumptions (Solar)'!$AD$3)/10^9),0)</f>
        <v>-0.0938142592</v>
      </c>
      <c r="AK1040" s="160">
        <f>IF($AF$902&gt;0,IPMT('Assumptions (Solar)'!$V$10,Model!AB$1,'Assumptions (Solar)'!$V$13,'Assumptions (Solar)'!$V$8*Model!$AF$902*('Assumptions (Solar)'!$AD$20*'Assumptions (Solar)'!$AD$2+'Assumptions (Solar)'!$AD$21*'Assumptions (Solar)'!$AD$3)/10^9),0)</f>
        <v>-0.08102593222</v>
      </c>
      <c r="AL1040" s="160">
        <f>IF($AF$902&gt;0,IPMT('Assumptions (Solar)'!$V$10,Model!AC$1,'Assumptions (Solar)'!$V$13,'Assumptions (Solar)'!$V$8*Model!$AF$902*('Assumptions (Solar)'!$AD$20*'Assumptions (Solar)'!$AD$2+'Assumptions (Solar)'!$AD$21*'Assumptions (Solar)'!$AD$3)/10^9),0)</f>
        <v>-0.06721453909</v>
      </c>
      <c r="AM1040" s="160">
        <f>IF($AF$902&gt;0,IPMT('Assumptions (Solar)'!$V$10,Model!AD$1,'Assumptions (Solar)'!$V$13,'Assumptions (Solar)'!$V$8*Model!$AF$902*('Assumptions (Solar)'!$AD$20*'Assumptions (Solar)'!$AD$2+'Assumptions (Solar)'!$AD$21*'Assumptions (Solar)'!$AD$3)/10^9),0)</f>
        <v>-0.0522982345</v>
      </c>
      <c r="AN1040" s="160">
        <f>IF($AF$902&gt;0,IPMT('Assumptions (Solar)'!$V$10,Model!AE$1,'Assumptions (Solar)'!$V$13,'Assumptions (Solar)'!$V$8*Model!$AF$902*('Assumptions (Solar)'!$AD$20*'Assumptions (Solar)'!$AD$2+'Assumptions (Solar)'!$AD$21*'Assumptions (Solar)'!$AD$3)/10^9),0)</f>
        <v>-0.03618862555</v>
      </c>
      <c r="AO1040" s="160">
        <f>IF($AF$902&gt;0,IPMT('Assumptions (Solar)'!$V$10,Model!AF$1,'Assumptions (Solar)'!$V$13,'Assumptions (Solar)'!$V$8*Model!$AF$902*('Assumptions (Solar)'!$AD$20*'Assumptions (Solar)'!$AD$2+'Assumptions (Solar)'!$AD$21*'Assumptions (Solar)'!$AD$3)/10^9),0)</f>
        <v>-0.01879024788</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-0.1311475612</v>
      </c>
      <c r="AH1041" s="160">
        <f>IF($AG$902&gt;0,IPMT('Assumptions (Solar)'!$V$10,Model!X$1,'Assumptions (Solar)'!$V$13,'Assumptions (Solar)'!$V$8*Model!$AG$902*('Assumptions (Solar)'!$AE$20*'Assumptions (Solar)'!$AE$2+'Assumptions (Solar)'!$AE$21*'Assumptions (Solar)'!$AE$3)/10^9),0)</f>
        <v>-0.1220945121</v>
      </c>
      <c r="AI1041" s="160">
        <f>IF($AG$902&gt;0,IPMT('Assumptions (Solar)'!$V$10,Model!Y$1,'Assumptions (Solar)'!$V$13,'Assumptions (Solar)'!$V$8*Model!$AG$902*('Assumptions (Solar)'!$AE$20*'Assumptions (Solar)'!$AE$2+'Assumptions (Solar)'!$AE$21*'Assumptions (Solar)'!$AE$3)/10^9),0)</f>
        <v>-0.1123172191</v>
      </c>
      <c r="AJ1041" s="160">
        <f>IF($AG$902&gt;0,IPMT('Assumptions (Solar)'!$V$10,Model!Z$1,'Assumptions (Solar)'!$V$13,'Assumptions (Solar)'!$V$8*Model!$AG$902*('Assumptions (Solar)'!$AE$20*'Assumptions (Solar)'!$AE$2+'Assumptions (Solar)'!$AE$21*'Assumptions (Solar)'!$AE$3)/10^9),0)</f>
        <v>-0.1017577426</v>
      </c>
      <c r="AK1041" s="160">
        <f>IF($AG$902&gt;0,IPMT('Assumptions (Solar)'!$V$10,Model!AA$1,'Assumptions (Solar)'!$V$13,'Assumptions (Solar)'!$V$8*Model!$AG$902*('Assumptions (Solar)'!$AE$20*'Assumptions (Solar)'!$AE$2+'Assumptions (Solar)'!$AE$21*'Assumptions (Solar)'!$AE$3)/10^9),0)</f>
        <v>-0.09035350802</v>
      </c>
      <c r="AL1041" s="160">
        <f>IF($AG$902&gt;0,IPMT('Assumptions (Solar)'!$V$10,Model!AB$1,'Assumptions (Solar)'!$V$13,'Assumptions (Solar)'!$V$8*Model!$AG$902*('Assumptions (Solar)'!$AE$20*'Assumptions (Solar)'!$AE$2+'Assumptions (Solar)'!$AE$21*'Assumptions (Solar)'!$AE$3)/10^9),0)</f>
        <v>-0.07803693468</v>
      </c>
      <c r="AM1041" s="160">
        <f>IF($AG$902&gt;0,IPMT('Assumptions (Solar)'!$V$10,Model!AC$1,'Assumptions (Solar)'!$V$13,'Assumptions (Solar)'!$V$8*Model!$AG$902*('Assumptions (Solar)'!$AE$20*'Assumptions (Solar)'!$AE$2+'Assumptions (Solar)'!$AE$21*'Assumptions (Solar)'!$AE$3)/10^9),0)</f>
        <v>-0.06473503547</v>
      </c>
      <c r="AN1041" s="160">
        <f>IF($AG$902&gt;0,IPMT('Assumptions (Solar)'!$V$10,Model!AD$1,'Assumptions (Solar)'!$V$13,'Assumptions (Solar)'!$V$8*Model!$AG$902*('Assumptions (Solar)'!$AE$20*'Assumptions (Solar)'!$AE$2+'Assumptions (Solar)'!$AE$21*'Assumptions (Solar)'!$AE$3)/10^9),0)</f>
        <v>-0.05036898432</v>
      </c>
      <c r="AO1041" s="160">
        <f>IF($AG$902&gt;0,IPMT('Assumptions (Solar)'!$V$10,Model!AE$1,'Assumptions (Solar)'!$V$13,'Assumptions (Solar)'!$V$8*Model!$AG$902*('Assumptions (Solar)'!$AE$20*'Assumptions (Solar)'!$AE$2+'Assumptions (Solar)'!$AE$21*'Assumptions (Solar)'!$AE$3)/10^9),0)</f>
        <v>-0.03485364908</v>
      </c>
      <c r="AP1041" s="160">
        <f>IF($AG$902&gt;0,IPMT('Assumptions (Solar)'!$V$10,Model!AF$1,'Assumptions (Solar)'!$V$13,'Assumptions (Solar)'!$V$8*Model!$AG$902*('Assumptions (Solar)'!$AE$20*'Assumptions (Solar)'!$AE$2+'Assumptions (Solar)'!$AE$21*'Assumptions (Solar)'!$AE$3)/10^9),0)</f>
        <v>-0.01809708702</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-0.1258764782</v>
      </c>
      <c r="AI1042" s="160">
        <f>IF($AH$902&gt;0,IPMT('Assumptions (Solar)'!$V$10,Model!X$1,'Assumptions (Solar)'!$V$13,'Assumptions (Solar)'!$V$8*Model!$AH$902*('Assumptions (Solar)'!$AF$20*'Assumptions (Solar)'!$AF$2+'Assumptions (Solar)'!$AF$21*'Assumptions (Solar)'!$AF$3)/10^9),0)</f>
        <v>-0.1171872893</v>
      </c>
      <c r="AJ1042" s="160">
        <f>IF($AH$902&gt;0,IPMT('Assumptions (Solar)'!$V$10,Model!Y$1,'Assumptions (Solar)'!$V$13,'Assumptions (Solar)'!$V$8*Model!$AH$902*('Assumptions (Solar)'!$AF$20*'Assumptions (Solar)'!$AF$2+'Assumptions (Solar)'!$AF$21*'Assumptions (Solar)'!$AF$3)/10^9),0)</f>
        <v>-0.1078029652</v>
      </c>
      <c r="AK1042" s="160">
        <f>IF($AH$902&gt;0,IPMT('Assumptions (Solar)'!$V$10,Model!Z$1,'Assumptions (Solar)'!$V$13,'Assumptions (Solar)'!$V$8*Model!$AH$902*('Assumptions (Solar)'!$AF$20*'Assumptions (Solar)'!$AF$2+'Assumptions (Solar)'!$AF$21*'Assumptions (Solar)'!$AF$3)/10^9),0)</f>
        <v>-0.09766789528</v>
      </c>
      <c r="AL1042" s="160">
        <f>IF($AH$902&gt;0,IPMT('Assumptions (Solar)'!$V$10,Model!AA$1,'Assumptions (Solar)'!$V$13,'Assumptions (Solar)'!$V$8*Model!$AH$902*('Assumptions (Solar)'!$AF$20*'Assumptions (Solar)'!$AF$2+'Assumptions (Solar)'!$AF$21*'Assumptions (Solar)'!$AF$3)/10^9),0)</f>
        <v>-0.08672201971</v>
      </c>
      <c r="AM1042" s="160">
        <f>IF($AH$902&gt;0,IPMT('Assumptions (Solar)'!$V$10,Model!AB$1,'Assumptions (Solar)'!$V$13,'Assumptions (Solar)'!$V$8*Model!$AH$902*('Assumptions (Solar)'!$AF$20*'Assumptions (Solar)'!$AF$2+'Assumptions (Solar)'!$AF$21*'Assumptions (Solar)'!$AF$3)/10^9),0)</f>
        <v>-0.0749004741</v>
      </c>
      <c r="AN1042" s="160">
        <f>IF($AH$902&gt;0,IPMT('Assumptions (Solar)'!$V$10,Model!AC$1,'Assumptions (Solar)'!$V$13,'Assumptions (Solar)'!$V$8*Model!$AH$902*('Assumptions (Solar)'!$AF$20*'Assumptions (Solar)'!$AF$2+'Assumptions (Solar)'!$AF$21*'Assumptions (Solar)'!$AF$3)/10^9),0)</f>
        <v>-0.06213320484</v>
      </c>
      <c r="AO1042" s="160">
        <f>IF($AH$902&gt;0,IPMT('Assumptions (Solar)'!$V$10,Model!AD$1,'Assumptions (Solar)'!$V$13,'Assumptions (Solar)'!$V$8*Model!$AH$902*('Assumptions (Solar)'!$AF$20*'Assumptions (Solar)'!$AF$2+'Assumptions (Solar)'!$AF$21*'Assumptions (Solar)'!$AF$3)/10^9),0)</f>
        <v>-0.04834455404</v>
      </c>
      <c r="AP1042" s="160">
        <f>IF($AH$902&gt;0,IPMT('Assumptions (Solar)'!$V$10,Model!AE$1,'Assumptions (Solar)'!$V$13,'Assumptions (Solar)'!$V$8*Model!$AH$902*('Assumptions (Solar)'!$AF$20*'Assumptions (Solar)'!$AF$2+'Assumptions (Solar)'!$AF$21*'Assumptions (Solar)'!$AF$3)/10^9),0)</f>
        <v>-0.03345281117</v>
      </c>
      <c r="AQ1042" s="160">
        <f>IF($AH$902&gt;0,IPMT('Assumptions (Solar)'!$V$10,Model!AF$1,'Assumptions (Solar)'!$V$13,'Assumptions (Solar)'!$V$8*Model!$AH$902*('Assumptions (Solar)'!$AF$20*'Assumptions (Solar)'!$AF$2+'Assumptions (Solar)'!$AF$21*'Assumptions (Solar)'!$AF$3)/10^9),0)</f>
        <v>-0.01736972888</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-0.1272576473</v>
      </c>
      <c r="AJ1043" s="160">
        <f>IF($AI$902&gt;0,IPMT('Assumptions (Solar)'!$V$10,Model!X$1,'Assumptions (Solar)'!$V$13,'Assumptions (Solar)'!$V$8*Model!$AI$902*('Assumptions (Solar)'!$AG$20*'Assumptions (Solar)'!$AG$2+'Assumptions (Solar)'!$AG$21*'Assumptions (Solar)'!$AG$3)/10^9),0)</f>
        <v>-0.118473117</v>
      </c>
      <c r="AK1043" s="160">
        <f>IF($AI$902&gt;0,IPMT('Assumptions (Solar)'!$V$10,Model!Y$1,'Assumptions (Solar)'!$V$13,'Assumptions (Solar)'!$V$8*Model!$AI$902*('Assumptions (Solar)'!$AG$20*'Assumptions (Solar)'!$AG$2+'Assumptions (Solar)'!$AG$21*'Assumptions (Solar)'!$AG$3)/10^9),0)</f>
        <v>-0.1089858243</v>
      </c>
      <c r="AL1043" s="160">
        <f>IF($AI$902&gt;0,IPMT('Assumptions (Solar)'!$V$10,Model!Z$1,'Assumptions (Solar)'!$V$13,'Assumptions (Solar)'!$V$8*Model!$AI$902*('Assumptions (Solar)'!$AG$20*'Assumptions (Solar)'!$AG$2+'Assumptions (Solar)'!$AG$21*'Assumptions (Solar)'!$AG$3)/10^9),0)</f>
        <v>-0.09873954809</v>
      </c>
      <c r="AM1043" s="160">
        <f>IF($AI$902&gt;0,IPMT('Assumptions (Solar)'!$V$10,Model!AA$1,'Assumptions (Solar)'!$V$13,'Assumptions (Solar)'!$V$8*Model!$AI$902*('Assumptions (Solar)'!$AG$20*'Assumptions (Solar)'!$AG$2+'Assumptions (Solar)'!$AG$21*'Assumptions (Solar)'!$AG$3)/10^9),0)</f>
        <v>-0.08767356982</v>
      </c>
      <c r="AN1043" s="160">
        <f>IF($AI$902&gt;0,IPMT('Assumptions (Solar)'!$V$10,Model!AB$1,'Assumptions (Solar)'!$V$13,'Assumptions (Solar)'!$V$8*Model!$AI$902*('Assumptions (Solar)'!$AG$20*'Assumptions (Solar)'!$AG$2+'Assumptions (Solar)'!$AG$21*'Assumptions (Solar)'!$AG$3)/10^9),0)</f>
        <v>-0.07572231329</v>
      </c>
      <c r="AO1043" s="160">
        <f>IF($AI$902&gt;0,IPMT('Assumptions (Solar)'!$V$10,Model!AC$1,'Assumptions (Solar)'!$V$13,'Assumptions (Solar)'!$V$8*Model!$AI$902*('Assumptions (Solar)'!$AG$20*'Assumptions (Solar)'!$AG$2+'Assumptions (Solar)'!$AG$21*'Assumptions (Solar)'!$AG$3)/10^9),0)</f>
        <v>-0.06281495623</v>
      </c>
      <c r="AP1043" s="160">
        <f>IF($AI$902&gt;0,IPMT('Assumptions (Solar)'!$V$10,Model!AD$1,'Assumptions (Solar)'!$V$13,'Assumptions (Solar)'!$V$8*Model!$AI$902*('Assumptions (Solar)'!$AG$20*'Assumptions (Solar)'!$AG$2+'Assumptions (Solar)'!$AG$21*'Assumptions (Solar)'!$AG$3)/10^9),0)</f>
        <v>-0.04887501061</v>
      </c>
      <c r="AQ1043" s="160">
        <f>IF($AI$902&gt;0,IPMT('Assumptions (Solar)'!$V$10,Model!AE$1,'Assumptions (Solar)'!$V$13,'Assumptions (Solar)'!$V$8*Model!$AI$902*('Assumptions (Solar)'!$AG$20*'Assumptions (Solar)'!$AG$2+'Assumptions (Solar)'!$AG$21*'Assumptions (Solar)'!$AG$3)/10^9),0)</f>
        <v>-0.03381986934</v>
      </c>
      <c r="AR1043" s="160">
        <f>IF($AI$902&gt;0,IPMT('Assumptions (Solar)'!$V$10,Model!AF$1,'Assumptions (Solar)'!$V$13,'Assumptions (Solar)'!$V$8*Model!$AI$902*('Assumptions (Solar)'!$AG$20*'Assumptions (Solar)'!$AG$2+'Assumptions (Solar)'!$AG$21*'Assumptions (Solar)'!$AG$3)/10^9),0)</f>
        <v>-0.01756031678</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-0.1286447983</v>
      </c>
      <c r="AK1044" s="177">
        <f>IF($AJ$902&gt;0,IPMT('Assumptions (Solar)'!$V$10,Model!X$1,'Assumptions (Solar)'!$V$13,'Assumptions (Solar)'!$V$8*Model!$AJ$902*('Assumptions (Solar)'!$AH$20*'Assumptions (Solar)'!$AH$2+'Assumptions (Solar)'!$AH$21*'Assumptions (Solar)'!$AH$3)/10^9),0)</f>
        <v>-0.1197645136</v>
      </c>
      <c r="AL1044" s="177">
        <f>IF($AJ$902&gt;0,IPMT('Assumptions (Solar)'!$V$10,Model!Y$1,'Assumptions (Solar)'!$V$13,'Assumptions (Solar)'!$V$8*Model!$AJ$902*('Assumptions (Solar)'!$AH$20*'Assumptions (Solar)'!$AH$2+'Assumptions (Solar)'!$AH$21*'Assumptions (Solar)'!$AH$3)/10^9),0)</f>
        <v>-0.1101738062</v>
      </c>
      <c r="AM1044" s="177">
        <f>IF($AJ$902&gt;0,IPMT('Assumptions (Solar)'!$V$10,Model!Z$1,'Assumptions (Solar)'!$V$13,'Assumptions (Solar)'!$V$8*Model!$AJ$902*('Assumptions (Solar)'!$AH$20*'Assumptions (Solar)'!$AH$2+'Assumptions (Solar)'!$AH$21*'Assumptions (Solar)'!$AH$3)/10^9),0)</f>
        <v>-0.09981584218</v>
      </c>
      <c r="AN1044" s="177">
        <f>IF($AJ$902&gt;0,IPMT('Assumptions (Solar)'!$V$10,Model!AA$1,'Assumptions (Solar)'!$V$13,'Assumptions (Solar)'!$V$8*Model!$AJ$902*('Assumptions (Solar)'!$AH$20*'Assumptions (Solar)'!$AH$2+'Assumptions (Solar)'!$AH$21*'Assumptions (Solar)'!$AH$3)/10^9),0)</f>
        <v>-0.08862924105</v>
      </c>
      <c r="AO1044" s="177">
        <f>IF($AJ$902&gt;0,IPMT('Assumptions (Solar)'!$V$10,Model!AB$1,'Assumptions (Solar)'!$V$13,'Assumptions (Solar)'!$V$8*Model!$AJ$902*('Assumptions (Solar)'!$AH$20*'Assumptions (Solar)'!$AH$2+'Assumptions (Solar)'!$AH$21*'Assumptions (Solar)'!$AH$3)/10^9),0)</f>
        <v>-0.07654771182</v>
      </c>
      <c r="AP1044" s="177">
        <f>IF($AJ$902&gt;0,IPMT('Assumptions (Solar)'!$V$10,Model!AC$1,'Assumptions (Solar)'!$V$13,'Assumptions (Solar)'!$V$8*Model!$AJ$902*('Assumptions (Solar)'!$AH$20*'Assumptions (Solar)'!$AH$2+'Assumptions (Solar)'!$AH$21*'Assumptions (Solar)'!$AH$3)/10^9),0)</f>
        <v>-0.06349966026</v>
      </c>
      <c r="AQ1044" s="177">
        <f>IF($AJ$902&gt;0,IPMT('Assumptions (Solar)'!$V$10,Model!AD$1,'Assumptions (Solar)'!$V$13,'Assumptions (Solar)'!$V$8*Model!$AJ$902*('Assumptions (Solar)'!$AH$20*'Assumptions (Solar)'!$AH$2+'Assumptions (Solar)'!$AH$21*'Assumptions (Solar)'!$AH$3)/10^9),0)</f>
        <v>-0.04940776457</v>
      </c>
      <c r="AR1044" s="177">
        <f>IF($AJ$902&gt;0,IPMT('Assumptions (Solar)'!$V$10,Model!AE$1,'Assumptions (Solar)'!$V$13,'Assumptions (Solar)'!$V$8*Model!$AJ$902*('Assumptions (Solar)'!$AH$20*'Assumptions (Solar)'!$AH$2+'Assumptions (Solar)'!$AH$21*'Assumptions (Solar)'!$AH$3)/10^9),0)</f>
        <v>-0.03418851723</v>
      </c>
      <c r="AS1044" s="177">
        <f>IF($AJ$902&gt;0,IPMT('Assumptions (Solar)'!$V$10,Model!AF$1,'Assumptions (Solar)'!$V$13,'Assumptions (Solar)'!$V$8*Model!$AJ$902*('Assumptions (Solar)'!$AH$20*'Assumptions (Solar)'!$AH$2+'Assumptions (Solar)'!$AH$21*'Assumptions (Solar)'!$AH$3)/10^9),0)</f>
        <v>-0.0177517301</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-0.1298780833</v>
      </c>
      <c r="AL1045" s="160">
        <f>IF($AK$902&gt;0,IPMT('Assumptions (Solar)'!$V$10,Model!X$1,'Assumptions (Solar)'!$V$13,'Assumptions (Solar)'!$V$8*Model!$AK$902*('Assumptions (Solar)'!$AI$20*'Assumptions (Solar)'!$AI$2+'Assumptions (Solar)'!$AI$21*'Assumptions (Solar)'!$AI$3)/10^9),0)</f>
        <v>-0.1209126656</v>
      </c>
      <c r="AM1045" s="160">
        <f>IF($AK$902&gt;0,IPMT('Assumptions (Solar)'!$V$10,Model!Y$1,'Assumptions (Solar)'!$V$13,'Assumptions (Solar)'!$V$8*Model!$AK$902*('Assumptions (Solar)'!$AI$20*'Assumptions (Solar)'!$AI$2+'Assumptions (Solar)'!$AI$21*'Assumptions (Solar)'!$AI$3)/10^9),0)</f>
        <v>-0.1112300145</v>
      </c>
      <c r="AN1045" s="160">
        <f>IF($AK$902&gt;0,IPMT('Assumptions (Solar)'!$V$10,Model!Z$1,'Assumptions (Solar)'!$V$13,'Assumptions (Solar)'!$V$8*Model!$AK$902*('Assumptions (Solar)'!$AI$20*'Assumptions (Solar)'!$AI$2+'Assumptions (Solar)'!$AI$21*'Assumptions (Solar)'!$AI$3)/10^9),0)</f>
        <v>-0.1007727513</v>
      </c>
      <c r="AO1045" s="160">
        <f>IF($AK$902&gt;0,IPMT('Assumptions (Solar)'!$V$10,Model!AA$1,'Assumptions (Solar)'!$V$13,'Assumptions (Solar)'!$V$8*Model!$AK$902*('Assumptions (Solar)'!$AI$20*'Assumptions (Solar)'!$AI$2+'Assumptions (Solar)'!$AI$21*'Assumptions (Solar)'!$AI$3)/10^9),0)</f>
        <v>-0.08947890709</v>
      </c>
      <c r="AP1045" s="160">
        <f>IF($AK$902&gt;0,IPMT('Assumptions (Solar)'!$V$10,Model!AB$1,'Assumptions (Solar)'!$V$13,'Assumptions (Solar)'!$V$8*Model!$AK$902*('Assumptions (Solar)'!$AI$20*'Assumptions (Solar)'!$AI$2+'Assumptions (Solar)'!$AI$21*'Assumptions (Solar)'!$AI$3)/10^9),0)</f>
        <v>-0.07728155531</v>
      </c>
      <c r="AQ1045" s="160">
        <f>IF($AK$902&gt;0,IPMT('Assumptions (Solar)'!$V$10,Model!AC$1,'Assumptions (Solar)'!$V$13,'Assumptions (Solar)'!$V$8*Model!$AK$902*('Assumptions (Solar)'!$AI$20*'Assumptions (Solar)'!$AI$2+'Assumptions (Solar)'!$AI$21*'Assumptions (Solar)'!$AI$3)/10^9),0)</f>
        <v>-0.06410841539</v>
      </c>
      <c r="AR1045" s="160">
        <f>IF($AK$902&gt;0,IPMT('Assumptions (Solar)'!$V$10,Model!AD$1,'Assumptions (Solar)'!$V$13,'Assumptions (Solar)'!$V$8*Model!$AK$902*('Assumptions (Solar)'!$AI$20*'Assumptions (Solar)'!$AI$2+'Assumptions (Solar)'!$AI$21*'Assumptions (Solar)'!$AI$3)/10^9),0)</f>
        <v>-0.04988142428</v>
      </c>
      <c r="AS1045" s="160">
        <f>IF($AK$902&gt;0,IPMT('Assumptions (Solar)'!$V$10,Model!AE$1,'Assumptions (Solar)'!$V$13,'Assumptions (Solar)'!$V$8*Model!$AK$902*('Assumptions (Solar)'!$AI$20*'Assumptions (Solar)'!$AI$2+'Assumptions (Solar)'!$AI$21*'Assumptions (Solar)'!$AI$3)/10^9),0)</f>
        <v>-0.03451627387</v>
      </c>
      <c r="AT1045" s="160">
        <f>IF($AK$902&gt;0,IPMT('Assumptions (Solar)'!$V$10,Model!AF$1,'Assumptions (Solar)'!$V$13,'Assumptions (Solar)'!$V$8*Model!$AK$902*('Assumptions (Solar)'!$AI$20*'Assumptions (Solar)'!$AI$2+'Assumptions (Solar)'!$AI$21*'Assumptions (Solar)'!$AI$3)/10^9),0)</f>
        <v>-0.01792191143</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-0.1317481076</v>
      </c>
      <c r="AM1046" s="177">
        <f>IF($AL$902&gt;0,IPMT('Assumptions (Solar)'!$V$10,Model!X$1,'Assumptions (Solar)'!$V$13,'Assumptions (Solar)'!$V$8*Model!$AL$902*('Assumptions (Solar)'!$AJ$20*'Assumptions (Solar)'!$AJ$2+'Assumptions (Solar)'!$AJ$21*'Assumptions (Solar)'!$AJ$3)/10^9),0)</f>
        <v>-0.1226536031</v>
      </c>
      <c r="AN1046" s="177">
        <f>IF($AL$902&gt;0,IPMT('Assumptions (Solar)'!$V$10,Model!Y$1,'Assumptions (Solar)'!$V$13,'Assumptions (Solar)'!$V$8*Model!$AL$902*('Assumptions (Solar)'!$AJ$20*'Assumptions (Solar)'!$AJ$2+'Assumptions (Solar)'!$AJ$21*'Assumptions (Solar)'!$AJ$3)/10^9),0)</f>
        <v>-0.1128315382</v>
      </c>
      <c r="AO1046" s="177">
        <f>IF($AL$902&gt;0,IPMT('Assumptions (Solar)'!$V$10,Model!Z$1,'Assumptions (Solar)'!$V$13,'Assumptions (Solar)'!$V$8*Model!$AL$902*('Assumptions (Solar)'!$AJ$20*'Assumptions (Solar)'!$AJ$2+'Assumptions (Solar)'!$AJ$21*'Assumptions (Solar)'!$AJ$3)/10^9),0)</f>
        <v>-0.1022237082</v>
      </c>
      <c r="AP1046" s="177">
        <f>IF($AL$902&gt;0,IPMT('Assumptions (Solar)'!$V$10,Model!AA$1,'Assumptions (Solar)'!$V$13,'Assumptions (Solar)'!$V$8*Model!$AL$902*('Assumptions (Solar)'!$AJ$20*'Assumptions (Solar)'!$AJ$2+'Assumptions (Solar)'!$AJ$21*'Assumptions (Solar)'!$AJ$3)/10^9),0)</f>
        <v>-0.09076725172</v>
      </c>
      <c r="AQ1046" s="177">
        <f>IF($AL$902&gt;0,IPMT('Assumptions (Solar)'!$V$10,Model!AB$1,'Assumptions (Solar)'!$V$13,'Assumptions (Solar)'!$V$8*Model!$AL$902*('Assumptions (Solar)'!$AJ$20*'Assumptions (Solar)'!$AJ$2+'Assumptions (Solar)'!$AJ$21*'Assumptions (Solar)'!$AJ$3)/10^9),0)</f>
        <v>-0.07839427874</v>
      </c>
      <c r="AR1046" s="177">
        <f>IF($AL$902&gt;0,IPMT('Assumptions (Solar)'!$V$10,Model!AC$1,'Assumptions (Solar)'!$V$13,'Assumptions (Solar)'!$V$8*Model!$AL$902*('Assumptions (Solar)'!$AJ$20*'Assumptions (Solar)'!$AJ$2+'Assumptions (Solar)'!$AJ$21*'Assumptions (Solar)'!$AJ$3)/10^9),0)</f>
        <v>-0.06503146793</v>
      </c>
      <c r="AS1046" s="177">
        <f>IF($AL$902&gt;0,IPMT('Assumptions (Solar)'!$V$10,Model!AD$1,'Assumptions (Solar)'!$V$13,'Assumptions (Solar)'!$V$8*Model!$AL$902*('Assumptions (Solar)'!$AJ$20*'Assumptions (Solar)'!$AJ$2+'Assumptions (Solar)'!$AJ$21*'Assumptions (Solar)'!$AJ$3)/10^9),0)</f>
        <v>-0.05059963225</v>
      </c>
      <c r="AT1046" s="177">
        <f>IF($AL$902&gt;0,IPMT('Assumptions (Solar)'!$V$10,Model!AE$1,'Assumptions (Solar)'!$V$13,'Assumptions (Solar)'!$V$8*Model!$AL$902*('Assumptions (Solar)'!$AJ$20*'Assumptions (Solar)'!$AJ$2+'Assumptions (Solar)'!$AJ$21*'Assumptions (Solar)'!$AJ$3)/10^9),0)</f>
        <v>-0.03501324972</v>
      </c>
      <c r="AU1046" s="177">
        <f>IF($AL$902&gt;0,IPMT('Assumptions (Solar)'!$V$10,Model!AF$1,'Assumptions (Solar)'!$V$13,'Assumptions (Solar)'!$V$8*Model!$AL$902*('Assumptions (Solar)'!$AJ$20*'Assumptions (Solar)'!$AJ$2+'Assumptions (Solar)'!$AJ$21*'Assumptions (Solar)'!$AJ$3)/10^9),0)</f>
        <v>-0.01817995659</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-0.1325074669</v>
      </c>
      <c r="AN1047" s="160">
        <f>IF($AM$902&gt;0,IPMT('Assumptions (Solar)'!$V$10,Model!X$1,'Assumptions (Solar)'!$V$13,'Assumptions (Solar)'!$V$8*Model!$AM$902*('Assumptions (Solar)'!$AK$20*'Assumptions (Solar)'!$AK$2+'Assumptions (Solar)'!$AK$21*'Assumptions (Solar)'!$AK$3)/10^9),0)</f>
        <v>-0.1233605442</v>
      </c>
      <c r="AO1047" s="160">
        <f>IF($AM$902&gt;0,IPMT('Assumptions (Solar)'!$V$10,Model!Y$1,'Assumptions (Solar)'!$V$13,'Assumptions (Solar)'!$V$8*Model!$AM$902*('Assumptions (Solar)'!$AK$20*'Assumptions (Solar)'!$AK$2+'Assumptions (Solar)'!$AK$21*'Assumptions (Solar)'!$AK$3)/10^9),0)</f>
        <v>-0.1134818677</v>
      </c>
      <c r="AP1047" s="160">
        <f>IF($AM$902&gt;0,IPMT('Assumptions (Solar)'!$V$10,Model!Z$1,'Assumptions (Solar)'!$V$13,'Assumptions (Solar)'!$V$8*Model!$AM$902*('Assumptions (Solar)'!$AK$20*'Assumptions (Solar)'!$AK$2+'Assumptions (Solar)'!$AK$21*'Assumptions (Solar)'!$AK$3)/10^9),0)</f>
        <v>-0.1028128971</v>
      </c>
      <c r="AQ1047" s="160">
        <f>IF($AM$902&gt;0,IPMT('Assumptions (Solar)'!$V$10,Model!AA$1,'Assumptions (Solar)'!$V$13,'Assumptions (Solar)'!$V$8*Model!$AM$902*('Assumptions (Solar)'!$AK$20*'Assumptions (Solar)'!$AK$2+'Assumptions (Solar)'!$AK$21*'Assumptions (Solar)'!$AK$3)/10^9),0)</f>
        <v>-0.09129040879</v>
      </c>
      <c r="AR1047" s="160">
        <f>IF($AM$902&gt;0,IPMT('Assumptions (Solar)'!$V$10,Model!AB$1,'Assumptions (Solar)'!$V$13,'Assumptions (Solar)'!$V$8*Model!$AM$902*('Assumptions (Solar)'!$AK$20*'Assumptions (Solar)'!$AK$2+'Assumptions (Solar)'!$AK$21*'Assumptions (Solar)'!$AK$3)/10^9),0)</f>
        <v>-0.07884612145</v>
      </c>
      <c r="AS1047" s="160">
        <f>IF($AM$902&gt;0,IPMT('Assumptions (Solar)'!$V$10,Model!AC$1,'Assumptions (Solar)'!$V$13,'Assumptions (Solar)'!$V$8*Model!$AM$902*('Assumptions (Solar)'!$AK$20*'Assumptions (Solar)'!$AK$2+'Assumptions (Solar)'!$AK$21*'Assumptions (Solar)'!$AK$3)/10^9),0)</f>
        <v>-0.06540629113</v>
      </c>
      <c r="AT1047" s="160">
        <f>IF($AM$902&gt;0,IPMT('Assumptions (Solar)'!$V$10,Model!AD$1,'Assumptions (Solar)'!$V$13,'Assumptions (Solar)'!$V$8*Model!$AM$902*('Assumptions (Solar)'!$AK$20*'Assumptions (Solar)'!$AK$2+'Assumptions (Solar)'!$AK$21*'Assumptions (Solar)'!$AK$3)/10^9),0)</f>
        <v>-0.05089127439</v>
      </c>
      <c r="AU1047" s="160">
        <f>IF($AM$902&gt;0,IPMT('Assumptions (Solar)'!$V$10,Model!AE$1,'Assumptions (Solar)'!$V$13,'Assumptions (Solar)'!$V$8*Model!$AM$902*('Assumptions (Solar)'!$AK$20*'Assumptions (Solar)'!$AK$2+'Assumptions (Solar)'!$AK$21*'Assumptions (Solar)'!$AK$3)/10^9),0)</f>
        <v>-0.0352150563</v>
      </c>
      <c r="AV1047" s="160">
        <f>IF($AM$902&gt;0,IPMT('Assumptions (Solar)'!$V$10,Model!AF$1,'Assumptions (Solar)'!$V$13,'Assumptions (Solar)'!$V$8*Model!$AM$902*('Assumptions (Solar)'!$AK$20*'Assumptions (Solar)'!$AK$2+'Assumptions (Solar)'!$AK$21*'Assumptions (Solar)'!$AK$3)/10^9),0)</f>
        <v>-0.01828474077</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-0.1341135575</v>
      </c>
      <c r="AO1048" s="160">
        <f>IF($AN$902&gt;0,IPMT('Assumptions (Solar)'!$V$10,Model!X$1,'Assumptions (Solar)'!$V$13,'Assumptions (Solar)'!$V$8*Model!$AN$902*('Assumptions (Solar)'!$AL$20*'Assumptions (Solar)'!$AL$2+'Assumptions (Solar)'!$AL$21*'Assumptions (Solar)'!$AL$3)/10^9),0)</f>
        <v>-0.1248557672</v>
      </c>
      <c r="AP1048" s="160">
        <f>IF($AN$902&gt;0,IPMT('Assumptions (Solar)'!$V$10,Model!Y$1,'Assumptions (Solar)'!$V$13,'Assumptions (Solar)'!$V$8*Model!$AN$902*('Assumptions (Solar)'!$AL$20*'Assumptions (Solar)'!$AL$2+'Assumptions (Solar)'!$AL$21*'Assumptions (Solar)'!$AL$3)/10^9),0)</f>
        <v>-0.1148573537</v>
      </c>
      <c r="AQ1048" s="160">
        <f>IF($AN$902&gt;0,IPMT('Assumptions (Solar)'!$V$10,Model!Z$1,'Assumptions (Solar)'!$V$13,'Assumptions (Solar)'!$V$8*Model!$AN$902*('Assumptions (Solar)'!$AL$20*'Assumptions (Solar)'!$AL$2+'Assumptions (Solar)'!$AL$21*'Assumptions (Solar)'!$AL$3)/10^9),0)</f>
        <v>-0.1040590671</v>
      </c>
      <c r="AR1048" s="160">
        <f>IF($AN$902&gt;0,IPMT('Assumptions (Solar)'!$V$10,Model!AA$1,'Assumptions (Solar)'!$V$13,'Assumptions (Solar)'!$V$8*Model!$AN$902*('Assumptions (Solar)'!$AL$20*'Assumptions (Solar)'!$AL$2+'Assumptions (Solar)'!$AL$21*'Assumptions (Solar)'!$AL$3)/10^9),0)</f>
        <v>-0.09239691752</v>
      </c>
      <c r="AS1048" s="160">
        <f>IF($AN$902&gt;0,IPMT('Assumptions (Solar)'!$V$10,Model!AB$1,'Assumptions (Solar)'!$V$13,'Assumptions (Solar)'!$V$8*Model!$AN$902*('Assumptions (Solar)'!$AL$20*'Assumptions (Solar)'!$AL$2+'Assumptions (Solar)'!$AL$21*'Assumptions (Solar)'!$AL$3)/10^9),0)</f>
        <v>-0.07980179602</v>
      </c>
      <c r="AT1048" s="160">
        <f>IF($AN$902&gt;0,IPMT('Assumptions (Solar)'!$V$10,Model!AC$1,'Assumptions (Solar)'!$V$13,'Assumptions (Solar)'!$V$8*Model!$AN$902*('Assumptions (Solar)'!$AL$20*'Assumptions (Solar)'!$AL$2+'Assumptions (Solar)'!$AL$21*'Assumptions (Solar)'!$AL$3)/10^9),0)</f>
        <v>-0.0661990648</v>
      </c>
      <c r="AU1048" s="160">
        <f>IF($AN$902&gt;0,IPMT('Assumptions (Solar)'!$V$10,Model!AD$1,'Assumptions (Solar)'!$V$13,'Assumptions (Solar)'!$V$8*Model!$AN$902*('Assumptions (Solar)'!$AL$20*'Assumptions (Solar)'!$AL$2+'Assumptions (Solar)'!$AL$21*'Assumptions (Solar)'!$AL$3)/10^9),0)</f>
        <v>-0.05150811509</v>
      </c>
      <c r="AV1048" s="160">
        <f>IF($AN$902&gt;0,IPMT('Assumptions (Solar)'!$V$10,Model!AE$1,'Assumptions (Solar)'!$V$13,'Assumptions (Solar)'!$V$8*Model!$AN$902*('Assumptions (Solar)'!$AL$20*'Assumptions (Solar)'!$AL$2+'Assumptions (Solar)'!$AL$21*'Assumptions (Solar)'!$AL$3)/10^9),0)</f>
        <v>-0.0356418894</v>
      </c>
      <c r="AW1048" s="160">
        <f>IF($AN$902&gt;0,IPMT('Assumptions (Solar)'!$V$10,Model!AF$1,'Assumptions (Solar)'!$V$13,'Assumptions (Solar)'!$V$8*Model!$AN$902*('Assumptions (Solar)'!$AL$20*'Assumptions (Solar)'!$AL$2+'Assumptions (Solar)'!$AL$21*'Assumptions (Solar)'!$AL$3)/10^9),0)</f>
        <v>-0.01850636565</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-0.1367775713</v>
      </c>
      <c r="AP1049" s="160">
        <f>IF($AO$902&gt;0,IPMT('Assumptions (Solar)'!$V$10,Model!X$1,'Assumptions (Solar)'!$V$13,'Assumptions (Solar)'!$V$8*Model!$AO$902*('Assumptions (Solar)'!$AM$20*'Assumptions (Solar)'!$AM$2+'Assumptions (Solar)'!$AM$21*'Assumptions (Solar)'!$AM$3)/10^9),0)</f>
        <v>-0.1273358854</v>
      </c>
      <c r="AQ1049" s="160">
        <f>IF($AO$902&gt;0,IPMT('Assumptions (Solar)'!$V$10,Model!Y$1,'Assumptions (Solar)'!$V$13,'Assumptions (Solar)'!$V$8*Model!$AO$902*('Assumptions (Solar)'!$AM$20*'Assumptions (Solar)'!$AM$2+'Assumptions (Solar)'!$AM$21*'Assumptions (Solar)'!$AM$3)/10^9),0)</f>
        <v>-0.1171388648</v>
      </c>
      <c r="AR1049" s="160">
        <f>IF($AO$902&gt;0,IPMT('Assumptions (Solar)'!$V$10,Model!Z$1,'Assumptions (Solar)'!$V$13,'Assumptions (Solar)'!$V$8*Model!$AO$902*('Assumptions (Solar)'!$AM$20*'Assumptions (Solar)'!$AM$2+'Assumptions (Solar)'!$AM$21*'Assumptions (Solar)'!$AM$3)/10^9),0)</f>
        <v>-0.1061260824</v>
      </c>
      <c r="AS1049" s="160">
        <f>IF($AO$902&gt;0,IPMT('Assumptions (Solar)'!$V$10,Model!AA$1,'Assumptions (Solar)'!$V$13,'Assumptions (Solar)'!$V$8*Model!$AO$902*('Assumptions (Solar)'!$AM$20*'Assumptions (Solar)'!$AM$2+'Assumptions (Solar)'!$AM$21*'Assumptions (Solar)'!$AM$3)/10^9),0)</f>
        <v>-0.09423227753</v>
      </c>
      <c r="AT1049" s="160">
        <f>IF($AO$902&gt;0,IPMT('Assumptions (Solar)'!$V$10,Model!AB$1,'Assumptions (Solar)'!$V$13,'Assumptions (Solar)'!$V$8*Model!$AO$902*('Assumptions (Solar)'!$AM$20*'Assumptions (Solar)'!$AM$2+'Assumptions (Solar)'!$AM$21*'Assumptions (Solar)'!$AM$3)/10^9),0)</f>
        <v>-0.08138696822</v>
      </c>
      <c r="AU1049" s="160">
        <f>IF($AO$902&gt;0,IPMT('Assumptions (Solar)'!$V$10,Model!AC$1,'Assumptions (Solar)'!$V$13,'Assumptions (Solar)'!$V$8*Model!$AO$902*('Assumptions (Solar)'!$AM$20*'Assumptions (Solar)'!$AM$2+'Assumptions (Solar)'!$AM$21*'Assumptions (Solar)'!$AM$3)/10^9),0)</f>
        <v>-0.06751403417</v>
      </c>
      <c r="AV1049" s="160">
        <f>IF($AO$902&gt;0,IPMT('Assumptions (Solar)'!$V$10,Model!AD$1,'Assumptions (Solar)'!$V$13,'Assumptions (Solar)'!$V$8*Model!$AO$902*('Assumptions (Solar)'!$AM$20*'Assumptions (Solar)'!$AM$2+'Assumptions (Solar)'!$AM$21*'Assumptions (Solar)'!$AM$3)/10^9),0)</f>
        <v>-0.0525312654</v>
      </c>
      <c r="AW1049" s="160">
        <f>IF($AO$902&gt;0,IPMT('Assumptions (Solar)'!$V$10,Model!AE$1,'Assumptions (Solar)'!$V$13,'Assumptions (Solar)'!$V$8*Model!$AO$902*('Assumptions (Solar)'!$AM$20*'Assumptions (Solar)'!$AM$2+'Assumptions (Solar)'!$AM$21*'Assumptions (Solar)'!$AM$3)/10^9),0)</f>
        <v>-0.03634987512</v>
      </c>
      <c r="AX1049" s="160">
        <f>IF($AO$902&gt;0,IPMT('Assumptions (Solar)'!$V$10,Model!AF$1,'Assumptions (Solar)'!$V$13,'Assumptions (Solar)'!$V$8*Model!$AO$902*('Assumptions (Solar)'!$AM$20*'Assumptions (Solar)'!$AM$2+'Assumptions (Solar)'!$AM$21*'Assumptions (Solar)'!$AM$3)/10^9),0)</f>
        <v>-0.01887397362</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-0.139040706</v>
      </c>
      <c r="AQ1050" s="160">
        <f>IF($AP$902&gt;0,IPMT('Assumptions (Solar)'!$V$10,Model!X$1,'Assumptions (Solar)'!$V$13,'Assumptions (Solar)'!$V$8*Model!$AP$902*('Assumptions (Solar)'!$AN$20*'Assumptions (Solar)'!$AN$2+'Assumptions (Solar)'!$AN$21*'Assumptions (Solar)'!$AN$3)/10^9),0)</f>
        <v>-0.1294427972</v>
      </c>
      <c r="AR1050" s="160">
        <f>IF($AP$902&gt;0,IPMT('Assumptions (Solar)'!$V$10,Model!Y$1,'Assumptions (Solar)'!$V$13,'Assumptions (Solar)'!$V$8*Model!$AP$902*('Assumptions (Solar)'!$AN$20*'Assumptions (Solar)'!$AN$2+'Assumptions (Solar)'!$AN$21*'Assumptions (Solar)'!$AN$3)/10^9),0)</f>
        <v>-0.1190770556</v>
      </c>
      <c r="AS1050" s="160">
        <f>IF($AP$902&gt;0,IPMT('Assumptions (Solar)'!$V$10,Model!Z$1,'Assumptions (Solar)'!$V$13,'Assumptions (Solar)'!$V$8*Model!$AP$902*('Assumptions (Solar)'!$AN$20*'Assumptions (Solar)'!$AN$2+'Assumptions (Solar)'!$AN$21*'Assumptions (Solar)'!$AN$3)/10^9),0)</f>
        <v>-0.1078820548</v>
      </c>
      <c r="AT1050" s="160">
        <f>IF($AP$902&gt;0,IPMT('Assumptions (Solar)'!$V$10,Model!AA$1,'Assumptions (Solar)'!$V$13,'Assumptions (Solar)'!$V$8*Model!$AP$902*('Assumptions (Solar)'!$AN$20*'Assumptions (Solar)'!$AN$2+'Assumptions (Solar)'!$AN$21*'Assumptions (Solar)'!$AN$3)/10^9),0)</f>
        <v>-0.09579145382</v>
      </c>
      <c r="AU1050" s="160">
        <f>IF($AP$902&gt;0,IPMT('Assumptions (Solar)'!$V$10,Model!AB$1,'Assumptions (Solar)'!$V$13,'Assumptions (Solar)'!$V$8*Model!$AP$902*('Assumptions (Solar)'!$AN$20*'Assumptions (Solar)'!$AN$2+'Assumptions (Solar)'!$AN$21*'Assumptions (Solar)'!$AN$3)/10^9),0)</f>
        <v>-0.08273360479</v>
      </c>
      <c r="AV1050" s="160">
        <f>IF($AP$902&gt;0,IPMT('Assumptions (Solar)'!$V$10,Model!AC$1,'Assumptions (Solar)'!$V$13,'Assumptions (Solar)'!$V$8*Model!$AP$902*('Assumptions (Solar)'!$AN$20*'Assumptions (Solar)'!$AN$2+'Assumptions (Solar)'!$AN$21*'Assumptions (Solar)'!$AN$3)/10^9),0)</f>
        <v>-0.06863112785</v>
      </c>
      <c r="AW1050" s="160">
        <f>IF($AP$902&gt;0,IPMT('Assumptions (Solar)'!$V$10,Model!AD$1,'Assumptions (Solar)'!$V$13,'Assumptions (Solar)'!$V$8*Model!$AP$902*('Assumptions (Solar)'!$AN$20*'Assumptions (Solar)'!$AN$2+'Assumptions (Solar)'!$AN$21*'Assumptions (Solar)'!$AN$3)/10^9),0)</f>
        <v>-0.05340045274</v>
      </c>
      <c r="AX1050" s="160">
        <f>IF($AP$902&gt;0,IPMT('Assumptions (Solar)'!$V$10,Model!AE$1,'Assumptions (Solar)'!$V$13,'Assumptions (Solar)'!$V$8*Model!$AP$902*('Assumptions (Solar)'!$AN$20*'Assumptions (Solar)'!$AN$2+'Assumptions (Solar)'!$AN$21*'Assumptions (Solar)'!$AN$3)/10^9),0)</f>
        <v>-0.03695132363</v>
      </c>
      <c r="AY1050" s="160">
        <f>IF($AP$902&gt;0,IPMT('Assumptions (Solar)'!$V$10,Model!AF$1,'Assumptions (Solar)'!$V$13,'Assumptions (Solar)'!$V$8*Model!$AP$902*('Assumptions (Solar)'!$AN$20*'Assumptions (Solar)'!$AN$2+'Assumptions (Solar)'!$AN$21*'Assumptions (Solar)'!$AN$3)/10^9),0)</f>
        <v>-0.01918626419</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-0.1409697447</v>
      </c>
      <c r="AR1051" s="160">
        <f>IF($AQ$902&gt;0,IPMT('Assumptions (Solar)'!$V$10,Model!X$1,'Assumptions (Solar)'!$V$13,'Assumptions (Solar)'!$V$8*Model!$AQ$902*('Assumptions (Solar)'!$AO$20*'Assumptions (Solar)'!$AO$2+'Assumptions (Solar)'!$AO$21*'Assumptions (Solar)'!$AO$3)/10^9),0)</f>
        <v>-0.1312386753</v>
      </c>
      <c r="AS1051" s="160">
        <f>IF($AQ$902&gt;0,IPMT('Assumptions (Solar)'!$V$10,Model!Y$1,'Assumptions (Solar)'!$V$13,'Assumptions (Solar)'!$V$8*Model!$AQ$902*('Assumptions (Solar)'!$AO$20*'Assumptions (Solar)'!$AO$2+'Assumptions (Solar)'!$AO$21*'Assumptions (Solar)'!$AO$3)/10^9),0)</f>
        <v>-0.1207291204</v>
      </c>
      <c r="AT1051" s="160">
        <f>IF($AQ$902&gt;0,IPMT('Assumptions (Solar)'!$V$10,Model!Z$1,'Assumptions (Solar)'!$V$13,'Assumptions (Solar)'!$V$8*Model!$AQ$902*('Assumptions (Solar)'!$AO$20*'Assumptions (Solar)'!$AO$2+'Assumptions (Solar)'!$AO$21*'Assumptions (Solar)'!$AO$3)/10^9),0)</f>
        <v>-0.109378801</v>
      </c>
      <c r="AU1051" s="160">
        <f>IF($AQ$902&gt;0,IPMT('Assumptions (Solar)'!$V$10,Model!AA$1,'Assumptions (Solar)'!$V$13,'Assumptions (Solar)'!$V$8*Model!$AQ$902*('Assumptions (Solar)'!$AO$20*'Assumptions (Solar)'!$AO$2+'Assumptions (Solar)'!$AO$21*'Assumptions (Solar)'!$AO$3)/10^9),0)</f>
        <v>-0.09712045612</v>
      </c>
      <c r="AV1051" s="160">
        <f>IF($AQ$902&gt;0,IPMT('Assumptions (Solar)'!$V$10,Model!AB$1,'Assumptions (Solar)'!$V$13,'Assumptions (Solar)'!$V$8*Model!$AQ$902*('Assumptions (Solar)'!$AO$20*'Assumptions (Solar)'!$AO$2+'Assumptions (Solar)'!$AO$21*'Assumptions (Solar)'!$AO$3)/10^9),0)</f>
        <v>-0.08388144363</v>
      </c>
      <c r="AW1051" s="160">
        <f>IF($AQ$902&gt;0,IPMT('Assumptions (Solar)'!$V$10,Model!AC$1,'Assumptions (Solar)'!$V$13,'Assumptions (Solar)'!$V$8*Model!$AQ$902*('Assumptions (Solar)'!$AO$20*'Assumptions (Solar)'!$AO$2+'Assumptions (Solar)'!$AO$21*'Assumptions (Solar)'!$AO$3)/10^9),0)</f>
        <v>-0.06958331015</v>
      </c>
      <c r="AX1051" s="160">
        <f>IF($AQ$902&gt;0,IPMT('Assumptions (Solar)'!$V$10,Model!AD$1,'Assumptions (Solar)'!$V$13,'Assumptions (Solar)'!$V$8*Model!$AQ$902*('Assumptions (Solar)'!$AO$20*'Assumptions (Solar)'!$AO$2+'Assumptions (Solar)'!$AO$21*'Assumptions (Solar)'!$AO$3)/10^9),0)</f>
        <v>-0.05414132598</v>
      </c>
      <c r="AY1051" s="160">
        <f>IF($AQ$902&gt;0,IPMT('Assumptions (Solar)'!$V$10,Model!AE$1,'Assumptions (Solar)'!$V$13,'Assumptions (Solar)'!$V$8*Model!$AQ$902*('Assumptions (Solar)'!$AO$20*'Assumptions (Solar)'!$AO$2+'Assumptions (Solar)'!$AO$21*'Assumptions (Solar)'!$AO$3)/10^9),0)</f>
        <v>-0.03746398308</v>
      </c>
      <c r="AZ1051" s="160">
        <f>IF($AQ$902&gt;0,IPMT('Assumptions (Solar)'!$V$10,Model!AF$1,'Assumptions (Solar)'!$V$13,'Assumptions (Solar)'!$V$8*Model!$AQ$902*('Assumptions (Solar)'!$AO$20*'Assumptions (Solar)'!$AO$2+'Assumptions (Solar)'!$AO$21*'Assumptions (Solar)'!$AO$3)/10^9),0)</f>
        <v>-0.01945245276</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-0.1420980411</v>
      </c>
      <c r="AS1052" s="160">
        <f>IF($AR$902&gt;0,IPMT('Assumptions (Solar)'!$V$10,Model!X$1,'Assumptions (Solar)'!$V$13,'Assumptions (Solar)'!$V$8*Model!$AR$902*('Assumptions (Solar)'!$AP$20*'Assumptions (Solar)'!$AP$2+'Assumptions (Solar)'!$AP$21*'Assumptions (Solar)'!$AP$3)/10^9),0)</f>
        <v>-0.132289086</v>
      </c>
      <c r="AT1052" s="160">
        <f>IF($AR$902&gt;0,IPMT('Assumptions (Solar)'!$V$10,Model!Y$1,'Assumptions (Solar)'!$V$13,'Assumptions (Solar)'!$V$8*Model!$AR$902*('Assumptions (Solar)'!$AP$20*'Assumptions (Solar)'!$AP$2+'Assumptions (Solar)'!$AP$21*'Assumptions (Solar)'!$AP$3)/10^9),0)</f>
        <v>-0.1216954145</v>
      </c>
      <c r="AU1052" s="160">
        <f>IF($AR$902&gt;0,IPMT('Assumptions (Solar)'!$V$10,Model!Z$1,'Assumptions (Solar)'!$V$13,'Assumptions (Solar)'!$V$8*Model!$AR$902*('Assumptions (Solar)'!$AP$20*'Assumptions (Solar)'!$AP$2+'Assumptions (Solar)'!$AP$21*'Assumptions (Solar)'!$AP$3)/10^9),0)</f>
        <v>-0.1102542492</v>
      </c>
      <c r="AV1052" s="160">
        <f>IF($AR$902&gt;0,IPMT('Assumptions (Solar)'!$V$10,Model!AA$1,'Assumptions (Solar)'!$V$13,'Assumptions (Solar)'!$V$8*Model!$AR$902*('Assumptions (Solar)'!$AP$20*'Assumptions (Solar)'!$AP$2+'Assumptions (Solar)'!$AP$21*'Assumptions (Solar)'!$AP$3)/10^9),0)</f>
        <v>-0.09789779074</v>
      </c>
      <c r="AW1052" s="160">
        <f>IF($AR$902&gt;0,IPMT('Assumptions (Solar)'!$V$10,Model!AB$1,'Assumptions (Solar)'!$V$13,'Assumptions (Solar)'!$V$8*Model!$AR$902*('Assumptions (Solar)'!$AP$20*'Assumptions (Solar)'!$AP$2+'Assumptions (Solar)'!$AP$21*'Assumptions (Solar)'!$AP$3)/10^9),0)</f>
        <v>-0.08455281559</v>
      </c>
      <c r="AX1052" s="160">
        <f>IF($AR$902&gt;0,IPMT('Assumptions (Solar)'!$V$10,Model!AC$1,'Assumptions (Solar)'!$V$13,'Assumptions (Solar)'!$V$8*Model!$AR$902*('Assumptions (Solar)'!$AP$20*'Assumptions (Solar)'!$AP$2+'Assumptions (Solar)'!$AP$21*'Assumptions (Solar)'!$AP$3)/10^9),0)</f>
        <v>-0.07014024242</v>
      </c>
      <c r="AY1052" s="160">
        <f>IF($AR$902&gt;0,IPMT('Assumptions (Solar)'!$V$10,Model!AD$1,'Assumptions (Solar)'!$V$13,'Assumptions (Solar)'!$V$8*Model!$AR$902*('Assumptions (Solar)'!$AP$20*'Assumptions (Solar)'!$AP$2+'Assumptions (Solar)'!$AP$21*'Assumptions (Solar)'!$AP$3)/10^9),0)</f>
        <v>-0.0545746634</v>
      </c>
      <c r="AZ1052" s="160">
        <f>IF($AR$902&gt;0,IPMT('Assumptions (Solar)'!$V$10,Model!AE$1,'Assumptions (Solar)'!$V$13,'Assumptions (Solar)'!$V$8*Model!$AR$902*('Assumptions (Solar)'!$AP$20*'Assumptions (Solar)'!$AP$2+'Assumptions (Solar)'!$AP$21*'Assumptions (Solar)'!$AP$3)/10^9),0)</f>
        <v>-0.03776383805</v>
      </c>
      <c r="BA1052" s="160">
        <f>IF($AR$902&gt;0,IPMT('Assumptions (Solar)'!$V$10,Model!AF$1,'Assumptions (Solar)'!$V$13,'Assumptions (Solar)'!$V$8*Model!$AR$902*('Assumptions (Solar)'!$AP$20*'Assumptions (Solar)'!$AP$2+'Assumptions (Solar)'!$AP$21*'Assumptions (Solar)'!$AP$3)/10^9),0)</f>
        <v>-0.01960814668</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-0.1583300111</v>
      </c>
      <c r="AT1053" s="160">
        <f>IF($AS$902&gt;0,IPMT('Assumptions (Solar)'!$V$10,Model!X$1,'Assumptions (Solar)'!$V$13,'Assumptions (Solar)'!$V$8*Model!$AS$902*('Assumptions (Solar)'!$AQ$20*'Assumptions (Solar)'!$AQ$2+'Assumptions (Solar)'!$AQ$21*'Assumptions (Solar)'!$AQ$3)/10^9),0)</f>
        <v>-0.1474005714</v>
      </c>
      <c r="AU1053" s="160">
        <f>IF($AS$902&gt;0,IPMT('Assumptions (Solar)'!$V$10,Model!Y$1,'Assumptions (Solar)'!$V$13,'Assumptions (Solar)'!$V$8*Model!$AS$902*('Assumptions (Solar)'!$AQ$20*'Assumptions (Solar)'!$AQ$2+'Assumptions (Solar)'!$AQ$21*'Assumptions (Solar)'!$AQ$3)/10^9),0)</f>
        <v>-0.1355967765</v>
      </c>
      <c r="AV1053" s="160">
        <f>IF($AS$902&gt;0,IPMT('Assumptions (Solar)'!$V$10,Model!Z$1,'Assumptions (Solar)'!$V$13,'Assumptions (Solar)'!$V$8*Model!$AS$902*('Assumptions (Solar)'!$AQ$20*'Assumptions (Solar)'!$AQ$2+'Assumptions (Solar)'!$AQ$21*'Assumptions (Solar)'!$AQ$3)/10^9),0)</f>
        <v>-0.122848678</v>
      </c>
      <c r="AW1053" s="160">
        <f>IF($AS$902&gt;0,IPMT('Assumptions (Solar)'!$V$10,Model!AA$1,'Assumptions (Solar)'!$V$13,'Assumptions (Solar)'!$V$8*Model!$AS$902*('Assumptions (Solar)'!$AQ$20*'Assumptions (Solar)'!$AQ$2+'Assumptions (Solar)'!$AQ$21*'Assumptions (Solar)'!$AQ$3)/10^9),0)</f>
        <v>-0.1090807316</v>
      </c>
      <c r="AX1053" s="160">
        <f>IF($AS$902&gt;0,IPMT('Assumptions (Solar)'!$V$10,Model!AB$1,'Assumptions (Solar)'!$V$13,'Assumptions (Solar)'!$V$8*Model!$AS$902*('Assumptions (Solar)'!$AQ$20*'Assumptions (Solar)'!$AQ$2+'Assumptions (Solar)'!$AQ$21*'Assumptions (Solar)'!$AQ$3)/10^9),0)</f>
        <v>-0.09421134957</v>
      </c>
      <c r="AY1053" s="160">
        <f>IF($AS$902&gt;0,IPMT('Assumptions (Solar)'!$V$10,Model!AC$1,'Assumptions (Solar)'!$V$13,'Assumptions (Solar)'!$V$8*Model!$AS$902*('Assumptions (Solar)'!$AQ$20*'Assumptions (Solar)'!$AQ$2+'Assumptions (Solar)'!$AQ$21*'Assumptions (Solar)'!$AQ$3)/10^9),0)</f>
        <v>-0.07815241695</v>
      </c>
      <c r="AZ1053" s="160">
        <f>IF($AS$902&gt;0,IPMT('Assumptions (Solar)'!$V$10,Model!AD$1,'Assumptions (Solar)'!$V$13,'Assumptions (Solar)'!$V$8*Model!$AS$902*('Assumptions (Solar)'!$AQ$20*'Assumptions (Solar)'!$AQ$2+'Assumptions (Solar)'!$AQ$21*'Assumptions (Solar)'!$AQ$3)/10^9),0)</f>
        <v>-0.06080876971</v>
      </c>
      <c r="BA1053" s="160">
        <f>IF($AS$902&gt;0,IPMT('Assumptions (Solar)'!$V$10,Model!AE$1,'Assumptions (Solar)'!$V$13,'Assumptions (Solar)'!$V$8*Model!$AS$902*('Assumptions (Solar)'!$AQ$20*'Assumptions (Solar)'!$AQ$2+'Assumptions (Solar)'!$AQ$21*'Assumptions (Solar)'!$AQ$3)/10^9),0)</f>
        <v>-0.04207763069</v>
      </c>
      <c r="BB1053" s="160">
        <f>IF($AS$902&gt;0,IPMT('Assumptions (Solar)'!$V$10,Model!AF$1,'Assumptions (Solar)'!$V$13,'Assumptions (Solar)'!$V$8*Model!$AS$902*('Assumptions (Solar)'!$AQ$20*'Assumptions (Solar)'!$AQ$2+'Assumptions (Solar)'!$AQ$21*'Assumptions (Solar)'!$AQ$3)/10^9),0)</f>
        <v>-0.02184800055</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-0.1641609094</v>
      </c>
      <c r="AU1054" s="160">
        <f>IF($AT$902&gt;0,IPMT('Assumptions (Solar)'!$V$10,Model!X$1,'Assumptions (Solar)'!$V$13,'Assumptions (Solar)'!$V$8*Model!$AT$902*('Assumptions (Solar)'!$AR$20*'Assumptions (Solar)'!$AR$2+'Assumptions (Solar)'!$AR$21*'Assumptions (Solar)'!$AR$3)/10^9),0)</f>
        <v>-0.1528289658</v>
      </c>
      <c r="AV1054" s="160">
        <f>IF($AT$902&gt;0,IPMT('Assumptions (Solar)'!$V$10,Model!Y$1,'Assumptions (Solar)'!$V$13,'Assumptions (Solar)'!$V$8*Model!$AT$902*('Assumptions (Solar)'!$AR$20*'Assumptions (Solar)'!$AR$2+'Assumptions (Solar)'!$AR$21*'Assumptions (Solar)'!$AR$3)/10^9),0)</f>
        <v>-0.1405904666</v>
      </c>
      <c r="AW1054" s="160">
        <f>IF($AT$902&gt;0,IPMT('Assumptions (Solar)'!$V$10,Model!Z$1,'Assumptions (Solar)'!$V$13,'Assumptions (Solar)'!$V$8*Model!$AT$902*('Assumptions (Solar)'!$AR$20*'Assumptions (Solar)'!$AR$2+'Assumptions (Solar)'!$AR$21*'Assumptions (Solar)'!$AR$3)/10^9),0)</f>
        <v>-0.1273728876</v>
      </c>
      <c r="AX1054" s="160">
        <f>IF($AT$902&gt;0,IPMT('Assumptions (Solar)'!$V$10,Model!AA$1,'Assumptions (Solar)'!$V$13,'Assumptions (Solar)'!$V$8*Model!$AT$902*('Assumptions (Solar)'!$AR$20*'Assumptions (Solar)'!$AR$2+'Assumptions (Solar)'!$AR$21*'Assumptions (Solar)'!$AR$3)/10^9),0)</f>
        <v>-0.1130979022</v>
      </c>
      <c r="AY1054" s="160">
        <f>IF($AT$902&gt;0,IPMT('Assumptions (Solar)'!$V$10,Model!AB$1,'Assumptions (Solar)'!$V$13,'Assumptions (Solar)'!$V$8*Model!$AT$902*('Assumptions (Solar)'!$AR$20*'Assumptions (Solar)'!$AR$2+'Assumptions (Solar)'!$AR$21*'Assumptions (Solar)'!$AR$3)/10^9),0)</f>
        <v>-0.09768091798</v>
      </c>
      <c r="AZ1054" s="160">
        <f>IF($AT$902&gt;0,IPMT('Assumptions (Solar)'!$V$10,Model!AC$1,'Assumptions (Solar)'!$V$13,'Assumptions (Solar)'!$V$8*Model!$AT$902*('Assumptions (Solar)'!$AR$20*'Assumptions (Solar)'!$AR$2+'Assumptions (Solar)'!$AR$21*'Assumptions (Solar)'!$AR$3)/10^9),0)</f>
        <v>-0.08103057502</v>
      </c>
      <c r="BA1054" s="160">
        <f>IF($AT$902&gt;0,IPMT('Assumptions (Solar)'!$V$10,Model!AD$1,'Assumptions (Solar)'!$V$13,'Assumptions (Solar)'!$V$8*Model!$AT$902*('Assumptions (Solar)'!$AR$20*'Assumptions (Solar)'!$AR$2+'Assumptions (Solar)'!$AR$21*'Assumptions (Solar)'!$AR$3)/10^9),0)</f>
        <v>-0.06304820463</v>
      </c>
      <c r="BB1054" s="160">
        <f>IF($AT$902&gt;0,IPMT('Assumptions (Solar)'!$V$10,Model!AE$1,'Assumptions (Solar)'!$V$13,'Assumptions (Solar)'!$V$8*Model!$AT$902*('Assumptions (Solar)'!$AR$20*'Assumptions (Solar)'!$AR$2+'Assumptions (Solar)'!$AR$21*'Assumptions (Solar)'!$AR$3)/10^9),0)</f>
        <v>-0.0436272446</v>
      </c>
      <c r="BC1054" s="160">
        <f>IF($AT$902&gt;0,IPMT('Assumptions (Solar)'!$V$10,Model!AF$1,'Assumptions (Solar)'!$V$13,'Assumptions (Solar)'!$V$8*Model!$AT$902*('Assumptions (Solar)'!$AR$20*'Assumptions (Solar)'!$AR$2+'Assumptions (Solar)'!$AR$21*'Assumptions (Solar)'!$AR$3)/10^9),0)</f>
        <v>-0.02265260777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-0.1601123344</v>
      </c>
      <c r="AV1055" s="160">
        <f>IF($AU$902&gt;0,IPMT('Assumptions (Solar)'!$V$10,Model!X$1,'Assumptions (Solar)'!$V$13,'Assumptions (Solar)'!$V$8*Model!$AU$902*('Assumptions (Solar)'!$AS$20*'Assumptions (Solar)'!$AS$2+'Assumptions (Solar)'!$AS$21*'Assumptions (Solar)'!$AS$3)/10^9),0)</f>
        <v>-0.1490598618</v>
      </c>
      <c r="AW1055" s="160">
        <f>IF($AU$902&gt;0,IPMT('Assumptions (Solar)'!$V$10,Model!Y$1,'Assumptions (Solar)'!$V$13,'Assumptions (Solar)'!$V$8*Model!$AU$902*('Assumptions (Solar)'!$AS$20*'Assumptions (Solar)'!$AS$2+'Assumptions (Solar)'!$AS$21*'Assumptions (Solar)'!$AS$3)/10^9),0)</f>
        <v>-0.1371231914</v>
      </c>
      <c r="AX1055" s="160">
        <f>IF($AU$902&gt;0,IPMT('Assumptions (Solar)'!$V$10,Model!Z$1,'Assumptions (Solar)'!$V$13,'Assumptions (Solar)'!$V$8*Model!$AU$902*('Assumptions (Solar)'!$AS$20*'Assumptions (Solar)'!$AS$2+'Assumptions (Solar)'!$AS$21*'Assumptions (Solar)'!$AS$3)/10^9),0)</f>
        <v>-0.1242315874</v>
      </c>
      <c r="AY1055" s="160">
        <f>IF($AU$902&gt;0,IPMT('Assumptions (Solar)'!$V$10,Model!AA$1,'Assumptions (Solar)'!$V$13,'Assumptions (Solar)'!$V$8*Model!$AU$902*('Assumptions (Solar)'!$AS$20*'Assumptions (Solar)'!$AS$2+'Assumptions (Solar)'!$AS$21*'Assumptions (Solar)'!$AS$3)/10^9),0)</f>
        <v>-0.1103086551</v>
      </c>
      <c r="AZ1055" s="160">
        <f>IF($AU$902&gt;0,IPMT('Assumptions (Solar)'!$V$10,Model!AB$1,'Assumptions (Solar)'!$V$13,'Assumptions (Solar)'!$V$8*Model!$AU$902*('Assumptions (Solar)'!$AS$20*'Assumptions (Solar)'!$AS$2+'Assumptions (Solar)'!$AS$21*'Assumptions (Solar)'!$AS$3)/10^9),0)</f>
        <v>-0.09527188814</v>
      </c>
      <c r="BA1055" s="160">
        <f>IF($AU$902&gt;0,IPMT('Assumptions (Solar)'!$V$10,Model!AC$1,'Assumptions (Solar)'!$V$13,'Assumptions (Solar)'!$V$8*Model!$AU$902*('Assumptions (Solar)'!$AS$20*'Assumptions (Solar)'!$AS$2+'Assumptions (Solar)'!$AS$21*'Assumptions (Solar)'!$AS$3)/10^9),0)</f>
        <v>-0.07903217987</v>
      </c>
      <c r="BB1055" s="160">
        <f>IF($AU$902&gt;0,IPMT('Assumptions (Solar)'!$V$10,Model!AD$1,'Assumptions (Solar)'!$V$13,'Assumptions (Solar)'!$V$8*Model!$AU$902*('Assumptions (Solar)'!$AS$20*'Assumptions (Solar)'!$AS$2+'Assumptions (Solar)'!$AS$21*'Assumptions (Solar)'!$AS$3)/10^9),0)</f>
        <v>-0.06149329493</v>
      </c>
      <c r="BC1055" s="160">
        <f>IF($AU$902&gt;0,IPMT('Assumptions (Solar)'!$V$10,Model!AE$1,'Assumptions (Solar)'!$V$13,'Assumptions (Solar)'!$V$8*Model!$AU$902*('Assumptions (Solar)'!$AS$20*'Assumptions (Solar)'!$AS$2+'Assumptions (Solar)'!$AS$21*'Assumptions (Solar)'!$AS$3)/10^9),0)</f>
        <v>-0.04255129921</v>
      </c>
      <c r="BD1055" s="160">
        <f>IF($AU$902&gt;0,IPMT('Assumptions (Solar)'!$V$10,Model!AF$1,'Assumptions (Solar)'!$V$13,'Assumptions (Solar)'!$V$8*Model!$AU$902*('Assumptions (Solar)'!$AS$20*'Assumptions (Solar)'!$AS$2+'Assumptions (Solar)'!$AS$21*'Assumptions (Solar)'!$AS$3)/10^9),0)</f>
        <v>-0.02209394382</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-0.1444521907</v>
      </c>
      <c r="AW1056" s="160">
        <f>IF($AV$902&gt;0,IPMT('Assumptions (Solar)'!$V$10,Model!X$1,'Assumptions (Solar)'!$V$13,'Assumptions (Solar)'!$V$8*Model!$AV$902*('Assumptions (Solar)'!$AT$20*'Assumptions (Solar)'!$AT$2+'Assumptions (Solar)'!$AT$21*'Assumptions (Solar)'!$AT$3)/10^9),0)</f>
        <v>-0.1344807298</v>
      </c>
      <c r="AX1056" s="160">
        <f>IF($AV$902&gt;0,IPMT('Assumptions (Solar)'!$V$10,Model!Y$1,'Assumptions (Solar)'!$V$13,'Assumptions (Solar)'!$V$8*Model!$AV$902*('Assumptions (Solar)'!$AT$20*'Assumptions (Solar)'!$AT$2+'Assumptions (Solar)'!$AT$21*'Assumptions (Solar)'!$AT$3)/10^9),0)</f>
        <v>-0.1237115521</v>
      </c>
      <c r="AY1056" s="160">
        <f>IF($AV$902&gt;0,IPMT('Assumptions (Solar)'!$V$10,Model!Z$1,'Assumptions (Solar)'!$V$13,'Assumptions (Solar)'!$V$8*Model!$AV$902*('Assumptions (Solar)'!$AT$20*'Assumptions (Solar)'!$AT$2+'Assumptions (Solar)'!$AT$21*'Assumptions (Solar)'!$AT$3)/10^9),0)</f>
        <v>-0.1120808401</v>
      </c>
      <c r="AZ1056" s="160">
        <f>IF($AV$902&gt;0,IPMT('Assumptions (Solar)'!$V$10,Model!AA$1,'Assumptions (Solar)'!$V$13,'Assumptions (Solar)'!$V$8*Model!$AV$902*('Assumptions (Solar)'!$AT$20*'Assumptions (Solar)'!$AT$2+'Assumptions (Solar)'!$AT$21*'Assumptions (Solar)'!$AT$3)/10^9),0)</f>
        <v>-0.09951967121</v>
      </c>
      <c r="BA1056" s="160">
        <f>IF($AV$902&gt;0,IPMT('Assumptions (Solar)'!$V$10,Model!AB$1,'Assumptions (Solar)'!$V$13,'Assumptions (Solar)'!$V$8*Model!$AV$902*('Assumptions (Solar)'!$AT$20*'Assumptions (Solar)'!$AT$2+'Assumptions (Solar)'!$AT$21*'Assumptions (Solar)'!$AT$3)/10^9),0)</f>
        <v>-0.08595360879</v>
      </c>
      <c r="BB1056" s="160">
        <f>IF($AV$902&gt;0,IPMT('Assumptions (Solar)'!$V$10,Model!AC$1,'Assumptions (Solar)'!$V$13,'Assumptions (Solar)'!$V$8*Model!$AV$902*('Assumptions (Solar)'!$AT$20*'Assumptions (Solar)'!$AT$2+'Assumptions (Solar)'!$AT$21*'Assumptions (Solar)'!$AT$3)/10^9),0)</f>
        <v>-0.07130226138</v>
      </c>
      <c r="BC1056" s="160">
        <f>IF($AV$902&gt;0,IPMT('Assumptions (Solar)'!$V$10,Model!AD$1,'Assumptions (Solar)'!$V$13,'Assumptions (Solar)'!$V$8*Model!$AV$902*('Assumptions (Solar)'!$AT$20*'Assumptions (Solar)'!$AT$2+'Assumptions (Solar)'!$AT$21*'Assumptions (Solar)'!$AT$3)/10^9),0)</f>
        <v>-0.05547880617</v>
      </c>
      <c r="BD1056" s="160">
        <f>IF($AV$902&gt;0,IPMT('Assumptions (Solar)'!$V$10,Model!AE$1,'Assumptions (Solar)'!$V$13,'Assumptions (Solar)'!$V$8*Model!$AV$902*('Assumptions (Solar)'!$AT$20*'Assumptions (Solar)'!$AT$2+'Assumptions (Solar)'!$AT$21*'Assumptions (Solar)'!$AT$3)/10^9),0)</f>
        <v>-0.03838947455</v>
      </c>
      <c r="BE1056" s="160">
        <f>IF($AV$902&gt;0,IPMT('Assumptions (Solar)'!$V$10,Model!AF$1,'Assumptions (Solar)'!$V$13,'Assumptions (Solar)'!$V$8*Model!$AV$902*('Assumptions (Solar)'!$AT$20*'Assumptions (Solar)'!$AT$2+'Assumptions (Solar)'!$AT$21*'Assumptions (Solar)'!$AT$3)/10^9),0)</f>
        <v>-0.0199329964</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-0.1458619822</v>
      </c>
      <c r="AX1057" s="160">
        <f>IF($AW$902&gt;0,IPMT('Assumptions (Solar)'!$V$10,Model!X$1,'Assumptions (Solar)'!$V$13,'Assumptions (Solar)'!$V$8*Model!$AW$902*('Assumptions (Solar)'!$AU$20*'Assumptions (Solar)'!$AU$2+'Assumptions (Solar)'!$AU$21*'Assumptions (Solar)'!$AU$3)/10^9),0)</f>
        <v>-0.1357932042</v>
      </c>
      <c r="AY1057" s="160">
        <f>IF($AW$902&gt;0,IPMT('Assumptions (Solar)'!$V$10,Model!Y$1,'Assumptions (Solar)'!$V$13,'Assumptions (Solar)'!$V$8*Model!$AW$902*('Assumptions (Solar)'!$AU$20*'Assumptions (Solar)'!$AU$2+'Assumptions (Solar)'!$AU$21*'Assumptions (Solar)'!$AU$3)/10^9),0)</f>
        <v>-0.1249189239</v>
      </c>
      <c r="AZ1057" s="160">
        <f>IF($AW$902&gt;0,IPMT('Assumptions (Solar)'!$V$10,Model!Z$1,'Assumptions (Solar)'!$V$13,'Assumptions (Solar)'!$V$8*Model!$AW$902*('Assumptions (Solar)'!$AU$20*'Assumptions (Solar)'!$AU$2+'Assumptions (Solar)'!$AU$21*'Assumptions (Solar)'!$AU$3)/10^9),0)</f>
        <v>-0.1131747011</v>
      </c>
      <c r="BA1057" s="160">
        <f>IF($AW$902&gt;0,IPMT('Assumptions (Solar)'!$V$10,Model!AA$1,'Assumptions (Solar)'!$V$13,'Assumptions (Solar)'!$V$8*Model!$AW$902*('Assumptions (Solar)'!$AU$20*'Assumptions (Solar)'!$AU$2+'Assumptions (Solar)'!$AU$21*'Assumptions (Solar)'!$AU$3)/10^9),0)</f>
        <v>-0.1004909406</v>
      </c>
      <c r="BB1057" s="160">
        <f>IF($AW$902&gt;0,IPMT('Assumptions (Solar)'!$V$10,Model!AB$1,'Assumptions (Solar)'!$V$13,'Assumptions (Solar)'!$V$8*Model!$AW$902*('Assumptions (Solar)'!$AU$20*'Assumptions (Solar)'!$AU$2+'Assumptions (Solar)'!$AU$21*'Assumptions (Solar)'!$AU$3)/10^9),0)</f>
        <v>-0.08679247922</v>
      </c>
      <c r="BC1057" s="160">
        <f>IF($AW$902&gt;0,IPMT('Assumptions (Solar)'!$V$10,Model!AC$1,'Assumptions (Solar)'!$V$13,'Assumptions (Solar)'!$V$8*Model!$AW$902*('Assumptions (Solar)'!$AU$20*'Assumptions (Solar)'!$AU$2+'Assumptions (Solar)'!$AU$21*'Assumptions (Solar)'!$AU$3)/10^9),0)</f>
        <v>-0.07199814093</v>
      </c>
      <c r="BD1057" s="160">
        <f>IF($AW$902&gt;0,IPMT('Assumptions (Solar)'!$V$10,Model!AD$1,'Assumptions (Solar)'!$V$13,'Assumptions (Solar)'!$V$8*Model!$AW$902*('Assumptions (Solar)'!$AU$20*'Assumptions (Solar)'!$AU$2+'Assumptions (Solar)'!$AU$21*'Assumptions (Solar)'!$AU$3)/10^9),0)</f>
        <v>-0.05602025557</v>
      </c>
      <c r="BE1057" s="160">
        <f>IF($AW$902&gt;0,IPMT('Assumptions (Solar)'!$V$10,Model!AE$1,'Assumptions (Solar)'!$V$13,'Assumptions (Solar)'!$V$8*Model!$AW$902*('Assumptions (Solar)'!$AU$20*'Assumptions (Solar)'!$AU$2+'Assumptions (Solar)'!$AU$21*'Assumptions (Solar)'!$AU$3)/10^9),0)</f>
        <v>-0.03876413939</v>
      </c>
      <c r="BF1057" s="160">
        <f>IF($AW$902&gt;0,IPMT('Assumptions (Solar)'!$V$10,Model!AF$1,'Assumptions (Solar)'!$V$13,'Assumptions (Solar)'!$V$8*Model!$AW$902*('Assumptions (Solar)'!$AU$20*'Assumptions (Solar)'!$AU$2+'Assumptions (Solar)'!$AU$21*'Assumptions (Solar)'!$AU$3)/10^9),0)</f>
        <v>-0.02012753392</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-0.2945436048</v>
      </c>
      <c r="AY1058" s="160">
        <f>IF($AX$902&gt;0,IPMT('Assumptions (Solar)'!$V$10,Model!X$1,'Assumptions (Solar)'!$V$13,'Assumptions (Solar)'!$V$8*Model!$AX$902*('Assumptions (Solar)'!$AV$20*'Assumptions (Solar)'!$AV$2+'Assumptions (Solar)'!$AV$21*'Assumptions (Solar)'!$AV$3)/10^9),0)</f>
        <v>-0.2742114104</v>
      </c>
      <c r="AZ1058" s="160">
        <f>IF($AX$902&gt;0,IPMT('Assumptions (Solar)'!$V$10,Model!Y$1,'Assumptions (Solar)'!$V$13,'Assumptions (Solar)'!$V$8*Model!$AX$902*('Assumptions (Solar)'!$AV$20*'Assumptions (Solar)'!$AV$2+'Assumptions (Solar)'!$AV$21*'Assumptions (Solar)'!$AV$3)/10^9),0)</f>
        <v>-0.2522526404</v>
      </c>
      <c r="BA1058" s="160">
        <f>IF($AX$902&gt;0,IPMT('Assumptions (Solar)'!$V$10,Model!Z$1,'Assumptions (Solar)'!$V$13,'Assumptions (Solar)'!$V$8*Model!$AX$902*('Assumptions (Solar)'!$AV$20*'Assumptions (Solar)'!$AV$2+'Assumptions (Solar)'!$AV$21*'Assumptions (Solar)'!$AV$3)/10^9),0)</f>
        <v>-0.2285371688</v>
      </c>
      <c r="BB1058" s="160">
        <f>IF($AX$902&gt;0,IPMT('Assumptions (Solar)'!$V$10,Model!AA$1,'Assumptions (Solar)'!$V$13,'Assumptions (Solar)'!$V$8*Model!$AX$902*('Assumptions (Solar)'!$AV$20*'Assumptions (Solar)'!$AV$2+'Assumptions (Solar)'!$AV$21*'Assumptions (Solar)'!$AV$3)/10^9),0)</f>
        <v>-0.2029244595</v>
      </c>
      <c r="BC1058" s="160">
        <f>IF($AX$902&gt;0,IPMT('Assumptions (Solar)'!$V$10,Model!AB$1,'Assumptions (Solar)'!$V$13,'Assumptions (Solar)'!$V$8*Model!$AX$902*('Assumptions (Solar)'!$AV$20*'Assumptions (Solar)'!$AV$2+'Assumptions (Solar)'!$AV$21*'Assumptions (Solar)'!$AV$3)/10^9),0)</f>
        <v>-0.1752627334</v>
      </c>
      <c r="BD1058" s="160">
        <f>IF($AX$902&gt;0,IPMT('Assumptions (Solar)'!$V$10,Model!AC$1,'Assumptions (Solar)'!$V$13,'Assumptions (Solar)'!$V$8*Model!$AX$902*('Assumptions (Solar)'!$AV$20*'Assumptions (Solar)'!$AV$2+'Assumptions (Solar)'!$AV$21*'Assumptions (Solar)'!$AV$3)/10^9),0)</f>
        <v>-0.1453880693</v>
      </c>
      <c r="BE1058" s="160">
        <f>IF($AX$902&gt;0,IPMT('Assumptions (Solar)'!$V$10,Model!AD$1,'Assumptions (Solar)'!$V$13,'Assumptions (Solar)'!$V$8*Model!$AX$902*('Assumptions (Solar)'!$AV$20*'Assumptions (Solar)'!$AV$2+'Assumptions (Solar)'!$AV$21*'Assumptions (Solar)'!$AV$3)/10^9),0)</f>
        <v>-0.113123432</v>
      </c>
      <c r="BF1058" s="160">
        <f>IF($AX$902&gt;0,IPMT('Assumptions (Solar)'!$V$10,Model!AE$1,'Assumptions (Solar)'!$V$13,'Assumptions (Solar)'!$V$8*Model!$AX$902*('Assumptions (Solar)'!$AV$20*'Assumptions (Solar)'!$AV$2+'Assumptions (Solar)'!$AV$21*'Assumptions (Solar)'!$AV$3)/10^9),0)</f>
        <v>-0.0782776237</v>
      </c>
      <c r="BG1058" s="160">
        <f>IF($AX$902&gt;0,IPMT('Assumptions (Solar)'!$V$10,Model!AF$1,'Assumptions (Solar)'!$V$13,'Assumptions (Solar)'!$V$8*Model!$AX$902*('Assumptions (Solar)'!$AV$20*'Assumptions (Solar)'!$AV$2+'Assumptions (Solar)'!$AV$21*'Assumptions (Solar)'!$AV$3)/10^9),0)</f>
        <v>-0.04064415076</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-0.2969440007</v>
      </c>
      <c r="AZ1059" s="160">
        <f>IF($AY$902&gt;0,IPMT('Assumptions (Solar)'!$V$10,Model!X$1,'Assumptions (Solar)'!$V$13,'Assumptions (Solar)'!$V$8*Model!$AY$902*('Assumptions (Solar)'!$AW$20*'Assumptions (Solar)'!$AW$2+'Assumptions (Solar)'!$AW$21*'Assumptions (Solar)'!$AW$3)/10^9),0)</f>
        <v>-0.2764461081</v>
      </c>
      <c r="BA1059" s="160">
        <f>IF($AY$902&gt;0,IPMT('Assumptions (Solar)'!$V$10,Model!Y$1,'Assumptions (Solar)'!$V$13,'Assumptions (Solar)'!$V$8*Model!$AY$902*('Assumptions (Solar)'!$AW$20*'Assumptions (Solar)'!$AW$2+'Assumptions (Solar)'!$AW$21*'Assumptions (Solar)'!$AW$3)/10^9),0)</f>
        <v>-0.2543083842</v>
      </c>
      <c r="BB1059" s="160">
        <f>IF($AY$902&gt;0,IPMT('Assumptions (Solar)'!$V$10,Model!Z$1,'Assumptions (Solar)'!$V$13,'Assumptions (Solar)'!$V$8*Model!$AY$902*('Assumptions (Solar)'!$AW$20*'Assumptions (Solar)'!$AW$2+'Assumptions (Solar)'!$AW$21*'Assumptions (Solar)'!$AW$3)/10^9),0)</f>
        <v>-0.2303996423</v>
      </c>
      <c r="BC1059" s="160">
        <f>IF($AY$902&gt;0,IPMT('Assumptions (Solar)'!$V$10,Model!AA$1,'Assumptions (Solar)'!$V$13,'Assumptions (Solar)'!$V$8*Model!$AY$902*('Assumptions (Solar)'!$AW$20*'Assumptions (Solar)'!$AW$2+'Assumptions (Solar)'!$AW$21*'Assumptions (Solar)'!$AW$3)/10^9),0)</f>
        <v>-0.2045782011</v>
      </c>
      <c r="BD1059" s="160">
        <f>IF($AY$902&gt;0,IPMT('Assumptions (Solar)'!$V$10,Model!AB$1,'Assumptions (Solar)'!$V$13,'Assumptions (Solar)'!$V$8*Model!$AY$902*('Assumptions (Solar)'!$AW$20*'Assumptions (Solar)'!$AW$2+'Assumptions (Solar)'!$AW$21*'Assumptions (Solar)'!$AW$3)/10^9),0)</f>
        <v>-0.1766910446</v>
      </c>
      <c r="BE1059" s="160">
        <f>IF($AY$902&gt;0,IPMT('Assumptions (Solar)'!$V$10,Model!AC$1,'Assumptions (Solar)'!$V$13,'Assumptions (Solar)'!$V$8*Model!$AY$902*('Assumptions (Solar)'!$AW$20*'Assumptions (Solar)'!$AW$2+'Assumptions (Solar)'!$AW$21*'Assumptions (Solar)'!$AW$3)/10^9),0)</f>
        <v>-0.1465729156</v>
      </c>
      <c r="BF1059" s="160">
        <f>IF($AY$902&gt;0,IPMT('Assumptions (Solar)'!$V$10,Model!AD$1,'Assumptions (Solar)'!$V$13,'Assumptions (Solar)'!$V$8*Model!$AY$902*('Assumptions (Solar)'!$AW$20*'Assumptions (Solar)'!$AW$2+'Assumptions (Solar)'!$AW$21*'Assumptions (Solar)'!$AW$3)/10^9),0)</f>
        <v>-0.1140453363</v>
      </c>
      <c r="BG1059" s="160">
        <f>IF($AY$902&gt;0,IPMT('Assumptions (Solar)'!$V$10,Model!AE$1,'Assumptions (Solar)'!$V$13,'Assumptions (Solar)'!$V$8*Model!$AY$902*('Assumptions (Solar)'!$AW$20*'Assumptions (Solar)'!$AW$2+'Assumptions (Solar)'!$AW$21*'Assumptions (Solar)'!$AW$3)/10^9),0)</f>
        <v>-0.07891555058</v>
      </c>
      <c r="BH1059" s="160">
        <f>IF($AY$902&gt;0,IPMT('Assumptions (Solar)'!$V$10,Model!AF$1,'Assumptions (Solar)'!$V$13,'Assumptions (Solar)'!$V$8*Model!$AY$902*('Assumptions (Solar)'!$AW$20*'Assumptions (Solar)'!$AW$2+'Assumptions (Solar)'!$AW$21*'Assumptions (Solar)'!$AW$3)/10^9),0)</f>
        <v>-0.04097538203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-0.299752342</v>
      </c>
      <c r="BA1060" s="160">
        <f>IF($AZ$902&gt;0,IPMT('Assumptions (Solar)'!$V$10,Model!X$1,'Assumptions (Solar)'!$V$13,'Assumptions (Solar)'!$V$8*Model!$AZ$902*('Assumptions (Solar)'!$AX$20*'Assumptions (Solar)'!$AX$2+'Assumptions (Solar)'!$AX$21*'Assumptions (Solar)'!$AX$3)/10^9),0)</f>
        <v>-0.2790605911</v>
      </c>
      <c r="BB1060" s="160">
        <f>IF($AZ$902&gt;0,IPMT('Assumptions (Solar)'!$V$10,Model!Y$1,'Assumptions (Solar)'!$V$13,'Assumptions (Solar)'!$V$8*Model!$AZ$902*('Assumptions (Solar)'!$AX$20*'Assumptions (Solar)'!$AX$2+'Assumptions (Solar)'!$AX$21*'Assumptions (Solar)'!$AX$3)/10^9),0)</f>
        <v>-0.2567135001</v>
      </c>
      <c r="BC1060" s="160">
        <f>IF($AZ$902&gt;0,IPMT('Assumptions (Solar)'!$V$10,Model!Z$1,'Assumptions (Solar)'!$V$13,'Assumptions (Solar)'!$V$8*Model!$AZ$902*('Assumptions (Solar)'!$AX$20*'Assumptions (Solar)'!$AX$2+'Assumptions (Solar)'!$AX$21*'Assumptions (Solar)'!$AX$3)/10^9),0)</f>
        <v>-0.2325786418</v>
      </c>
      <c r="BD1060" s="160">
        <f>IF($AZ$902&gt;0,IPMT('Assumptions (Solar)'!$V$10,Model!AA$1,'Assumptions (Solar)'!$V$13,'Assumptions (Solar)'!$V$8*Model!$AZ$902*('Assumptions (Solar)'!$AX$20*'Assumptions (Solar)'!$AX$2+'Assumptions (Solar)'!$AX$21*'Assumptions (Solar)'!$AX$3)/10^9),0)</f>
        <v>-0.2065129949</v>
      </c>
      <c r="BE1060" s="160">
        <f>IF($AZ$902&gt;0,IPMT('Assumptions (Solar)'!$V$10,Model!AB$1,'Assumptions (Solar)'!$V$13,'Assumptions (Solar)'!$V$8*Model!$AZ$902*('Assumptions (Solar)'!$AX$20*'Assumptions (Solar)'!$AX$2+'Assumptions (Solar)'!$AX$21*'Assumptions (Solar)'!$AX$3)/10^9),0)</f>
        <v>-0.1783620963</v>
      </c>
      <c r="BF1060" s="160">
        <f>IF($AZ$902&gt;0,IPMT('Assumptions (Solar)'!$V$10,Model!AC$1,'Assumptions (Solar)'!$V$13,'Assumptions (Solar)'!$V$8*Model!$AZ$902*('Assumptions (Solar)'!$AX$20*'Assumptions (Solar)'!$AX$2+'Assumptions (Solar)'!$AX$21*'Assumptions (Solar)'!$AX$3)/10^9),0)</f>
        <v>-0.1479591257</v>
      </c>
      <c r="BG1060" s="160">
        <f>IF($AZ$902&gt;0,IPMT('Assumptions (Solar)'!$V$10,Model!AD$1,'Assumptions (Solar)'!$V$13,'Assumptions (Solar)'!$V$8*Model!$AZ$902*('Assumptions (Solar)'!$AX$20*'Assumptions (Solar)'!$AX$2+'Assumptions (Solar)'!$AX$21*'Assumptions (Solar)'!$AX$3)/10^9),0)</f>
        <v>-0.1151239175</v>
      </c>
      <c r="BH1060" s="160">
        <f>IF($AZ$902&gt;0,IPMT('Assumptions (Solar)'!$V$10,Model!AE$1,'Assumptions (Solar)'!$V$13,'Assumptions (Solar)'!$V$8*Model!$AZ$902*('Assumptions (Solar)'!$AX$20*'Assumptions (Solar)'!$AX$2+'Assumptions (Solar)'!$AX$21*'Assumptions (Solar)'!$AX$3)/10^9),0)</f>
        <v>-0.07966189264</v>
      </c>
      <c r="BI1060" s="160">
        <f>IF($AZ$902&gt;0,IPMT('Assumptions (Solar)'!$V$10,Model!AF$1,'Assumptions (Solar)'!$V$13,'Assumptions (Solar)'!$V$8*Model!$AZ$902*('Assumptions (Solar)'!$AX$20*'Assumptions (Solar)'!$AX$2+'Assumptions (Solar)'!$AX$21*'Assumptions (Solar)'!$AX$3)/10^9),0)</f>
        <v>-0.0413629058</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-0.3021225334</v>
      </c>
      <c r="BB1061" s="160">
        <f>IF($BA$902&gt;0,IPMT('Assumptions (Solar)'!$V$10,Model!X$1,'Assumptions (Solar)'!$V$13,'Assumptions (Solar)'!$V$8*Model!$BA$902*('Assumptions (Solar)'!$AY$20*'Assumptions (Solar)'!$AY$2+'Assumptions (Solar)'!$AY$21*'Assumptions (Solar)'!$AY$3)/10^9),0)</f>
        <v>-0.2812671694</v>
      </c>
      <c r="BC1061" s="160">
        <f>IF($BA$902&gt;0,IPMT('Assumptions (Solar)'!$V$10,Model!Y$1,'Assumptions (Solar)'!$V$13,'Assumptions (Solar)'!$V$8*Model!$BA$902*('Assumptions (Solar)'!$AY$20*'Assumptions (Solar)'!$AY$2+'Assumptions (Solar)'!$AY$21*'Assumptions (Solar)'!$AY$3)/10^9),0)</f>
        <v>-0.2587433763</v>
      </c>
      <c r="BD1061" s="160">
        <f>IF($BA$902&gt;0,IPMT('Assumptions (Solar)'!$V$10,Model!Z$1,'Assumptions (Solar)'!$V$13,'Assumptions (Solar)'!$V$8*Model!$BA$902*('Assumptions (Solar)'!$AY$20*'Assumptions (Solar)'!$AY$2+'Assumptions (Solar)'!$AY$21*'Assumptions (Solar)'!$AY$3)/10^9),0)</f>
        <v>-0.2344176797</v>
      </c>
      <c r="BE1061" s="160">
        <f>IF($BA$902&gt;0,IPMT('Assumptions (Solar)'!$V$10,Model!AA$1,'Assumptions (Solar)'!$V$13,'Assumptions (Solar)'!$V$8*Model!$BA$902*('Assumptions (Solar)'!$AY$20*'Assumptions (Solar)'!$AY$2+'Assumptions (Solar)'!$AY$21*'Assumptions (Solar)'!$AY$3)/10^9),0)</f>
        <v>-0.2081459274</v>
      </c>
      <c r="BF1061" s="160">
        <f>IF($BA$902&gt;0,IPMT('Assumptions (Solar)'!$V$10,Model!AB$1,'Assumptions (Solar)'!$V$13,'Assumptions (Solar)'!$V$8*Model!$BA$902*('Assumptions (Solar)'!$AY$20*'Assumptions (Solar)'!$AY$2+'Assumptions (Solar)'!$AY$21*'Assumptions (Solar)'!$AY$3)/10^9),0)</f>
        <v>-0.1797724349</v>
      </c>
      <c r="BG1061" s="160">
        <f>IF($BA$902&gt;0,IPMT('Assumptions (Solar)'!$V$10,Model!AC$1,'Assumptions (Solar)'!$V$13,'Assumptions (Solar)'!$V$8*Model!$BA$902*('Assumptions (Solar)'!$AY$20*'Assumptions (Solar)'!$AY$2+'Assumptions (Solar)'!$AY$21*'Assumptions (Solar)'!$AY$3)/10^9),0)</f>
        <v>-0.149129063</v>
      </c>
      <c r="BH1061" s="160">
        <f>IF($BA$902&gt;0,IPMT('Assumptions (Solar)'!$V$10,Model!AD$1,'Assumptions (Solar)'!$V$13,'Assumptions (Solar)'!$V$8*Model!$BA$902*('Assumptions (Solar)'!$AY$20*'Assumptions (Solar)'!$AY$2+'Assumptions (Solar)'!$AY$21*'Assumptions (Solar)'!$AY$3)/10^9),0)</f>
        <v>-0.1160342214</v>
      </c>
      <c r="BI1061" s="160">
        <f>IF($BA$902&gt;0,IPMT('Assumptions (Solar)'!$V$10,Model!AE$1,'Assumptions (Solar)'!$V$13,'Assumptions (Solar)'!$V$8*Model!$BA$902*('Assumptions (Solar)'!$AY$20*'Assumptions (Solar)'!$AY$2+'Assumptions (Solar)'!$AY$21*'Assumptions (Solar)'!$AY$3)/10^9),0)</f>
        <v>-0.08029179242</v>
      </c>
      <c r="BJ1061" s="160">
        <f>IF($BA$902&gt;0,IPMT('Assumptions (Solar)'!$V$10,Model!AF$1,'Assumptions (Solar)'!$V$13,'Assumptions (Solar)'!$V$8*Model!$BA$902*('Assumptions (Solar)'!$AY$20*'Assumptions (Solar)'!$AY$2+'Assumptions (Solar)'!$AY$21*'Assumptions (Solar)'!$AY$3)/10^9),0)</f>
        <v>-0.04168996914</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0.01277965152</v>
      </c>
      <c r="M1062" s="176">
        <f t="shared" si="43"/>
        <v>0.02044744243</v>
      </c>
      <c r="N1062" s="176">
        <f t="shared" si="43"/>
        <v>0.01656459226</v>
      </c>
      <c r="O1062" s="176">
        <f t="shared" si="43"/>
        <v>0.04564529283</v>
      </c>
      <c r="P1062" s="176">
        <f t="shared" si="43"/>
        <v>0.1012575769</v>
      </c>
      <c r="Q1062" s="176">
        <f t="shared" si="43"/>
        <v>0.1455471791</v>
      </c>
      <c r="R1062" s="176">
        <f t="shared" si="43"/>
        <v>0.173847036</v>
      </c>
      <c r="S1062" s="176">
        <f t="shared" si="43"/>
        <v>0.3793775983</v>
      </c>
      <c r="T1062" s="176">
        <f t="shared" si="43"/>
        <v>0.7059953172</v>
      </c>
      <c r="U1062" s="176">
        <f t="shared" si="43"/>
        <v>0.8453123526</v>
      </c>
      <c r="V1062" s="176">
        <f t="shared" si="43"/>
        <v>0.6806793717</v>
      </c>
      <c r="W1062" s="176">
        <f t="shared" si="43"/>
        <v>0.4502056241</v>
      </c>
      <c r="X1062" s="176">
        <f t="shared" si="43"/>
        <v>1.289064342</v>
      </c>
      <c r="Y1062" s="176">
        <f t="shared" si="43"/>
        <v>2.429227583</v>
      </c>
      <c r="Z1062" s="176">
        <f t="shared" si="43"/>
        <v>2.763507125</v>
      </c>
      <c r="AA1062" s="176">
        <f t="shared" si="43"/>
        <v>2.95657213</v>
      </c>
      <c r="AB1062" s="176">
        <f t="shared" si="43"/>
        <v>3.29769214</v>
      </c>
      <c r="AC1062" s="176">
        <f t="shared" si="43"/>
        <v>3.344723679</v>
      </c>
      <c r="AD1062" s="176">
        <f t="shared" si="43"/>
        <v>3.181701764</v>
      </c>
      <c r="AE1062" s="176">
        <f t="shared" si="43"/>
        <v>3.095952782</v>
      </c>
      <c r="AF1062" s="176">
        <f t="shared" si="43"/>
        <v>3.005984494</v>
      </c>
      <c r="AG1062" s="176">
        <f t="shared" si="43"/>
        <v>2.910762934</v>
      </c>
      <c r="AH1062" s="176">
        <f t="shared" si="43"/>
        <v>2.810279467</v>
      </c>
      <c r="AI1062" s="176">
        <f t="shared" si="43"/>
        <v>2.733543493</v>
      </c>
      <c r="AJ1062" s="176">
        <f t="shared" si="43"/>
        <v>2.698618908</v>
      </c>
      <c r="AK1062" s="176">
        <f t="shared" si="43"/>
        <v>2.688083937</v>
      </c>
      <c r="AL1062" s="176">
        <f t="shared" si="43"/>
        <v>2.694282505</v>
      </c>
      <c r="AM1062" s="176">
        <f t="shared" si="43"/>
        <v>2.715165139</v>
      </c>
      <c r="AN1062" s="176">
        <f t="shared" si="43"/>
        <v>2.742346125</v>
      </c>
      <c r="AO1062" s="176">
        <f t="shared" si="43"/>
        <v>2.776303414</v>
      </c>
      <c r="AP1062" s="176">
        <f t="shared" si="43"/>
        <v>2.817708059</v>
      </c>
      <c r="AQ1062" s="176">
        <f t="shared" si="43"/>
        <v>2.859410449</v>
      </c>
      <c r="AR1062" s="176">
        <f t="shared" si="43"/>
        <v>2.897183963</v>
      </c>
      <c r="AS1062" s="176">
        <f t="shared" si="43"/>
        <v>2.993807767</v>
      </c>
      <c r="AT1062" s="176">
        <f t="shared" si="43"/>
        <v>3.144087528</v>
      </c>
      <c r="AU1062" s="176">
        <f t="shared" si="43"/>
        <v>3.241072367</v>
      </c>
      <c r="AV1062" s="176">
        <f t="shared" si="43"/>
        <v>3.216134347</v>
      </c>
      <c r="AW1062" s="176">
        <f t="shared" si="43"/>
        <v>3.15571806</v>
      </c>
      <c r="AX1062" s="176">
        <f t="shared" si="43"/>
        <v>3.745738796</v>
      </c>
      <c r="AY1062" s="176">
        <f t="shared" si="43"/>
        <v>4.712286582</v>
      </c>
      <c r="AZ1062" s="176">
        <f t="shared" si="43"/>
        <v>5.295657998</v>
      </c>
      <c r="BA1062" s="176">
        <f t="shared" si="43"/>
        <v>5.675284876</v>
      </c>
      <c r="BB1062" s="176">
        <f t="shared" si="43"/>
        <v>4.807764222</v>
      </c>
      <c r="BC1062" s="176">
        <f t="shared" si="43"/>
        <v>2.994013682</v>
      </c>
      <c r="BD1062" s="176">
        <f t="shared" si="43"/>
        <v>1.800832502</v>
      </c>
      <c r="BE1062" s="176">
        <f t="shared" si="43"/>
        <v>1.08479689</v>
      </c>
      <c r="BF1062" s="176">
        <f t="shared" si="43"/>
        <v>0.3625470401</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0.01277965152</v>
      </c>
      <c r="M1072" s="160">
        <f>IF($L$902&gt;0,'Assumptions (Solar)'!W$14*Model!$L$902*('Assumptions (Solar)'!$J$20*'Assumptions (Solar)'!$J$2+'Assumptions (Solar)'!$J$21*'Assumptions (Solar)'!$J$3)/10^9,0)</f>
        <v>0.02044744243</v>
      </c>
      <c r="N1072" s="160">
        <f>IF($L$902&gt;0,'Assumptions (Solar)'!X$14*Model!$L$902*('Assumptions (Solar)'!$J$20*'Assumptions (Solar)'!$J$2+'Assumptions (Solar)'!$J$21*'Assumptions (Solar)'!$J$3)/10^9,0)</f>
        <v>0.01226846546</v>
      </c>
      <c r="O1072" s="160">
        <f>IF($L$902&gt;0,'Assumptions (Solar)'!Y$14*Model!$L$902*('Assumptions (Solar)'!$J$20*'Assumptions (Solar)'!$J$2+'Assumptions (Solar)'!$J$21*'Assumptions (Solar)'!$J$3)/10^9,0)</f>
        <v>0.007361079274</v>
      </c>
      <c r="P1072" s="160">
        <f>IF($L$902&gt;0,'Assumptions (Solar)'!Z$14*Model!$L$902*('Assumptions (Solar)'!$J$20*'Assumptions (Solar)'!$J$2+'Assumptions (Solar)'!$J$21*'Assumptions (Solar)'!$J$3)/10^9,0)</f>
        <v>0.007361079274</v>
      </c>
      <c r="Q1072" s="160">
        <f>IF($L$902&gt;0,'Assumptions (Solar)'!AA$14*Model!$L$902*('Assumptions (Solar)'!$J$20*'Assumptions (Solar)'!$J$2+'Assumptions (Solar)'!$J$21*'Assumptions (Solar)'!$J$3)/10^9,0)</f>
        <v>0.003680539637</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0.004296126808</v>
      </c>
      <c r="O1074" s="177">
        <f>IF($N$902&gt;0,'Assumptions (Solar)'!W$14*Model!$N$902*('Assumptions (Solar)'!$L$20*'Assumptions (Solar)'!$L$2+'Assumptions (Solar)'!$L$21*'Assumptions (Solar)'!$L$3)/10^9,0)</f>
        <v>0.006873802893</v>
      </c>
      <c r="P1074" s="177">
        <f>IF($N$902&gt;0,'Assumptions (Solar)'!X$14*Model!$N$902*('Assumptions (Solar)'!$L$20*'Assumptions (Solar)'!$L$2+'Assumptions (Solar)'!$L$21*'Assumptions (Solar)'!$L$3)/10^9,0)</f>
        <v>0.004124281736</v>
      </c>
      <c r="Q1074" s="177">
        <f>IF($N$902&gt;0,'Assumptions (Solar)'!Y$14*Model!$N$902*('Assumptions (Solar)'!$L$20*'Assumptions (Solar)'!$L$2+'Assumptions (Solar)'!$L$21*'Assumptions (Solar)'!$L$3)/10^9,0)</f>
        <v>0.002474569041</v>
      </c>
      <c r="R1074" s="177">
        <f>IF($N$902&gt;0,'Assumptions (Solar)'!Z$14*Model!$N$902*('Assumptions (Solar)'!$L$20*'Assumptions (Solar)'!$L$2+'Assumptions (Solar)'!$L$21*'Assumptions (Solar)'!$L$3)/10^9,0)</f>
        <v>0.002474569041</v>
      </c>
      <c r="S1074" s="177">
        <f>IF($N$902&gt;0,'Assumptions (Solar)'!AA$14*Model!$N$902*('Assumptions (Solar)'!$L$20*'Assumptions (Solar)'!$L$2+'Assumptions (Solar)'!$L$21*'Assumptions (Solar)'!$L$3)/10^9,0)</f>
        <v>0.001237284521</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0.03141041067</v>
      </c>
      <c r="P1075" s="160">
        <f>IF($O$902&gt;0,'Assumptions (Solar)'!W$14*Model!$O$902*('Assumptions (Solar)'!$M$20*'Assumptions (Solar)'!$M$2+'Assumptions (Solar)'!$M$21*'Assumptions (Solar)'!$M$3)/10^9,0)</f>
        <v>0.05025665707</v>
      </c>
      <c r="Q1075" s="160">
        <f>IF($O$902&gt;0,'Assumptions (Solar)'!X$14*Model!$O$902*('Assumptions (Solar)'!$M$20*'Assumptions (Solar)'!$M$2+'Assumptions (Solar)'!$M$21*'Assumptions (Solar)'!$M$3)/10^9,0)</f>
        <v>0.03015399424</v>
      </c>
      <c r="R1075" s="160">
        <f>IF($O$902&gt;0,'Assumptions (Solar)'!Y$14*Model!$O$902*('Assumptions (Solar)'!$M$20*'Assumptions (Solar)'!$M$2+'Assumptions (Solar)'!$M$21*'Assumptions (Solar)'!$M$3)/10^9,0)</f>
        <v>0.01809239654</v>
      </c>
      <c r="S1075" s="160">
        <f>IF($O$902&gt;0,'Assumptions (Solar)'!Z$14*Model!$O$902*('Assumptions (Solar)'!$M$20*'Assumptions (Solar)'!$M$2+'Assumptions (Solar)'!$M$21*'Assumptions (Solar)'!$M$3)/10^9,0)</f>
        <v>0.01809239654</v>
      </c>
      <c r="T1075" s="160">
        <f>IF($O$902&gt;0,'Assumptions (Solar)'!AA$14*Model!$O$902*('Assumptions (Solar)'!$M$20*'Assumptions (Solar)'!$M$2+'Assumptions (Solar)'!$M$21*'Assumptions (Solar)'!$M$3)/10^9,0)</f>
        <v>0.009046198272</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0.03951555883</v>
      </c>
      <c r="Q1076" s="177">
        <f>IF($P$902&gt;0,'Assumptions (Solar)'!W$14*Model!$P$902*('Assumptions (Solar)'!$N$20*'Assumptions (Solar)'!$N$2+'Assumptions (Solar)'!$N$21*'Assumptions (Solar)'!$N$3)/10^9,0)</f>
        <v>0.06322489413</v>
      </c>
      <c r="R1076" s="177">
        <f>IF($P$902&gt;0,'Assumptions (Solar)'!X$14*Model!$P$902*('Assumptions (Solar)'!$N$20*'Assumptions (Solar)'!$N$2+'Assumptions (Solar)'!$N$21*'Assumptions (Solar)'!$N$3)/10^9,0)</f>
        <v>0.03793493648</v>
      </c>
      <c r="S1076" s="177">
        <f>IF($P$902&gt;0,'Assumptions (Solar)'!Y$14*Model!$P$902*('Assumptions (Solar)'!$N$20*'Assumptions (Solar)'!$N$2+'Assumptions (Solar)'!$N$21*'Assumptions (Solar)'!$N$3)/10^9,0)</f>
        <v>0.02276096189</v>
      </c>
      <c r="T1076" s="177">
        <f>IF($P$902&gt;0,'Assumptions (Solar)'!Z$14*Model!$P$902*('Assumptions (Solar)'!$N$20*'Assumptions (Solar)'!$N$2+'Assumptions (Solar)'!$N$21*'Assumptions (Solar)'!$N$3)/10^9,0)</f>
        <v>0.02276096189</v>
      </c>
      <c r="U1076" s="177">
        <f>IF($P$902&gt;0,'Assumptions (Solar)'!AA$14*Model!$P$902*('Assumptions (Solar)'!$N$20*'Assumptions (Solar)'!$N$2+'Assumptions (Solar)'!$N$21*'Assumptions (Solar)'!$N$3)/10^9,0)</f>
        <v>0.01138048094</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0.04601318206</v>
      </c>
      <c r="R1077" s="160">
        <f>IF($Q$902&gt;0,'Assumptions (Solar)'!W$14*Model!$Q$902*('Assumptions (Solar)'!$O$20*'Assumptions (Solar)'!$O$2+'Assumptions (Solar)'!$O$21*'Assumptions (Solar)'!$O$3)/10^9,0)</f>
        <v>0.0736210913</v>
      </c>
      <c r="S1077" s="160">
        <f>IF($Q$902&gt;0,'Assumptions (Solar)'!X$14*Model!$Q$902*('Assumptions (Solar)'!$O$20*'Assumptions (Solar)'!$O$2+'Assumptions (Solar)'!$O$21*'Assumptions (Solar)'!$O$3)/10^9,0)</f>
        <v>0.04417265478</v>
      </c>
      <c r="T1077" s="160">
        <f>IF($Q$902&gt;0,'Assumptions (Solar)'!Y$14*Model!$Q$902*('Assumptions (Solar)'!$O$20*'Assumptions (Solar)'!$O$2+'Assumptions (Solar)'!$O$21*'Assumptions (Solar)'!$O$3)/10^9,0)</f>
        <v>0.02650359287</v>
      </c>
      <c r="U1077" s="160">
        <f>IF($Q$902&gt;0,'Assumptions (Solar)'!Z$14*Model!$Q$902*('Assumptions (Solar)'!$O$20*'Assumptions (Solar)'!$O$2+'Assumptions (Solar)'!$O$21*'Assumptions (Solar)'!$O$3)/10^9,0)</f>
        <v>0.02650359287</v>
      </c>
      <c r="V1077" s="160">
        <f>IF($Q$902&gt;0,'Assumptions (Solar)'!AA$14*Model!$Q$902*('Assumptions (Solar)'!$O$20*'Assumptions (Solar)'!$O$2+'Assumptions (Solar)'!$O$21*'Assumptions (Solar)'!$O$3)/10^9,0)</f>
        <v>0.01325179643</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0.04172404267</v>
      </c>
      <c r="S1078" s="177">
        <f>IF($R$902&gt;0,'Assumptions (Solar)'!W$14*Model!$R$902*('Assumptions (Solar)'!$P$20*'Assumptions (Solar)'!$P$2+'Assumptions (Solar)'!$P$21*'Assumptions (Solar)'!$P$3)/10^9,0)</f>
        <v>0.06675846828</v>
      </c>
      <c r="T1078" s="177">
        <f>IF($R$902&gt;0,'Assumptions (Solar)'!X$14*Model!$R$902*('Assumptions (Solar)'!$P$20*'Assumptions (Solar)'!$P$2+'Assumptions (Solar)'!$P$21*'Assumptions (Solar)'!$P$3)/10^9,0)</f>
        <v>0.04005508097</v>
      </c>
      <c r="U1078" s="177">
        <f>IF($R$902&gt;0,'Assumptions (Solar)'!Y$14*Model!$R$902*('Assumptions (Solar)'!$P$20*'Assumptions (Solar)'!$P$2+'Assumptions (Solar)'!$P$21*'Assumptions (Solar)'!$P$3)/10^9,0)</f>
        <v>0.02403304858</v>
      </c>
      <c r="V1078" s="177">
        <f>IF($R$902&gt;0,'Assumptions (Solar)'!Z$14*Model!$R$902*('Assumptions (Solar)'!$P$20*'Assumptions (Solar)'!$P$2+'Assumptions (Solar)'!$P$21*'Assumptions (Solar)'!$P$3)/10^9,0)</f>
        <v>0.02403304858</v>
      </c>
      <c r="W1078" s="177">
        <f>IF($R$902&gt;0,'Assumptions (Solar)'!AA$14*Model!$R$902*('Assumptions (Solar)'!$P$20*'Assumptions (Solar)'!$P$2+'Assumptions (Solar)'!$P$21*'Assumptions (Solar)'!$P$3)/10^9,0)</f>
        <v>0.01201652429</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0.2263558323</v>
      </c>
      <c r="T1079" s="160">
        <f>IF($S$902&gt;0,'Assumptions (Solar)'!W$14*Model!$S$902*('Assumptions (Solar)'!$Q$20*'Assumptions (Solar)'!$Q$2+'Assumptions (Solar)'!$Q$21*'Assumptions (Solar)'!$Q$3)/10^9,0)</f>
        <v>0.3621693316</v>
      </c>
      <c r="U1079" s="160">
        <f>IF($S$902&gt;0,'Assumptions (Solar)'!X$14*Model!$S$902*('Assumptions (Solar)'!$Q$20*'Assumptions (Solar)'!$Q$2+'Assumptions (Solar)'!$Q$21*'Assumptions (Solar)'!$Q$3)/10^9,0)</f>
        <v>0.217301599</v>
      </c>
      <c r="V1079" s="160">
        <f>IF($S$902&gt;0,'Assumptions (Solar)'!Y$14*Model!$S$902*('Assumptions (Solar)'!$Q$20*'Assumptions (Solar)'!$Q$2+'Assumptions (Solar)'!$Q$21*'Assumptions (Solar)'!$Q$3)/10^9,0)</f>
        <v>0.1303809594</v>
      </c>
      <c r="W1079" s="160">
        <f>IF($S$902&gt;0,'Assumptions (Solar)'!Z$14*Model!$S$902*('Assumptions (Solar)'!$Q$20*'Assumptions (Solar)'!$Q$2+'Assumptions (Solar)'!$Q$21*'Assumptions (Solar)'!$Q$3)/10^9,0)</f>
        <v>0.1303809594</v>
      </c>
      <c r="X1079" s="160">
        <f>IF($S$902&gt;0,'Assumptions (Solar)'!AA$14*Model!$S$902*('Assumptions (Solar)'!$Q$20*'Assumptions (Solar)'!$Q$2+'Assumptions (Solar)'!$Q$21*'Assumptions (Solar)'!$Q$3)/10^9,0)</f>
        <v>0.06519047969</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0.2454601517</v>
      </c>
      <c r="U1080" s="160">
        <f>IF($T$902&gt;0,'Assumptions (Solar)'!W$14*Model!$T$902*('Assumptions (Solar)'!$R$20*'Assumptions (Solar)'!$R$2+'Assumptions (Solar)'!$R$21*'Assumptions (Solar)'!$R$3)/10^9,0)</f>
        <v>0.3927362426</v>
      </c>
      <c r="V1080" s="160">
        <f>IF($T$902&gt;0,'Assumptions (Solar)'!X$14*Model!$T$902*('Assumptions (Solar)'!$R$20*'Assumptions (Solar)'!$R$2+'Assumptions (Solar)'!$R$21*'Assumptions (Solar)'!$R$3)/10^9,0)</f>
        <v>0.2356417456</v>
      </c>
      <c r="W1080" s="160">
        <f>IF($T$902&gt;0,'Assumptions (Solar)'!Y$14*Model!$T$902*('Assumptions (Solar)'!$R$20*'Assumptions (Solar)'!$R$2+'Assumptions (Solar)'!$R$21*'Assumptions (Solar)'!$R$3)/10^9,0)</f>
        <v>0.1413850474</v>
      </c>
      <c r="X1080" s="160">
        <f>IF($T$902&gt;0,'Assumptions (Solar)'!Z$14*Model!$T$902*('Assumptions (Solar)'!$R$20*'Assumptions (Solar)'!$R$2+'Assumptions (Solar)'!$R$21*'Assumptions (Solar)'!$R$3)/10^9,0)</f>
        <v>0.1413850474</v>
      </c>
      <c r="Y1080" s="160">
        <f>IF($T$902&gt;0,'Assumptions (Solar)'!AA$14*Model!$T$902*('Assumptions (Solar)'!$R$20*'Assumptions (Solar)'!$R$2+'Assumptions (Solar)'!$R$21*'Assumptions (Solar)'!$R$3)/10^9,0)</f>
        <v>0.07069252368</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0.1733573886</v>
      </c>
      <c r="V1081" s="160">
        <f>IF($U$902&gt;0,'Assumptions (Solar)'!W$14*Model!$U$902*('Assumptions (Solar)'!$S$20*'Assumptions (Solar)'!$S$2+'Assumptions (Solar)'!$S$21*'Assumptions (Solar)'!$S$3)/10^9,0)</f>
        <v>0.2773718217</v>
      </c>
      <c r="W1081" s="160">
        <f>IF($U$902&gt;0,'Assumptions (Solar)'!X$14*Model!$U$902*('Assumptions (Solar)'!$S$20*'Assumptions (Solar)'!$S$2+'Assumptions (Solar)'!$S$21*'Assumptions (Solar)'!$S$3)/10^9,0)</f>
        <v>0.166423093</v>
      </c>
      <c r="X1081" s="160">
        <f>IF($U$902&gt;0,'Assumptions (Solar)'!Y$14*Model!$U$902*('Assumptions (Solar)'!$S$20*'Assumptions (Solar)'!$S$2+'Assumptions (Solar)'!$S$21*'Assumptions (Solar)'!$S$3)/10^9,0)</f>
        <v>0.09985385583</v>
      </c>
      <c r="Y1081" s="160">
        <f>IF($U$902&gt;0,'Assumptions (Solar)'!Z$14*Model!$U$902*('Assumptions (Solar)'!$S$20*'Assumptions (Solar)'!$S$2+'Assumptions (Solar)'!$S$21*'Assumptions (Solar)'!$S$3)/10^9,0)</f>
        <v>0.09985385583</v>
      </c>
      <c r="Z1081" s="160">
        <f>IF($U$902&gt;0,'Assumptions (Solar)'!AA$14*Model!$U$902*('Assumptions (Solar)'!$S$20*'Assumptions (Solar)'!$S$2+'Assumptions (Solar)'!$S$21*'Assumptions (Solar)'!$S$3)/10^9,0)</f>
        <v>0.04992692791</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0.9826349589</v>
      </c>
      <c r="Y1084" s="160">
        <f>IF($X$902&gt;0,'Assumptions (Solar)'!W14*Model!$X$902*('Assumptions (Solar)'!$V$20*'Assumptions (Solar)'!$V$2+'Assumptions (Solar)'!$V$21*'Assumptions (Solar)'!$V$3)/10^9,0)</f>
        <v>1.572215934</v>
      </c>
      <c r="Z1084" s="160">
        <f>IF($X$902&gt;0,'Assumptions (Solar)'!X14*Model!$X$902*('Assumptions (Solar)'!$V$20*'Assumptions (Solar)'!$V$2+'Assumptions (Solar)'!$V$21*'Assumptions (Solar)'!$V$3)/10^9,0)</f>
        <v>0.9433295605</v>
      </c>
      <c r="AA1084" s="160">
        <f>IF($X$902&gt;0,'Assumptions (Solar)'!Y14*Model!$X$902*('Assumptions (Solar)'!$V$20*'Assumptions (Solar)'!$V$2+'Assumptions (Solar)'!$V$21*'Assumptions (Solar)'!$V$3)/10^9,0)</f>
        <v>0.5659977363</v>
      </c>
      <c r="AB1084" s="160">
        <f>IF($X$902&gt;0,'Assumptions (Solar)'!Z14*Model!$X$902*('Assumptions (Solar)'!$V$20*'Assumptions (Solar)'!$V$2+'Assumptions (Solar)'!$V$21*'Assumptions (Solar)'!$V$3)/10^9,0)</f>
        <v>0.5659977363</v>
      </c>
      <c r="AC1084" s="160">
        <f>IF($X$902&gt;0,'Assumptions (Solar)'!AA14*Model!$X$902*('Assumptions (Solar)'!$V$20*'Assumptions (Solar)'!$V$2+'Assumptions (Solar)'!$V$21*'Assumptions (Solar)'!$V$3)/10^9,0)</f>
        <v>0.2829988682</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0.6864652696</v>
      </c>
      <c r="Z1085" s="160">
        <f>IF($Y$902&gt;0,'Assumptions (Solar)'!W14*Model!$Y$902*('Assumptions (Solar)'!$W$20*'Assumptions (Solar)'!$W$2+'Assumptions (Solar)'!$W$21*'Assumptions (Solar)'!$W$3)/10^9,0)</f>
        <v>1.098344431</v>
      </c>
      <c r="AA1085" s="160">
        <f>IF($Y$902&gt;0,'Assumptions (Solar)'!X14*Model!$Y$902*('Assumptions (Solar)'!$W$20*'Assumptions (Solar)'!$W$2+'Assumptions (Solar)'!$W$21*'Assumptions (Solar)'!$W$3)/10^9,0)</f>
        <v>0.6590066588</v>
      </c>
      <c r="AB1085" s="160">
        <f>IF($Y$902&gt;0,'Assumptions (Solar)'!Y14*Model!$Y$902*('Assumptions (Solar)'!$W$20*'Assumptions (Solar)'!$W$2+'Assumptions (Solar)'!$W$21*'Assumptions (Solar)'!$W$3)/10^9,0)</f>
        <v>0.3954039953</v>
      </c>
      <c r="AC1085" s="160">
        <f>IF($Y$902&gt;0,'Assumptions (Solar)'!Z14*Model!$Y$902*('Assumptions (Solar)'!$W$20*'Assumptions (Solar)'!$W$2+'Assumptions (Solar)'!$W$21*'Assumptions (Solar)'!$W$3)/10^9,0)</f>
        <v>0.3954039953</v>
      </c>
      <c r="AD1085" s="160">
        <f>IF($Y$902&gt;0,'Assumptions (Solar)'!AA14*Model!$Y$902*('Assumptions (Solar)'!$W$20*'Assumptions (Solar)'!$W$2+'Assumptions (Solar)'!$W$21*'Assumptions (Solar)'!$W$3)/10^9,0)</f>
        <v>0.1977019976</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0.671906205</v>
      </c>
      <c r="AA1086" s="160">
        <f>IF($Z$902&gt;0,'Assumptions (Solar)'!W14*Model!$Z$902*('Assumptions (Solar)'!$X$20*'Assumptions (Solar)'!$X$2+'Assumptions (Solar)'!$X$21*'Assumptions (Solar)'!$X$3)/10^9,0)</f>
        <v>1.075049928</v>
      </c>
      <c r="AB1086" s="160">
        <f>IF($Z$902&gt;0,'Assumptions (Solar)'!X14*Model!$Z$902*('Assumptions (Solar)'!$X$20*'Assumptions (Solar)'!$X$2+'Assumptions (Solar)'!$X$21*'Assumptions (Solar)'!$X$3)/10^9,0)</f>
        <v>0.6450299568</v>
      </c>
      <c r="AC1086" s="160">
        <f>IF($Z$902&gt;0,'Assumptions (Solar)'!Y14*Model!$Z$902*('Assumptions (Solar)'!$X$20*'Assumptions (Solar)'!$X$2+'Assumptions (Solar)'!$X$21*'Assumptions (Solar)'!$X$3)/10^9,0)</f>
        <v>0.3870179741</v>
      </c>
      <c r="AD1086" s="160">
        <f>IF($Z$902&gt;0,'Assumptions (Solar)'!Z14*Model!$Z$902*('Assumptions (Solar)'!$X$20*'Assumptions (Solar)'!$X$2+'Assumptions (Solar)'!$X$21*'Assumptions (Solar)'!$X$3)/10^9,0)</f>
        <v>0.3870179741</v>
      </c>
      <c r="AE1086" s="160">
        <f>IF($Z$902&gt;0,'Assumptions (Solar)'!AA14*Model!$Z$902*('Assumptions (Solar)'!$X$20*'Assumptions (Solar)'!$X$2+'Assumptions (Solar)'!$X$21*'Assumptions (Solar)'!$X$3)/10^9,0)</f>
        <v>0.193508987</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0.6565178069</v>
      </c>
      <c r="AB1087" s="160">
        <f>IF($AA$902&gt;0,'Assumptions (Solar)'!W14*Model!$AA$902*('Assumptions (Solar)'!$Y$20*'Assumptions (Solar)'!$Y$2+'Assumptions (Solar)'!$Y$21*'Assumptions (Solar)'!$Y$3)/10^9,0)</f>
        <v>1.050428491</v>
      </c>
      <c r="AC1087" s="160">
        <f>IF($AA$902&gt;0,'Assumptions (Solar)'!X14*Model!$AA$902*('Assumptions (Solar)'!$Y$20*'Assumptions (Solar)'!$Y$2+'Assumptions (Solar)'!$Y$21*'Assumptions (Solar)'!$Y$3)/10^9,0)</f>
        <v>0.6302570946</v>
      </c>
      <c r="AD1087" s="160">
        <f>IF($AA$902&gt;0,'Assumptions (Solar)'!Y14*Model!$AA$902*('Assumptions (Solar)'!$Y$20*'Assumptions (Solar)'!$Y$2+'Assumptions (Solar)'!$Y$21*'Assumptions (Solar)'!$Y$3)/10^9,0)</f>
        <v>0.3781542568</v>
      </c>
      <c r="AE1087" s="160">
        <f>IF($AA$902&gt;0,'Assumptions (Solar)'!Z14*Model!$AA$902*('Assumptions (Solar)'!$Y$20*'Assumptions (Solar)'!$Y$2+'Assumptions (Solar)'!$Y$21*'Assumptions (Solar)'!$Y$3)/10^9,0)</f>
        <v>0.3781542568</v>
      </c>
      <c r="AF1087" s="160">
        <f>IF($AA$902&gt;0,'Assumptions (Solar)'!AA14*Model!$AA$902*('Assumptions (Solar)'!$Y$20*'Assumptions (Solar)'!$Y$2+'Assumptions (Solar)'!$Y$21*'Assumptions (Solar)'!$Y$3)/10^9,0)</f>
        <v>0.1890771284</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0.6408319601</v>
      </c>
      <c r="AC1088" s="160">
        <f>IF($AB$902&gt;0,'Assumptions (Solar)'!W14*Model!$AB$902*('Assumptions (Solar)'!$Z$20*'Assumptions (Solar)'!$Z$2+'Assumptions (Solar)'!$Z$21*'Assumptions (Solar)'!$Z$3)/10^9,0)</f>
        <v>1.025331136</v>
      </c>
      <c r="AD1088" s="160">
        <f>IF($AB$902&gt;0,'Assumptions (Solar)'!X14*Model!$AB$902*('Assumptions (Solar)'!$Z$20*'Assumptions (Solar)'!$Z$2+'Assumptions (Solar)'!$Z$21*'Assumptions (Solar)'!$Z$3)/10^9,0)</f>
        <v>0.6151986817</v>
      </c>
      <c r="AE1088" s="160">
        <f>IF($AB$902&gt;0,'Assumptions (Solar)'!Y14*Model!$AB$902*('Assumptions (Solar)'!$Z$20*'Assumptions (Solar)'!$Z$2+'Assumptions (Solar)'!$Z$21*'Assumptions (Solar)'!$Z$3)/10^9,0)</f>
        <v>0.369119209</v>
      </c>
      <c r="AF1088" s="160">
        <f>IF($AB$902&gt;0,'Assumptions (Solar)'!Z14*Model!$AB$902*('Assumptions (Solar)'!$Z$20*'Assumptions (Solar)'!$Z$2+'Assumptions (Solar)'!$Z$21*'Assumptions (Solar)'!$Z$3)/10^9,0)</f>
        <v>0.369119209</v>
      </c>
      <c r="AG1088" s="160">
        <f>IF($AB$902&gt;0,'Assumptions (Solar)'!AA14*Model!$AB$902*('Assumptions (Solar)'!$Z$20*'Assumptions (Solar)'!$Z$2+'Assumptions (Solar)'!$Z$21*'Assumptions (Solar)'!$Z$3)/10^9,0)</f>
        <v>0.1845596045</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0.6237146107</v>
      </c>
      <c r="AD1089" s="160">
        <f>IF($AC$902&gt;0,'Assumptions (Solar)'!W14*Model!$AC$902*('Assumptions (Solar)'!$AA$20*'Assumptions (Solar)'!$AA$2+'Assumptions (Solar)'!$AA$21*'Assumptions (Solar)'!$AA$3)/10^9,0)</f>
        <v>0.9979433771</v>
      </c>
      <c r="AE1089" s="160">
        <f>IF($AC$902&gt;0,'Assumptions (Solar)'!X14*Model!$AC$902*('Assumptions (Solar)'!$AA$20*'Assumptions (Solar)'!$AA$2+'Assumptions (Solar)'!$AA$21*'Assumptions (Solar)'!$AA$3)/10^9,0)</f>
        <v>0.5987660262</v>
      </c>
      <c r="AF1089" s="160">
        <f>IF($AC$902&gt;0,'Assumptions (Solar)'!Y14*Model!$AC$902*('Assumptions (Solar)'!$AA$20*'Assumptions (Solar)'!$AA$2+'Assumptions (Solar)'!$AA$21*'Assumptions (Solar)'!$AA$3)/10^9,0)</f>
        <v>0.3592596157</v>
      </c>
      <c r="AG1089" s="160">
        <f>IF($AC$902&gt;0,'Assumptions (Solar)'!Z14*Model!$AC$902*('Assumptions (Solar)'!$AA$20*'Assumptions (Solar)'!$AA$2+'Assumptions (Solar)'!$AA$21*'Assumptions (Solar)'!$AA$3)/10^9,0)</f>
        <v>0.3592596157</v>
      </c>
      <c r="AH1089" s="160">
        <f>IF($AC$902&gt;0,'Assumptions (Solar)'!AA14*Model!$AC$902*('Assumptions (Solar)'!$AA$20*'Assumptions (Solar)'!$AA$2+'Assumptions (Solar)'!$AA$21*'Assumptions (Solar)'!$AA$3)/10^9,0)</f>
        <v>0.1796298079</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0.6056854766</v>
      </c>
      <c r="AE1090" s="160">
        <f>IF($AD$902&gt;0,'Assumptions (Solar)'!W14*Model!$AD$902*('Assumptions (Solar)'!$AB$20*'Assumptions (Solar)'!$AB$2+'Assumptions (Solar)'!$AB$21*'Assumptions (Solar)'!$AB$3)/10^9,0)</f>
        <v>0.9690967626</v>
      </c>
      <c r="AF1090" s="160">
        <f>IF($AD$902&gt;0,'Assumptions (Solar)'!X14*Model!$AD$902*('Assumptions (Solar)'!$AB$20*'Assumptions (Solar)'!$AB$2+'Assumptions (Solar)'!$AB$21*'Assumptions (Solar)'!$AB$3)/10^9,0)</f>
        <v>0.5814580576</v>
      </c>
      <c r="AG1090" s="160">
        <f>IF($AD$902&gt;0,'Assumptions (Solar)'!Y14*Model!$AD$902*('Assumptions (Solar)'!$AB$20*'Assumptions (Solar)'!$AB$2+'Assumptions (Solar)'!$AB$21*'Assumptions (Solar)'!$AB$3)/10^9,0)</f>
        <v>0.3488748345</v>
      </c>
      <c r="AH1090" s="160">
        <f>IF($AD$902&gt;0,'Assumptions (Solar)'!Z14*Model!$AD$902*('Assumptions (Solar)'!$AB$20*'Assumptions (Solar)'!$AB$2+'Assumptions (Solar)'!$AB$21*'Assumptions (Solar)'!$AB$3)/10^9,0)</f>
        <v>0.3488748345</v>
      </c>
      <c r="AI1090" s="160">
        <f>IF($AD$902&gt;0,'Assumptions (Solar)'!AA14*Model!$AD$902*('Assumptions (Solar)'!$AB$20*'Assumptions (Solar)'!$AB$2+'Assumptions (Solar)'!$AB$21*'Assumptions (Solar)'!$AB$3)/10^9,0)</f>
        <v>0.1744374173</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0.5873075408</v>
      </c>
      <c r="AF1091" s="160">
        <f>IF($AE$902&gt;0,'Assumptions (Solar)'!W14*Model!$AE$902*('Assumptions (Solar)'!$AC$20*'Assumptions (Solar)'!$AC$2+'Assumptions (Solar)'!$AC$21*'Assumptions (Solar)'!$AC$3)/10^9,0)</f>
        <v>0.9396920653</v>
      </c>
      <c r="AG1091" s="160">
        <f>IF($AE$902&gt;0,'Assumptions (Solar)'!X14*Model!$AE$902*('Assumptions (Solar)'!$AC$20*'Assumptions (Solar)'!$AC$2+'Assumptions (Solar)'!$AC$21*'Assumptions (Solar)'!$AC$3)/10^9,0)</f>
        <v>0.5638152392</v>
      </c>
      <c r="AH1091" s="160">
        <f>IF($AE$902&gt;0,'Assumptions (Solar)'!Y14*Model!$AE$902*('Assumptions (Solar)'!$AC$20*'Assumptions (Solar)'!$AC$2+'Assumptions (Solar)'!$AC$21*'Assumptions (Solar)'!$AC$3)/10^9,0)</f>
        <v>0.3382891435</v>
      </c>
      <c r="AI1091" s="160">
        <f>IF($AE$902&gt;0,'Assumptions (Solar)'!Z14*Model!$AE$902*('Assumptions (Solar)'!$AC$20*'Assumptions (Solar)'!$AC$2+'Assumptions (Solar)'!$AC$21*'Assumptions (Solar)'!$AC$3)/10^9,0)</f>
        <v>0.3382891435</v>
      </c>
      <c r="AJ1091" s="160">
        <f>IF($AE$902&gt;0,'Assumptions (Solar)'!AA14*Model!$AE$902*('Assumptions (Solar)'!$AC$20*'Assumptions (Solar)'!$AC$2+'Assumptions (Solar)'!$AC$21*'Assumptions (Solar)'!$AC$3)/10^9,0)</f>
        <v>0.1691445717</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0.5673784176</v>
      </c>
      <c r="AG1092" s="160">
        <f>IF($AF$902&gt;0,'Assumptions (Solar)'!W14*Model!$AF$902*('Assumptions (Solar)'!$AD$20*'Assumptions (Solar)'!$AD$2+'Assumptions (Solar)'!$AD$21*'Assumptions (Solar)'!$AD$3)/10^9,0)</f>
        <v>0.9078054681</v>
      </c>
      <c r="AH1092" s="160">
        <f>IF($AF$902&gt;0,'Assumptions (Solar)'!X14*Model!$AF$902*('Assumptions (Solar)'!$AD$20*'Assumptions (Solar)'!$AD$2+'Assumptions (Solar)'!$AD$21*'Assumptions (Solar)'!$AD$3)/10^9,0)</f>
        <v>0.5446832809</v>
      </c>
      <c r="AI1092" s="160">
        <f>IF($AF$902&gt;0,'Assumptions (Solar)'!Y14*Model!$AF$902*('Assumptions (Solar)'!$AD$20*'Assumptions (Solar)'!$AD$2+'Assumptions (Solar)'!$AD$21*'Assumptions (Solar)'!$AD$3)/10^9,0)</f>
        <v>0.3268099685</v>
      </c>
      <c r="AJ1092" s="160">
        <f>IF($AF$902&gt;0,'Assumptions (Solar)'!Z14*Model!$AF$902*('Assumptions (Solar)'!$AD$20*'Assumptions (Solar)'!$AD$2+'Assumptions (Solar)'!$AD$21*'Assumptions (Solar)'!$AD$3)/10^9,0)</f>
        <v>0.3268099685</v>
      </c>
      <c r="AK1092" s="160">
        <f>IF($AF$902&gt;0,'Assumptions (Solar)'!AA14*Model!$AF$902*('Assumptions (Solar)'!$AD$20*'Assumptions (Solar)'!$AD$2+'Assumptions (Solar)'!$AD$21*'Assumptions (Solar)'!$AD$3)/10^9,0)</f>
        <v>0.1634049843</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0.5464481715</v>
      </c>
      <c r="AH1093" s="160">
        <f>IF($AG$902&gt;0,'Assumptions (Solar)'!W14*Model!$AG$902*('Assumptions (Solar)'!$AE$20*'Assumptions (Solar)'!$AE$2+'Assumptions (Solar)'!$AE$21*'Assumptions (Solar)'!$AE$3)/10^9,0)</f>
        <v>0.8743170745</v>
      </c>
      <c r="AI1093" s="160">
        <f>IF($AG$902&gt;0,'Assumptions (Solar)'!X14*Model!$AG$902*('Assumptions (Solar)'!$AE$20*'Assumptions (Solar)'!$AE$2+'Assumptions (Solar)'!$AE$21*'Assumptions (Solar)'!$AE$3)/10^9,0)</f>
        <v>0.5245902447</v>
      </c>
      <c r="AJ1093" s="160">
        <f>IF($AG$902&gt;0,'Assumptions (Solar)'!Y14*Model!$AG$902*('Assumptions (Solar)'!$AE$20*'Assumptions (Solar)'!$AE$2+'Assumptions (Solar)'!$AE$21*'Assumptions (Solar)'!$AE$3)/10^9,0)</f>
        <v>0.3147541468</v>
      </c>
      <c r="AK1093" s="160">
        <f>IF($AG$902&gt;0,'Assumptions (Solar)'!Z14*Model!$AG$902*('Assumptions (Solar)'!$AE$20*'Assumptions (Solar)'!$AE$2+'Assumptions (Solar)'!$AE$21*'Assumptions (Solar)'!$AE$3)/10^9,0)</f>
        <v>0.3147541468</v>
      </c>
      <c r="AL1093" s="160">
        <f>IF($AG$902&gt;0,'Assumptions (Solar)'!AA14*Model!$AG$902*('Assumptions (Solar)'!$AE$20*'Assumptions (Solar)'!$AE$2+'Assumptions (Solar)'!$AE$21*'Assumptions (Solar)'!$AE$3)/10^9,0)</f>
        <v>0.1573770734</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0.5244853259</v>
      </c>
      <c r="AI1094" s="160">
        <f>IF($AH$902&gt;0,'Assumptions (Solar)'!W14*Model!$AH$902*('Assumptions (Solar)'!$AF$20*'Assumptions (Solar)'!$AF$2+'Assumptions (Solar)'!$AF$21*'Assumptions (Solar)'!$AF$3)/10^9,0)</f>
        <v>0.8391765215</v>
      </c>
      <c r="AJ1094" s="160">
        <f>IF($AH$902&gt;0,'Assumptions (Solar)'!X14*Model!$AH$902*('Assumptions (Solar)'!$AF$20*'Assumptions (Solar)'!$AF$2+'Assumptions (Solar)'!$AF$21*'Assumptions (Solar)'!$AF$3)/10^9,0)</f>
        <v>0.5035059129</v>
      </c>
      <c r="AK1094" s="160">
        <f>IF($AH$902&gt;0,'Assumptions (Solar)'!Y14*Model!$AH$902*('Assumptions (Solar)'!$AF$20*'Assumptions (Solar)'!$AF$2+'Assumptions (Solar)'!$AF$21*'Assumptions (Solar)'!$AF$3)/10^9,0)</f>
        <v>0.3021035477</v>
      </c>
      <c r="AL1094" s="160">
        <f>IF($AH$902&gt;0,'Assumptions (Solar)'!Z14*Model!$AH$902*('Assumptions (Solar)'!$AF$20*'Assumptions (Solar)'!$AF$2+'Assumptions (Solar)'!$AF$21*'Assumptions (Solar)'!$AF$3)/10^9,0)</f>
        <v>0.3021035477</v>
      </c>
      <c r="AM1094" s="160">
        <f>IF($AH$902&gt;0,'Assumptions (Solar)'!AA14*Model!$AH$902*('Assumptions (Solar)'!$AF$20*'Assumptions (Solar)'!$AF$2+'Assumptions (Solar)'!$AF$21*'Assumptions (Solar)'!$AF$3)/10^9,0)</f>
        <v>0.1510517739</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0.5302401973</v>
      </c>
      <c r="AJ1095" s="177">
        <f>IF($AI$902&gt;0,'Assumptions (Solar)'!W14*Model!$AI$902*('Assumptions (Solar)'!$AG$20*'Assumptions (Solar)'!$AG$2+'Assumptions (Solar)'!$AG$21*'Assumptions (Solar)'!$AG$3)/10^9,0)</f>
        <v>0.8483843157</v>
      </c>
      <c r="AK1095" s="177">
        <f>IF($AI$902&gt;0,'Assumptions (Solar)'!X14*Model!$AI$902*('Assumptions (Solar)'!$AG$20*'Assumptions (Solar)'!$AG$2+'Assumptions (Solar)'!$AG$21*'Assumptions (Solar)'!$AG$3)/10^9,0)</f>
        <v>0.5090305894</v>
      </c>
      <c r="AL1095" s="177">
        <f>IF($AI$902&gt;0,'Assumptions (Solar)'!Y14*Model!$AI$902*('Assumptions (Solar)'!$AG$20*'Assumptions (Solar)'!$AG$2+'Assumptions (Solar)'!$AG$21*'Assumptions (Solar)'!$AG$3)/10^9,0)</f>
        <v>0.3054183536</v>
      </c>
      <c r="AM1095" s="177">
        <f>IF($AI$902&gt;0,'Assumptions (Solar)'!Z14*Model!$AI$902*('Assumptions (Solar)'!$AG$20*'Assumptions (Solar)'!$AG$2+'Assumptions (Solar)'!$AG$21*'Assumptions (Solar)'!$AG$3)/10^9,0)</f>
        <v>0.3054183536</v>
      </c>
      <c r="AN1095" s="177">
        <f>IF($AI$902&gt;0,'Assumptions (Solar)'!AA14*Model!$AI$902*('Assumptions (Solar)'!$AG$20*'Assumptions (Solar)'!$AG$2+'Assumptions (Solar)'!$AG$21*'Assumptions (Solar)'!$AG$3)/10^9,0)</f>
        <v>0.1527091768</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0.5360199928</v>
      </c>
      <c r="AK1096" s="177">
        <f>IF($AJ$902&gt;0,'Assumptions (Solar)'!W14*Model!$AJ$902*('Assumptions (Solar)'!$AH$20*'Assumptions (Solar)'!$AH$2+'Assumptions (Solar)'!$AH$21*'Assumptions (Solar)'!$AH$3)/10^9,0)</f>
        <v>0.8576319884</v>
      </c>
      <c r="AL1096" s="177">
        <f>IF($AJ$902&gt;0,'Assumptions (Solar)'!X14*Model!$AJ$902*('Assumptions (Solar)'!$AH$20*'Assumptions (Solar)'!$AH$2+'Assumptions (Solar)'!$AH$21*'Assumptions (Solar)'!$AH$3)/10^9,0)</f>
        <v>0.514579193</v>
      </c>
      <c r="AM1096" s="177">
        <f>IF($AJ$902&gt;0,'Assumptions (Solar)'!Y14*Model!$AJ$902*('Assumptions (Solar)'!$AH$20*'Assumptions (Solar)'!$AH$2+'Assumptions (Solar)'!$AH$21*'Assumptions (Solar)'!$AH$3)/10^9,0)</f>
        <v>0.3087475158</v>
      </c>
      <c r="AN1096" s="177">
        <f>IF($AJ$902&gt;0,'Assumptions (Solar)'!Z14*Model!$AJ$902*('Assumptions (Solar)'!$AH$20*'Assumptions (Solar)'!$AH$2+'Assumptions (Solar)'!$AH$21*'Assumptions (Solar)'!$AH$3)/10^9,0)</f>
        <v>0.3087475158</v>
      </c>
      <c r="AO1096" s="177">
        <f>IF($AJ$902&gt;0,'Assumptions (Solar)'!AA14*Model!$AJ$902*('Assumptions (Solar)'!$AH$20*'Assumptions (Solar)'!$AH$2+'Assumptions (Solar)'!$AH$21*'Assumptions (Solar)'!$AH$3)/10^9,0)</f>
        <v>0.1543737579</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0.5411586804</v>
      </c>
      <c r="AL1097" s="160">
        <f>IF($AK$902&gt;0,'Assumptions (Solar)'!W14*Model!$AK$902*('Assumptions (Solar)'!$AI$20*'Assumptions (Solar)'!$AI$2+'Assumptions (Solar)'!$AI$21*'Assumptions (Solar)'!$AI$3)/10^9,0)</f>
        <v>0.8658538887</v>
      </c>
      <c r="AM1097" s="160">
        <f>IF($AK$902&gt;0,'Assumptions (Solar)'!X14*Model!$AK$902*('Assumptions (Solar)'!$AI$20*'Assumptions (Solar)'!$AI$2+'Assumptions (Solar)'!$AI$21*'Assumptions (Solar)'!$AI$3)/10^9,0)</f>
        <v>0.5195123332</v>
      </c>
      <c r="AN1097" s="160">
        <f>IF($AK$902&gt;0,'Assumptions (Solar)'!Y14*Model!$AK$902*('Assumptions (Solar)'!$AI$20*'Assumptions (Solar)'!$AI$2+'Assumptions (Solar)'!$AI$21*'Assumptions (Solar)'!$AI$3)/10^9,0)</f>
        <v>0.3117073999</v>
      </c>
      <c r="AO1097" s="160">
        <f>IF($AK$902&gt;0,'Assumptions (Solar)'!Z14*Model!$AK$902*('Assumptions (Solar)'!$AI$20*'Assumptions (Solar)'!$AI$2+'Assumptions (Solar)'!$AI$21*'Assumptions (Solar)'!$AI$3)/10^9,0)</f>
        <v>0.3117073999</v>
      </c>
      <c r="AP1097" s="160">
        <f>IF($AK$902&gt;0,'Assumptions (Solar)'!AA14*Model!$AK$902*('Assumptions (Solar)'!$AI$20*'Assumptions (Solar)'!$AI$2+'Assumptions (Solar)'!$AI$21*'Assumptions (Solar)'!$AI$3)/10^9,0)</f>
        <v>0.1558537</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0.5489504483</v>
      </c>
      <c r="AM1098" s="177">
        <f>IF($AL$902&gt;0,'Assumptions (Solar)'!W14*Model!$AL$902*('Assumptions (Solar)'!$AJ$20*'Assumptions (Solar)'!$AJ$2+'Assumptions (Solar)'!$AJ$21*'Assumptions (Solar)'!$AJ$3)/10^9,0)</f>
        <v>0.8783207173</v>
      </c>
      <c r="AN1098" s="177">
        <f>IF($AL$902&gt;0,'Assumptions (Solar)'!X14*Model!$AL$902*('Assumptions (Solar)'!$AJ$20*'Assumptions (Solar)'!$AJ$2+'Assumptions (Solar)'!$AJ$21*'Assumptions (Solar)'!$AJ$3)/10^9,0)</f>
        <v>0.5269924304</v>
      </c>
      <c r="AO1098" s="177">
        <f>IF($AL$902&gt;0,'Assumptions (Solar)'!Y14*Model!$AL$902*('Assumptions (Solar)'!$AJ$20*'Assumptions (Solar)'!$AJ$2+'Assumptions (Solar)'!$AJ$21*'Assumptions (Solar)'!$AJ$3)/10^9,0)</f>
        <v>0.3161954582</v>
      </c>
      <c r="AP1098" s="177">
        <f>IF($AL$902&gt;0,'Assumptions (Solar)'!Z14*Model!$AL$902*('Assumptions (Solar)'!$AJ$20*'Assumptions (Solar)'!$AJ$2+'Assumptions (Solar)'!$AJ$21*'Assumptions (Solar)'!$AJ$3)/10^9,0)</f>
        <v>0.3161954582</v>
      </c>
      <c r="AQ1098" s="177">
        <f>IF($AL$902&gt;0,'Assumptions (Solar)'!AA14*Model!$AL$902*('Assumptions (Solar)'!$AJ$20*'Assumptions (Solar)'!$AJ$2+'Assumptions (Solar)'!$AJ$21*'Assumptions (Solar)'!$AJ$3)/10^9,0)</f>
        <v>0.1580977291</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0.5521144453</v>
      </c>
      <c r="AN1099" s="160">
        <f>IF($AM$902&gt;0,'Assumptions (Solar)'!W14*Model!$AM$902*('Assumptions (Solar)'!$AK$20*'Assumptions (Solar)'!$AK$2+'Assumptions (Solar)'!$AK$21*'Assumptions (Solar)'!$AK$3)/10^9,0)</f>
        <v>0.8833831124</v>
      </c>
      <c r="AO1099" s="160">
        <f>IF($AM$902&gt;0,'Assumptions (Solar)'!X14*Model!$AM$902*('Assumptions (Solar)'!$AK$20*'Assumptions (Solar)'!$AK$2+'Assumptions (Solar)'!$AK$21*'Assumptions (Solar)'!$AK$3)/10^9,0)</f>
        <v>0.5300298675</v>
      </c>
      <c r="AP1099" s="160">
        <f>IF($AM$902&gt;0,'Assumptions (Solar)'!Y14*Model!$AM$902*('Assumptions (Solar)'!$AK$20*'Assumptions (Solar)'!$AK$2+'Assumptions (Solar)'!$AK$21*'Assumptions (Solar)'!$AK$3)/10^9,0)</f>
        <v>0.3180179205</v>
      </c>
      <c r="AQ1099" s="160">
        <f>IF($AM$902&gt;0,'Assumptions (Solar)'!Z14*Model!$AM$902*('Assumptions (Solar)'!$AK$20*'Assumptions (Solar)'!$AK$2+'Assumptions (Solar)'!$AK$21*'Assumptions (Solar)'!$AK$3)/10^9,0)</f>
        <v>0.3180179205</v>
      </c>
      <c r="AR1099" s="160">
        <f>IF($AM$902&gt;0,'Assumptions (Solar)'!AA14*Model!$AM$902*('Assumptions (Solar)'!$AK$20*'Assumptions (Solar)'!$AK$2+'Assumptions (Solar)'!$AK$21*'Assumptions (Solar)'!$AK$3)/10^9,0)</f>
        <v>0.1590089602</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0.5588064895</v>
      </c>
      <c r="AO1100" s="160">
        <f>IF($AN$902&gt;0,'Assumptions (Solar)'!W14*Model!$AN$902*('Assumptions (Solar)'!$AL$20*'Assumptions (Solar)'!$AL$2+'Assumptions (Solar)'!$AL$21*'Assumptions (Solar)'!$AL$3)/10^9,0)</f>
        <v>0.8940903832</v>
      </c>
      <c r="AP1100" s="160">
        <f>IF($AN$902&gt;0,'Assumptions (Solar)'!X14*Model!$AN$902*('Assumptions (Solar)'!$AL$20*'Assumptions (Solar)'!$AL$2+'Assumptions (Solar)'!$AL$21*'Assumptions (Solar)'!$AL$3)/10^9,0)</f>
        <v>0.5364542299</v>
      </c>
      <c r="AQ1100" s="160">
        <f>IF($AN$902&gt;0,'Assumptions (Solar)'!Y14*Model!$AN$902*('Assumptions (Solar)'!$AL$20*'Assumptions (Solar)'!$AL$2+'Assumptions (Solar)'!$AL$21*'Assumptions (Solar)'!$AL$3)/10^9,0)</f>
        <v>0.321872538</v>
      </c>
      <c r="AR1100" s="160">
        <f>IF($AN$902&gt;0,'Assumptions (Solar)'!Z14*Model!$AN$902*('Assumptions (Solar)'!$AL$20*'Assumptions (Solar)'!$AL$2+'Assumptions (Solar)'!$AL$21*'Assumptions (Solar)'!$AL$3)/10^9,0)</f>
        <v>0.321872538</v>
      </c>
      <c r="AS1100" s="160">
        <f>IF($AN$902&gt;0,'Assumptions (Solar)'!AA14*Model!$AN$902*('Assumptions (Solar)'!$AL$20*'Assumptions (Solar)'!$AL$2+'Assumptions (Solar)'!$AL$21*'Assumptions (Solar)'!$AL$3)/10^9,0)</f>
        <v>0.160936269</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0.5699065469</v>
      </c>
      <c r="AP1101" s="160">
        <f>IF($AO$902&gt;0,'Assumptions (Solar)'!W14*Model!$AO$902*('Assumptions (Solar)'!$AM$20*'Assumptions (Solar)'!$AM$2+'Assumptions (Solar)'!$AM$21*'Assumptions (Solar)'!$AM$3)/10^9,0)</f>
        <v>0.911850475</v>
      </c>
      <c r="AQ1101" s="160">
        <f>IF($AO$902&gt;0,'Assumptions (Solar)'!X14*Model!$AO$902*('Assumptions (Solar)'!$AM$20*'Assumptions (Solar)'!$AM$2+'Assumptions (Solar)'!$AM$21*'Assumptions (Solar)'!$AM$3)/10^9,0)</f>
        <v>0.547110285</v>
      </c>
      <c r="AR1101" s="160">
        <f>IF($AO$902&gt;0,'Assumptions (Solar)'!Y14*Model!$AO$902*('Assumptions (Solar)'!$AM$20*'Assumptions (Solar)'!$AM$2+'Assumptions (Solar)'!$AM$21*'Assumptions (Solar)'!$AM$3)/10^9,0)</f>
        <v>0.328266171</v>
      </c>
      <c r="AS1101" s="160">
        <f>IF($AO$902&gt;0,'Assumptions (Solar)'!Z14*Model!$AO$902*('Assumptions (Solar)'!$AM$20*'Assumptions (Solar)'!$AM$2+'Assumptions (Solar)'!$AM$21*'Assumptions (Solar)'!$AM$3)/10^9,0)</f>
        <v>0.328266171</v>
      </c>
      <c r="AT1101" s="160">
        <f>IF($AO$902&gt;0,'Assumptions (Solar)'!AA14*Model!$AO$902*('Assumptions (Solar)'!$AM$20*'Assumptions (Solar)'!$AM$2+'Assumptions (Solar)'!$AM$21*'Assumptions (Solar)'!$AM$3)/10^9,0)</f>
        <v>0.1641330855</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0.5793362752</v>
      </c>
      <c r="AQ1102" s="160">
        <f>IF($AP$902&gt;0,'Assumptions (Solar)'!W14*Model!$AP$902*('Assumptions (Solar)'!$AN$20*'Assumptions (Solar)'!$AN$2+'Assumptions (Solar)'!$AN$21*'Assumptions (Solar)'!$AN$3)/10^9,0)</f>
        <v>0.9269380403</v>
      </c>
      <c r="AR1102" s="160">
        <f>IF($AP$902&gt;0,'Assumptions (Solar)'!X14*Model!$AP$902*('Assumptions (Solar)'!$AN$20*'Assumptions (Solar)'!$AN$2+'Assumptions (Solar)'!$AN$21*'Assumptions (Solar)'!$AN$3)/10^9,0)</f>
        <v>0.5561628242</v>
      </c>
      <c r="AS1102" s="160">
        <f>IF($AP$902&gt;0,'Assumptions (Solar)'!Y14*Model!$AP$902*('Assumptions (Solar)'!$AN$20*'Assumptions (Solar)'!$AN$2+'Assumptions (Solar)'!$AN$21*'Assumptions (Solar)'!$AN$3)/10^9,0)</f>
        <v>0.3336976945</v>
      </c>
      <c r="AT1102" s="160">
        <f>IF($AP$902&gt;0,'Assumptions (Solar)'!Z14*Model!$AP$902*('Assumptions (Solar)'!$AN$20*'Assumptions (Solar)'!$AN$2+'Assumptions (Solar)'!$AN$21*'Assumptions (Solar)'!$AN$3)/10^9,0)</f>
        <v>0.3336976945</v>
      </c>
      <c r="AU1102" s="160">
        <f>IF($AP$902&gt;0,'Assumptions (Solar)'!AA14*Model!$AP$902*('Assumptions (Solar)'!$AN$20*'Assumptions (Solar)'!$AN$2+'Assumptions (Solar)'!$AN$21*'Assumptions (Solar)'!$AN$3)/10^9,0)</f>
        <v>0.1668488473</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0.5873739363</v>
      </c>
      <c r="AR1103" s="160">
        <f>IF($AQ$902&gt;0,'Assumptions (Solar)'!W14*Model!$AQ$902*('Assumptions (Solar)'!$AO$20*'Assumptions (Solar)'!$AO$2+'Assumptions (Solar)'!$AO$21*'Assumptions (Solar)'!$AO$3)/10^9,0)</f>
        <v>0.9397982981</v>
      </c>
      <c r="AS1103" s="160">
        <f>IF($AQ$902&gt;0,'Assumptions (Solar)'!X14*Model!$AQ$902*('Assumptions (Solar)'!$AO$20*'Assumptions (Solar)'!$AO$2+'Assumptions (Solar)'!$AO$21*'Assumptions (Solar)'!$AO$3)/10^9,0)</f>
        <v>0.5638789788</v>
      </c>
      <c r="AT1103" s="160">
        <f>IF($AQ$902&gt;0,'Assumptions (Solar)'!Y14*Model!$AQ$902*('Assumptions (Solar)'!$AO$20*'Assumptions (Solar)'!$AO$2+'Assumptions (Solar)'!$AO$21*'Assumptions (Solar)'!$AO$3)/10^9,0)</f>
        <v>0.3383273873</v>
      </c>
      <c r="AU1103" s="160">
        <f>IF($AQ$902&gt;0,'Assumptions (Solar)'!Z14*Model!$AQ$902*('Assumptions (Solar)'!$AO$20*'Assumptions (Solar)'!$AO$2+'Assumptions (Solar)'!$AO$21*'Assumptions (Solar)'!$AO$3)/10^9,0)</f>
        <v>0.3383273873</v>
      </c>
      <c r="AV1103" s="160">
        <f>IF($AQ$902&gt;0,'Assumptions (Solar)'!AA14*Model!$AQ$902*('Assumptions (Solar)'!$AO$20*'Assumptions (Solar)'!$AO$2+'Assumptions (Solar)'!$AO$21*'Assumptions (Solar)'!$AO$3)/10^9,0)</f>
        <v>0.1691636937</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0.5920751714</v>
      </c>
      <c r="AS1104" s="160">
        <f>IF($AR$902&gt;0,'Assumptions (Solar)'!W14*Model!$AR$902*('Assumptions (Solar)'!$AP$20*'Assumptions (Solar)'!$AP$2+'Assumptions (Solar)'!$AP$21*'Assumptions (Solar)'!$AP$3)/10^9,0)</f>
        <v>0.9473202742</v>
      </c>
      <c r="AT1104" s="160">
        <f>IF($AR$902&gt;0,'Assumptions (Solar)'!X14*Model!$AR$902*('Assumptions (Solar)'!$AP$20*'Assumptions (Solar)'!$AP$2+'Assumptions (Solar)'!$AP$21*'Assumptions (Solar)'!$AP$3)/10^9,0)</f>
        <v>0.5683921645</v>
      </c>
      <c r="AU1104" s="160">
        <f>IF($AR$902&gt;0,'Assumptions (Solar)'!Y14*Model!$AR$902*('Assumptions (Solar)'!$AP$20*'Assumptions (Solar)'!$AP$2+'Assumptions (Solar)'!$AP$21*'Assumptions (Solar)'!$AP$3)/10^9,0)</f>
        <v>0.3410352987</v>
      </c>
      <c r="AV1104" s="160">
        <f>IF($AR$902&gt;0,'Assumptions (Solar)'!Z14*Model!$AR$902*('Assumptions (Solar)'!$AP$20*'Assumptions (Solar)'!$AP$2+'Assumptions (Solar)'!$AP$21*'Assumptions (Solar)'!$AP$3)/10^9,0)</f>
        <v>0.3410352987</v>
      </c>
      <c r="AW1104" s="160">
        <f>IF($AR$902&gt;0,'Assumptions (Solar)'!AA14*Model!$AR$902*('Assumptions (Solar)'!$AP$20*'Assumptions (Solar)'!$AP$2+'Assumptions (Solar)'!$AP$21*'Assumptions (Solar)'!$AP$3)/10^9,0)</f>
        <v>0.1705176494</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0.6597083794</v>
      </c>
      <c r="AT1105" s="160">
        <f>IF($AS$902&gt;0,'Assumptions (Solar)'!W14*Model!$AS$902*('Assumptions (Solar)'!$AQ$20*'Assumptions (Solar)'!$AQ$2+'Assumptions (Solar)'!$AQ$21*'Assumptions (Solar)'!$AQ$3)/10^9,0)</f>
        <v>1.055533407</v>
      </c>
      <c r="AU1105" s="160">
        <f>IF($AS$902&gt;0,'Assumptions (Solar)'!X14*Model!$AS$902*('Assumptions (Solar)'!$AQ$20*'Assumptions (Solar)'!$AQ$2+'Assumptions (Solar)'!$AQ$21*'Assumptions (Solar)'!$AQ$3)/10^9,0)</f>
        <v>0.6333200443</v>
      </c>
      <c r="AV1105" s="160">
        <f>IF($AS$902&gt;0,'Assumptions (Solar)'!Y14*Model!$AS$902*('Assumptions (Solar)'!$AQ$20*'Assumptions (Solar)'!$AQ$2+'Assumptions (Solar)'!$AQ$21*'Assumptions (Solar)'!$AQ$3)/10^9,0)</f>
        <v>0.3799920266</v>
      </c>
      <c r="AW1105" s="160">
        <f>IF($AS$902&gt;0,'Assumptions (Solar)'!Z14*Model!$AS$902*('Assumptions (Solar)'!$AQ$20*'Assumptions (Solar)'!$AQ$2+'Assumptions (Solar)'!$AQ$21*'Assumptions (Solar)'!$AQ$3)/10^9,0)</f>
        <v>0.3799920266</v>
      </c>
      <c r="AX1105" s="160">
        <f>IF($AS$902&gt;0,'Assumptions (Solar)'!AA14*Model!$AS$902*('Assumptions (Solar)'!$AQ$20*'Assumptions (Solar)'!$AQ$2+'Assumptions (Solar)'!$AQ$21*'Assumptions (Solar)'!$AQ$3)/10^9,0)</f>
        <v>0.1899960133</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0.6840037893</v>
      </c>
      <c r="AU1106" s="160">
        <f>IF($AT$902&gt;0,'Assumptions (Solar)'!W14*Model!$AT$902*('Assumptions (Solar)'!$AR$20*'Assumptions (Solar)'!$AR$2+'Assumptions (Solar)'!$AR$21*'Assumptions (Solar)'!$AR$3)/10^9,0)</f>
        <v>1.094406063</v>
      </c>
      <c r="AV1106" s="160">
        <f>IF($AT$902&gt;0,'Assumptions (Solar)'!X14*Model!$AT$902*('Assumptions (Solar)'!$AR$20*'Assumptions (Solar)'!$AR$2+'Assumptions (Solar)'!$AR$21*'Assumptions (Solar)'!$AR$3)/10^9,0)</f>
        <v>0.6566436377</v>
      </c>
      <c r="AW1106" s="160">
        <f>IF($AT$902&gt;0,'Assumptions (Solar)'!Y14*Model!$AT$902*('Assumptions (Solar)'!$AR$20*'Assumptions (Solar)'!$AR$2+'Assumptions (Solar)'!$AR$21*'Assumptions (Solar)'!$AR$3)/10^9,0)</f>
        <v>0.3939861826</v>
      </c>
      <c r="AX1106" s="160">
        <f>IF($AT$902&gt;0,'Assumptions (Solar)'!Z14*Model!$AT$902*('Assumptions (Solar)'!$AR$20*'Assumptions (Solar)'!$AR$2+'Assumptions (Solar)'!$AR$21*'Assumptions (Solar)'!$AR$3)/10^9,0)</f>
        <v>0.3939861826</v>
      </c>
      <c r="AY1106" s="160">
        <f>IF($AT$902&gt;0,'Assumptions (Solar)'!AA14*Model!$AT$902*('Assumptions (Solar)'!$AR$20*'Assumptions (Solar)'!$AR$2+'Assumptions (Solar)'!$AR$21*'Assumptions (Solar)'!$AR$3)/10^9,0)</f>
        <v>0.1969930913</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0.6671347265</v>
      </c>
      <c r="AV1107" s="160">
        <f>IF($AU$902&gt;0,'Assumptions (Solar)'!W14*Model!$AU$902*('Assumptions (Solar)'!$AS$20*'Assumptions (Solar)'!$AS$2+'Assumptions (Solar)'!$AS$21*'Assumptions (Solar)'!$AS$3)/10^9,0)</f>
        <v>1.067415562</v>
      </c>
      <c r="AW1107" s="160">
        <f>IF($AU$902&gt;0,'Assumptions (Solar)'!X14*Model!$AU$902*('Assumptions (Solar)'!$AS$20*'Assumptions (Solar)'!$AS$2+'Assumptions (Solar)'!$AS$21*'Assumptions (Solar)'!$AS$3)/10^9,0)</f>
        <v>0.6404493374</v>
      </c>
      <c r="AX1107" s="160">
        <f>IF($AU$902&gt;0,'Assumptions (Solar)'!Y14*Model!$AU$902*('Assumptions (Solar)'!$AS$20*'Assumptions (Solar)'!$AS$2+'Assumptions (Solar)'!$AS$21*'Assumptions (Solar)'!$AS$3)/10^9,0)</f>
        <v>0.3842696025</v>
      </c>
      <c r="AY1107" s="160">
        <f>IF($AU$902&gt;0,'Assumptions (Solar)'!Z14*Model!$AU$902*('Assumptions (Solar)'!$AS$20*'Assumptions (Solar)'!$AS$2+'Assumptions (Solar)'!$AS$21*'Assumptions (Solar)'!$AS$3)/10^9,0)</f>
        <v>0.3842696025</v>
      </c>
      <c r="AZ1107" s="160">
        <f>IF($AU$902&gt;0,'Assumptions (Solar)'!AA14*Model!$AU$902*('Assumptions (Solar)'!$AS$20*'Assumptions (Solar)'!$AS$2+'Assumptions (Solar)'!$AS$21*'Assumptions (Solar)'!$AS$3)/10^9,0)</f>
        <v>0.1921348012</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0.6018841277</v>
      </c>
      <c r="AW1108" s="160">
        <f>IF($AV$902&gt;0,'Assumptions (Solar)'!W14*Model!$AV$902*('Assumptions (Solar)'!$AT$20*'Assumptions (Solar)'!$AT$2+'Assumptions (Solar)'!$AT$21*'Assumptions (Solar)'!$AT$3)/10^9,0)</f>
        <v>0.9630146044</v>
      </c>
      <c r="AX1108" s="160">
        <f>IF($AV$902&gt;0,'Assumptions (Solar)'!X14*Model!$AV$902*('Assumptions (Solar)'!$AT$20*'Assumptions (Solar)'!$AT$2+'Assumptions (Solar)'!$AT$21*'Assumptions (Solar)'!$AT$3)/10^9,0)</f>
        <v>0.5778087626</v>
      </c>
      <c r="AY1108" s="160">
        <f>IF($AV$902&gt;0,'Assumptions (Solar)'!Y14*Model!$AV$902*('Assumptions (Solar)'!$AT$20*'Assumptions (Solar)'!$AT$2+'Assumptions (Solar)'!$AT$21*'Assumptions (Solar)'!$AT$3)/10^9,0)</f>
        <v>0.3466852576</v>
      </c>
      <c r="AZ1108" s="160">
        <f>IF($AV$902&gt;0,'Assumptions (Solar)'!Z14*Model!$AV$902*('Assumptions (Solar)'!$AT$20*'Assumptions (Solar)'!$AT$2+'Assumptions (Solar)'!$AT$21*'Assumptions (Solar)'!$AT$3)/10^9,0)</f>
        <v>0.3466852576</v>
      </c>
      <c r="BA1108" s="160">
        <f>IF($AV$902&gt;0,'Assumptions (Solar)'!AA14*Model!$AV$902*('Assumptions (Solar)'!$AT$20*'Assumptions (Solar)'!$AT$2+'Assumptions (Solar)'!$AT$21*'Assumptions (Solar)'!$AT$3)/10^9,0)</f>
        <v>0.1733426288</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0.6077582592</v>
      </c>
      <c r="AX1109" s="160">
        <f>IF($AW$902&gt;0,'Assumptions (Solar)'!W14*Model!$AW$902*('Assumptions (Solar)'!$AU$20*'Assumptions (Solar)'!$AU$2+'Assumptions (Solar)'!$AU$21*'Assumptions (Solar)'!$AU$3)/10^9,0)</f>
        <v>0.9724132147</v>
      </c>
      <c r="AY1109" s="160">
        <f>IF($AW$902&gt;0,'Assumptions (Solar)'!X14*Model!$AW$902*('Assumptions (Solar)'!$AU$20*'Assumptions (Solar)'!$AU$2+'Assumptions (Solar)'!$AU$21*'Assumptions (Solar)'!$AU$3)/10^9,0)</f>
        <v>0.5834479288</v>
      </c>
      <c r="AZ1109" s="160">
        <f>IF($AW$902&gt;0,'Assumptions (Solar)'!Y14*Model!$AW$902*('Assumptions (Solar)'!$AU$20*'Assumptions (Solar)'!$AU$2+'Assumptions (Solar)'!$AU$21*'Assumptions (Solar)'!$AU$3)/10^9,0)</f>
        <v>0.3500687573</v>
      </c>
      <c r="BA1109" s="160">
        <f>IF($AW$902&gt;0,'Assumptions (Solar)'!Z14*Model!$AW$902*('Assumptions (Solar)'!$AU$20*'Assumptions (Solar)'!$AU$2+'Assumptions (Solar)'!$AU$21*'Assumptions (Solar)'!$AU$3)/10^9,0)</f>
        <v>0.3500687573</v>
      </c>
      <c r="BB1109" s="160">
        <f>IF($AW$902&gt;0,'Assumptions (Solar)'!AA14*Model!$AW$902*('Assumptions (Solar)'!$AU$20*'Assumptions (Solar)'!$AU$2+'Assumptions (Solar)'!$AU$21*'Assumptions (Solar)'!$AU$3)/10^9,0)</f>
        <v>0.1750343786</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1.22726502</v>
      </c>
      <c r="AY1110" s="160">
        <f>IF($AX$902&gt;0,'Assumptions (Solar)'!W14*Model!$AX$902*('Assumptions (Solar)'!$AV$20*'Assumptions (Solar)'!$AV$2+'Assumptions (Solar)'!$AV$21*'Assumptions (Solar)'!$AV$3)/10^9,0)</f>
        <v>1.963624032</v>
      </c>
      <c r="AZ1110" s="160">
        <f>IF($AX$902&gt;0,'Assumptions (Solar)'!X14*Model!$AX$902*('Assumptions (Solar)'!$AV$20*'Assumptions (Solar)'!$AV$2+'Assumptions (Solar)'!$AV$21*'Assumptions (Solar)'!$AV$3)/10^9,0)</f>
        <v>1.178174419</v>
      </c>
      <c r="BA1110" s="160">
        <f>IF($AX$902&gt;0,'Assumptions (Solar)'!Y14*Model!$AX$902*('Assumptions (Solar)'!$AV$20*'Assumptions (Solar)'!$AV$2+'Assumptions (Solar)'!$AV$21*'Assumptions (Solar)'!$AV$3)/10^9,0)</f>
        <v>0.7069046516</v>
      </c>
      <c r="BB1110" s="160">
        <f>IF($AX$902&gt;0,'Assumptions (Solar)'!Z14*Model!$AX$902*('Assumptions (Solar)'!$AV$20*'Assumptions (Solar)'!$AV$2+'Assumptions (Solar)'!$AV$21*'Assumptions (Solar)'!$AV$3)/10^9,0)</f>
        <v>0.7069046516</v>
      </c>
      <c r="BC1110" s="160">
        <f>IF($AX$902&gt;0,'Assumptions (Solar)'!AA14*Model!$AX$902*('Assumptions (Solar)'!$AV$20*'Assumptions (Solar)'!$AV$2+'Assumptions (Solar)'!$AV$21*'Assumptions (Solar)'!$AV$3)/10^9,0)</f>
        <v>0.3534523258</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1.237266669</v>
      </c>
      <c r="AZ1111" s="160">
        <f>IF($AY$902&gt;0,'Assumptions (Solar)'!W14*Model!$AY$902*('Assumptions (Solar)'!$AW$20*'Assumptions (Solar)'!$AW$2+'Assumptions (Solar)'!$AW$21*'Assumptions (Solar)'!$AW$3)/10^9,0)</f>
        <v>1.979626671</v>
      </c>
      <c r="BA1111" s="160">
        <f>IF($AY$902&gt;0,'Assumptions (Solar)'!X14*Model!$AY$902*('Assumptions (Solar)'!$AW$20*'Assumptions (Solar)'!$AW$2+'Assumptions (Solar)'!$AW$21*'Assumptions (Solar)'!$AW$3)/10^9,0)</f>
        <v>1.187776003</v>
      </c>
      <c r="BB1111" s="160">
        <f>IF($AY$902&gt;0,'Assumptions (Solar)'!Y14*Model!$AY$902*('Assumptions (Solar)'!$AW$20*'Assumptions (Solar)'!$AW$2+'Assumptions (Solar)'!$AW$21*'Assumptions (Solar)'!$AW$3)/10^9,0)</f>
        <v>0.7126656016</v>
      </c>
      <c r="BC1111" s="160">
        <f>IF($AY$902&gt;0,'Assumptions (Solar)'!Z14*Model!$AY$902*('Assumptions (Solar)'!$AW$20*'Assumptions (Solar)'!$AW$2+'Assumptions (Solar)'!$AW$21*'Assumptions (Solar)'!$AW$3)/10^9,0)</f>
        <v>0.7126656016</v>
      </c>
      <c r="BD1111" s="160">
        <f>IF($AY$902&gt;0,'Assumptions (Solar)'!AA14*Model!$AY$902*('Assumptions (Solar)'!$AW$20*'Assumptions (Solar)'!$AW$2+'Assumptions (Solar)'!$AW$21*'Assumptions (Solar)'!$AW$3)/10^9,0)</f>
        <v>0.3563328008</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1.248968092</v>
      </c>
      <c r="BA1112" s="160">
        <f>IF($AZ$902&gt;0,'Assumptions (Solar)'!W14*Model!$AZ$902*('Assumptions (Solar)'!$AX$20*'Assumptions (Solar)'!$AX$2+'Assumptions (Solar)'!$AX$21*'Assumptions (Solar)'!$AX$3)/10^9,0)</f>
        <v>1.998348946</v>
      </c>
      <c r="BB1112" s="160">
        <f>IF($AZ$902&gt;0,'Assumptions (Solar)'!X14*Model!$AZ$902*('Assumptions (Solar)'!$AX$20*'Assumptions (Solar)'!$AX$2+'Assumptions (Solar)'!$AX$21*'Assumptions (Solar)'!$AX$3)/10^9,0)</f>
        <v>1.199009368</v>
      </c>
      <c r="BC1112" s="160">
        <f>IF($AZ$902&gt;0,'Assumptions (Solar)'!Y14*Model!$AZ$902*('Assumptions (Solar)'!$AX$20*'Assumptions (Solar)'!$AX$2+'Assumptions (Solar)'!$AX$21*'Assumptions (Solar)'!$AX$3)/10^9,0)</f>
        <v>0.7194056207</v>
      </c>
      <c r="BD1112" s="160">
        <f>IF($AZ$902&gt;0,'Assumptions (Solar)'!Z14*Model!$AZ$902*('Assumptions (Solar)'!$AX$20*'Assumptions (Solar)'!$AX$2+'Assumptions (Solar)'!$AX$21*'Assumptions (Solar)'!$AX$3)/10^9,0)</f>
        <v>0.7194056207</v>
      </c>
      <c r="BE1112" s="160">
        <f>IF($AZ$902&gt;0,'Assumptions (Solar)'!AA14*Model!$AZ$902*('Assumptions (Solar)'!$AX$20*'Assumptions (Solar)'!$AX$2+'Assumptions (Solar)'!$AX$21*'Assumptions (Solar)'!$AX$3)/10^9,0)</f>
        <v>0.3597028104</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1.258843889</v>
      </c>
      <c r="BB1113" s="160">
        <f>IF($BA$902&gt;0,'Assumptions (Solar)'!W14*Model!$BA$902*('Assumptions (Solar)'!$AY$20*'Assumptions (Solar)'!$AY$2+'Assumptions (Solar)'!$AY$21*'Assumptions (Solar)'!$AY$3)/10^9,0)</f>
        <v>2.014150223</v>
      </c>
      <c r="BC1113" s="160">
        <f>IF($BA$902&gt;0,'Assumptions (Solar)'!X14*Model!$BA$902*('Assumptions (Solar)'!$AY$20*'Assumptions (Solar)'!$AY$2+'Assumptions (Solar)'!$AY$21*'Assumptions (Solar)'!$AY$3)/10^9,0)</f>
        <v>1.208490134</v>
      </c>
      <c r="BD1113" s="160">
        <f>IF($BA$902&gt;0,'Assumptions (Solar)'!Y14*Model!$BA$902*('Assumptions (Solar)'!$AY$20*'Assumptions (Solar)'!$AY$2+'Assumptions (Solar)'!$AY$21*'Assumptions (Solar)'!$AY$3)/10^9,0)</f>
        <v>0.7250940801</v>
      </c>
      <c r="BE1113" s="160">
        <f>IF($BA$902&gt;0,'Assumptions (Solar)'!Z14*Model!$BA$902*('Assumptions (Solar)'!$AY$20*'Assumptions (Solar)'!$AY$2+'Assumptions (Solar)'!$AY$21*'Assumptions (Solar)'!$AY$3)/10^9,0)</f>
        <v>0.7250940801</v>
      </c>
      <c r="BF1113" s="160">
        <f>IF($BA$902&gt;0,'Assumptions (Solar)'!AA14*Model!$BA$902*('Assumptions (Solar)'!$AY$20*'Assumptions (Solar)'!$AY$2+'Assumptions (Solar)'!$AY$21*'Assumptions (Solar)'!$AY$3)/10^9,0)</f>
        <v>0.3625470401</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-0.02555930303</v>
      </c>
      <c r="L1114" s="160">
        <f>IF(Model!L900+Model!L901-Model!L899-L1062+L1010&gt;0,(1-'Assumptions (Solar)'!K33)*(Model!L900+Model!L901-Model!L899-L1062+L1010)+L1062-L957+L958,Model!L900+Model!L901-Model!L899+L1010-L957+L958)</f>
        <v>-0.005471325241</v>
      </c>
      <c r="M1114" s="160">
        <f>IF(Model!M900+Model!M901-Model!M899-M1062+M1010&gt;0,(1-'Assumptions (Solar)'!L33)*(Model!M900+Model!M901-Model!M899-M1062+M1010)+M1062-M957+M958,Model!M900+Model!M901-Model!M899+M1010-M957+M958)</f>
        <v>-0.01316044979</v>
      </c>
      <c r="N1114" s="160">
        <f>IF(Model!N900+Model!N901-Model!N899-N1062+N1010&gt;0,(1-'Assumptions (Solar)'!M33)*(Model!N900+Model!N901-Model!N899-N1062+N1010)+N1062-N957+N958,Model!N900+Model!N901-Model!N899+N1010-N957+N958)</f>
        <v>-0.06928863727</v>
      </c>
      <c r="O1114" s="160">
        <f>IF(Model!O900+Model!O901-Model!O899-O1062+O1010&gt;0,(1-'Assumptions (Solar)'!N33)*(Model!O900+Model!O901-Model!O899-O1062+O1010)+O1062-O957+O958,Model!O900+Model!O901-Model!O899+O1010-O957+O958)</f>
        <v>-0.09828672592</v>
      </c>
      <c r="P1114" s="160">
        <f>IF(Model!P900+Model!P901-Model!P899-P1062+P1010&gt;0,(1-'Assumptions (Solar)'!O33)*(Model!P900+Model!P901-Model!P899-P1062+P1010)+P1062-P957+P958,Model!P900+Model!P901-Model!P899+P1010-P957+P958)</f>
        <v>-0.1248616302</v>
      </c>
      <c r="Q1114" s="160">
        <f>IF(Model!Q900+Model!Q901-Model!Q899-Q1062+Q1010&gt;0,(1-'Assumptions (Solar)'!P33)*(Model!Q900+Model!Q901-Model!Q899-Q1062+Q1010)+Q1062-Q957+Q958,Model!Q900+Model!Q901-Model!Q899+Q1010-Q957+Q958)</f>
        <v>-0.129695419</v>
      </c>
      <c r="R1114" s="160">
        <f>IF(Model!R900+Model!R901-Model!R899-R1062+R1010&gt;0,(1-'Assumptions (Solar)'!Q33)*(Model!R900+Model!R901-Model!R899-R1062+R1010)+R1062-R957+R958,Model!R900+Model!R901-Model!R899+R1010-R957+R958)</f>
        <v>-0.5147671429</v>
      </c>
      <c r="S1114" s="160">
        <f>IF(Model!S900+Model!S901-Model!S899-S1062+S1010&gt;0,(1-'Assumptions (Solar)'!R33)*(Model!S900+Model!S901-Model!S899-S1062+S1010)+S1062-S957+S958,Model!S900+Model!S901-Model!S899+S1010-S957+S958)</f>
        <v>-0.6450283544</v>
      </c>
      <c r="T1114" s="160">
        <f>IF(Model!T900+Model!T901-Model!T899-T1062+T1010&gt;0,(1-'Assumptions (Solar)'!S33)*(Model!T900+Model!T901-Model!T899-T1062+T1010)+T1062-T957+T958,Model!T900+Model!T901-Model!T899+T1010-T957+T958)</f>
        <v>-0.5590399866</v>
      </c>
      <c r="U1114" s="160">
        <f>IF(Model!U900+Model!U901-Model!U899-U1062+U1010&gt;0,(1-'Assumptions (Solar)'!T33)*(Model!U900+Model!U901-Model!U899-U1062+U1010)+U1062-U957+U958,Model!U900+Model!U901-Model!U899+U1010-U957+U958)</f>
        <v>-0.2477870019</v>
      </c>
      <c r="V1114" s="160">
        <f>IF(Model!V900+Model!V901-Model!V899-V1062+V1010&gt;0,(1-'Assumptions (Solar)'!U33)*(Model!V900+Model!V901-Model!V899-V1062+V1010)+V1062-V957+V958,Model!V900+Model!V901-Model!V899+V1010-V957+V958)</f>
        <v>-0.2071394934</v>
      </c>
      <c r="W1114" s="160">
        <f>IF(Model!W900+Model!W901-Model!W899-W1062+W1010&gt;0,(1-'Assumptions (Solar)'!V33)*(Model!W900+Model!W901-Model!W899-W1062+W1010)+W1062-W957+W958,Model!W900+Model!W901-Model!W899+W1010-W957+W958)</f>
        <v>-2.165599682</v>
      </c>
      <c r="X1114" s="160">
        <f>IF(Model!X900+Model!X901-Model!X899-X1062+X1010&gt;0,(1-'Assumptions (Solar)'!W33)*(Model!X900+Model!X901-Model!X899-X1062+X1010)+X1062-X957+X958,Model!X900+Model!X901-Model!X899+X1010-X957+X958)</f>
        <v>-1.694250294</v>
      </c>
      <c r="Y1114" s="160">
        <f>IF(Model!Y900+Model!Y901-Model!Y899-Y1062+Y1010&gt;0,(1-'Assumptions (Solar)'!X33)*(Model!Y900+Model!Y901-Model!Y899-Y1062+Y1010)+Y1062-Y957+Y958,Model!Y900+Model!Y901-Model!Y899+Y1010-Y957+Y958)</f>
        <v>-1.63565334</v>
      </c>
      <c r="Z1114" s="160">
        <f>IF(Model!Z900+Model!Z901-Model!Z899-Z1062+Z1010&gt;0,(1-'Assumptions (Solar)'!Y33)*(Model!Z900+Model!Z901-Model!Z899-Z1062+Z1010)+Z1062-Z957+Z958,Model!Z900+Model!Z901-Model!Z899+Z1010-Z957+Z958)</f>
        <v>-1.547891014</v>
      </c>
      <c r="AA1114" s="160">
        <f>IF(Model!AA900+Model!AA901-Model!AA899-AA1062+AA1010&gt;0,(1-'Assumptions (Solar)'!Z33)*(Model!AA900+Model!AA901-Model!AA899-AA1062+AA1010)+AA1062-AA957+AA958,Model!AA900+Model!AA901-Model!AA899+AA1010-AA957+AA958)</f>
        <v>-1.431294843</v>
      </c>
      <c r="AB1114" s="160">
        <f>IF(Model!AB900+Model!AB901-Model!AB899-AB1062+AB1010&gt;0,(1-'Assumptions (Solar)'!AA33)*(Model!AB900+Model!AB901-Model!AB899-AB1062+AB1010)+AB1062-AB957+AB958,Model!AB900+Model!AB901-Model!AB899+AB1010-AB957+AB958)</f>
        <v>-1.27137335</v>
      </c>
      <c r="AC1114" s="160">
        <f>IF(Model!AC900+Model!AC901-Model!AC899-AC1062+AC1010&gt;0,(1-'Assumptions (Solar)'!AB33)*(Model!AC900+Model!AC901-Model!AC899-AC1062+AC1010)+AC1062-AC957+AC958,Model!AC900+Model!AC901-Model!AC899+AC1010-AC957+AC958)</f>
        <v>-1.024246108</v>
      </c>
      <c r="AD1114" s="160">
        <f>IF(Model!AD900+Model!AD901-Model!AD899-AD1062+AD1010&gt;0,(1-'Assumptions (Solar)'!AC33)*(Model!AD900+Model!AD901-Model!AD899-AD1062+AD1010)+AD1062-AD957+AD958,Model!AD900+Model!AD901-Model!AD899+AD1010-AD957+AD958)</f>
        <v>-0.7341888327</v>
      </c>
      <c r="AE1114" s="160">
        <f>IF(Model!AE900+Model!AE901-Model!AE899-AE1062+AE1010&gt;0,(1-'Assumptions (Solar)'!AD33)*(Model!AE900+Model!AE901-Model!AE899-AE1062+AE1010)+AE1062-AE957+AE958,Model!AE900+Model!AE901-Model!AE899+AE1010-AE957+AE958)</f>
        <v>-0.4529923124</v>
      </c>
      <c r="AF1114" s="160">
        <f>IF(Model!AF900+Model!AF901-Model!AF899-AF1062+AF1010&gt;0,(1-'Assumptions (Solar)'!AE33)*(Model!AF900+Model!AF901-Model!AF899-AF1062+AF1010)+AF1062-AF957+AF958,Model!AF900+Model!AF901-Model!AF899+AF1010-AF957+AF958)</f>
        <v>-0.2173164912</v>
      </c>
      <c r="AG1114" s="160">
        <f>IF(Model!AG900+Model!AG901-Model!AG899-AG1062+AG1010&gt;0,(1-'Assumptions (Solar)'!AF33)*(Model!AG900+Model!AG901-Model!AG899-AG1062+AG1010)+AG1062-AG957+AG958,Model!AG900+Model!AG901-Model!AG899+AG1010-AG957+AG958)</f>
        <v>0.002529772225</v>
      </c>
      <c r="AH1114" s="160">
        <f>IF(Model!AH900+Model!AH901-Model!AH899-AH1062+AH1010&gt;0,(1-'Assumptions (Solar)'!AG33)*(Model!AH900+Model!AH901-Model!AH899-AH1062+AH1010)+AH1062-AH957+AH958,Model!AH900+Model!AH901-Model!AH899+AH1010-AH957+AH958)</f>
        <v>0.541958362</v>
      </c>
      <c r="AI1114" s="160">
        <f>IF(Model!AI900+Model!AI901-Model!AI899-AI1062+AI1010&gt;0,(1-'Assumptions (Solar)'!AH33)*(Model!AI900+Model!AI901-Model!AI899-AI1062+AI1010)+AI1062-AI957+AI958,Model!AI900+Model!AI901-Model!AI899+AI1010-AI957+AI958)</f>
        <v>0.9508940441</v>
      </c>
      <c r="AJ1114" s="160">
        <f>IF(Model!AJ900+Model!AJ901-Model!AJ899-AJ1062+AJ1010&gt;0,(1-'Assumptions (Solar)'!AI33)*(Model!AJ900+Model!AJ901-Model!AJ899-AJ1062+AJ1010)+AJ1062-AJ957+AJ958,Model!AJ900+Model!AJ901-Model!AJ899+AJ1010-AJ957+AJ958)</f>
        <v>1.370487099</v>
      </c>
      <c r="AK1114" s="160">
        <f>IF(Model!AK900+Model!AK901-Model!AK899-AK1062+AK1010&gt;0,(1-'Assumptions (Solar)'!AJ33)*(Model!AK900+Model!AK901-Model!AK899-AK1062+AK1010)+AK1062-AK957+AK958,Model!AK900+Model!AK901-Model!AK899+AK1010-AK957+AK958)</f>
        <v>1.793034014</v>
      </c>
      <c r="AL1114" s="160">
        <f>IF(Model!AL900+Model!AL901-Model!AL899-AL1062+AL1010&gt;0,(1-'Assumptions (Solar)'!AK33)*(Model!AL900+Model!AL901-Model!AL899-AL1062+AL1010)+AL1062-AL957+AL958,Model!AL900+Model!AL901-Model!AL899+AL1010-AL957+AL958)</f>
        <v>2.238334356</v>
      </c>
      <c r="AM1114" s="160">
        <f>IF(Model!AM900+Model!AM901-Model!AM899-AM1062+AM1010&gt;0,(1-'Assumptions (Solar)'!AL33)*(Model!AM900+Model!AM901-Model!AM899-AM1062+AM1010)+AM1062-AM957+AM958,Model!AM900+Model!AM901-Model!AM899+AM1010-AM957+AM958)</f>
        <v>2.707339078</v>
      </c>
      <c r="AN1114" s="160">
        <f>IF(Model!AN900+Model!AN901-Model!AN899-AN1062+AN1010&gt;0,(1-'Assumptions (Solar)'!AM33)*(Model!AN900+Model!AN901-Model!AN899-AN1062+AN1010)+AN1062-AN957+AN958,Model!AN900+Model!AN901-Model!AN899+AN1010-AN957+AN958)</f>
        <v>3.168847575</v>
      </c>
      <c r="AO1114" s="160">
        <f>IF(Model!AO900+Model!AO901-Model!AO899-AO1062+AO1010&gt;0,(1-'Assumptions (Solar)'!AN33)*(Model!AO900+Model!AO901-Model!AO899-AO1062+AO1010)+AO1062-AO957+AO958,Model!AO900+Model!AO901-Model!AO899+AO1010-AO957+AO958)</f>
        <v>3.658173994</v>
      </c>
      <c r="AP1114" s="160">
        <f>IF(Model!AP900+Model!AP901-Model!AP899-AP1062+AP1010&gt;0,(1-'Assumptions (Solar)'!AO33)*(Model!AP900+Model!AP901-Model!AP899-AP1062+AP1010)+AP1062-AP957+AP958,Model!AP900+Model!AP901-Model!AP899+AP1010-AP957+AP958)</f>
        <v>4.158318293</v>
      </c>
      <c r="AQ1114" s="160">
        <f>IF(Model!AQ900+Model!AQ901-Model!AQ899-AQ1062+AQ1010&gt;0,(1-'Assumptions (Solar)'!AP33)*(Model!AQ900+Model!AQ901-Model!AQ899-AQ1062+AQ1010)+AQ1062-AQ957+AQ958,Model!AQ900+Model!AQ901-Model!AQ899+AQ1010-AQ957+AQ958)</f>
        <v>4.657547504</v>
      </c>
      <c r="AR1114" s="160">
        <f>IF(Model!AR900+Model!AR901-Model!AR899-AR1062+AR1010&gt;0,(1-'Assumptions (Solar)'!AQ33)*(Model!AR900+Model!AR901-Model!AR899-AR1062+AR1010)+AR1062-AR957+AR958,Model!AR900+Model!AR901-Model!AR899+AR1010-AR957+AR958)</f>
        <v>5.02976132</v>
      </c>
      <c r="AS1114" s="160">
        <f>IF(Model!AS900+Model!AS901-Model!AS899-AS1062+AS1010&gt;0,(1-'Assumptions (Solar)'!AR33)*(Model!AS900+Model!AS901-Model!AS899-AS1062+AS1010)+AS1062-AS957+AS958,Model!AS900+Model!AS901-Model!AS899+AS1010-AS957+AS958)</f>
        <v>5.490141658</v>
      </c>
      <c r="AT1114" s="160">
        <f>IF(Model!AT900+Model!AT901-Model!AT899-AT1062+AT1010&gt;0,(1-'Assumptions (Solar)'!AS33)*(Model!AT900+Model!AT901-Model!AT899-AT1062+AT1010)+AT1062-AT957+AT958,Model!AT900+Model!AT901-Model!AT899+AT1010-AT957+AT958)</f>
        <v>6.062117702</v>
      </c>
      <c r="AU1114" s="160">
        <f>IF(Model!AU900+Model!AU901-Model!AU899-AU1062+AU1010&gt;0,(1-'Assumptions (Solar)'!AT33)*(Model!AU900+Model!AU901-Model!AU899-AU1062+AU1010)+AU1062-AU957+AU958,Model!AU900+Model!AU901-Model!AU899+AU1010-AU957+AU958)</f>
        <v>6.757052614</v>
      </c>
      <c r="AV1114" s="160">
        <f>IF(Model!AV900+Model!AV901-Model!AV899-AV1062+AV1010&gt;0,(1-'Assumptions (Solar)'!AU33)*(Model!AV900+Model!AV901-Model!AV899-AV1062+AV1010)+AV1062-AV957+AV958,Model!AV900+Model!AV901-Model!AV899+AV1010-AV957+AV958)</f>
        <v>7.335398148</v>
      </c>
      <c r="AW1114" s="160">
        <f>IF(Model!AW900+Model!AW901-Model!AW899-AW1062+AW1010&gt;0,(1-'Assumptions (Solar)'!AV33)*(Model!AW900+Model!AW901-Model!AW899-AW1062+AW1010)+AW1062-AW957+AW958,Model!AW900+Model!AW901-Model!AW899+AW1010-AW957+AW958)</f>
        <v>6.675085036</v>
      </c>
      <c r="AX1114" s="160">
        <f>IF(Model!AX900+Model!AX901-Model!AX899-AX1062+AX1010&gt;0,(1-'Assumptions (Solar)'!AW33)*(Model!AX900+Model!AX901-Model!AX899-AX1062+AX1010)+AX1062-AX957+AX958,Model!AX900+Model!AX901-Model!AX899+AX1010-AX957+AX958)</f>
        <v>7.187453267</v>
      </c>
      <c r="AY1114" s="160">
        <f>IF(Model!AY900+Model!AY901-Model!AY899-AY1062+AY1010&gt;0,(1-'Assumptions (Solar)'!AX33)*(Model!AY900+Model!AY901-Model!AY899-AY1062+AY1010)+AY1062-AY957+AY958,Model!AY900+Model!AY901-Model!AY899+AY1010-AY957+AY958)</f>
        <v>7.980894985</v>
      </c>
      <c r="AZ1114" s="160">
        <f>IF(Model!AZ900+Model!AZ901-Model!AZ899-AZ1062+AZ1010&gt;0,(1-'Assumptions (Solar)'!AY33)*(Model!AZ900+Model!AZ901-Model!AZ899-AZ1062+AZ1010)+AZ1062-AZ957+AZ958,Model!AZ900+Model!AZ901-Model!AZ899+AZ1010-AZ957+AZ958)</f>
        <v>8.613583551</v>
      </c>
      <c r="BA1114" s="160">
        <f>IF(Model!BA900+Model!BA901-Model!BA899-BA1062+BA1010&gt;0,(1-'Assumptions (Solar)'!AZ33)*(Model!BA900+Model!BA901-Model!BA899-BA1062+BA1010)+BA1062-BA957+BA958,Model!BA900+Model!BA901-Model!BA899+BA1010-BA957+BA958)</f>
        <v>11.68066547</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-0.07976190945</v>
      </c>
      <c r="X1115" s="160">
        <f>IF(Model!X900+Model!X901-Model!X899-X1062+X1010&gt;0,'Assumptions (Solar)'!W33*(Model!X900+Model!X901-Model!X899-X1062+X1010)-'Assumptions (Solar)'!W34*Model!X898/10^3,-'Assumptions (Solar)'!W34*Model!X898/10^3)</f>
        <v>-0.2376026561</v>
      </c>
      <c r="Y1115" s="160">
        <f>IF(Model!Y900+Model!Y901-Model!Y899-Y1062+Y1010&gt;0,'Assumptions (Solar)'!X33*(Model!Y900+Model!Y901-Model!Y899-Y1062+Y1010)-'Assumptions (Solar)'!X34*Model!Y898/10^3,-'Assumptions (Solar)'!X34*Model!Y898/10^3)</f>
        <v>-0.401692077</v>
      </c>
      <c r="Z1115" s="160">
        <f>IF(Model!Z900+Model!Z901-Model!Z899-Z1062+Z1010&gt;0,'Assumptions (Solar)'!Y33*(Model!Z900+Model!Z901-Model!Z899-Z1062+Z1010)-'Assumptions (Solar)'!Y34*Model!Z898/10^3,-'Assumptions (Solar)'!Y34*Model!Z898/10^3)</f>
        <v>-0.5722163272</v>
      </c>
      <c r="AA1115" s="160">
        <f>IF(Model!AA900+Model!AA901-Model!AA899-AA1062+AA1010&gt;0,'Assumptions (Solar)'!Z33*(Model!AA900+Model!AA901-Model!AA899-AA1062+AA1010)-'Assumptions (Solar)'!Z34*Model!AA898/10^3,-'Assumptions (Solar)'!Z34*Model!AA898/10^3)</f>
        <v>-0.7493664953</v>
      </c>
      <c r="AB1115" s="160">
        <f>IF(Model!AB900+Model!AB901-Model!AB899-AB1062+AB1010&gt;0,'Assumptions (Solar)'!AA33*(Model!AB900+Model!AB901-Model!AB899-AB1062+AB1010)-'Assumptions (Solar)'!AA34*Model!AB898/10^3,-'Assumptions (Solar)'!AA34*Model!AB898/10^3)</f>
        <v>-0.9333387261</v>
      </c>
      <c r="AC1115" s="160">
        <f>IF(Model!AC900+Model!AC901-Model!AC899-AC1062+AC1010&gt;0,'Assumptions (Solar)'!AB33*(Model!AC900+Model!AC901-Model!AC899-AC1062+AC1010)-'Assumptions (Solar)'!AB34*Model!AC898/10^3,-'Assumptions (Solar)'!AB34*Model!AC898/10^3)</f>
        <v>-1.124334347</v>
      </c>
      <c r="AD1115" s="160">
        <f>IF(Model!AD900+Model!AD901-Model!AD899-AD1062+AD1010&gt;0,'Assumptions (Solar)'!AC33*(Model!AD900+Model!AD901-Model!AD899-AD1062+AD1010)-'Assumptions (Solar)'!AC34*Model!AD898/10^3,-'Assumptions (Solar)'!AC34*Model!AD898/10^3)</f>
        <v>-1.322559994</v>
      </c>
      <c r="AE1115" s="160">
        <f>IF(Model!AE900+Model!AE901-Model!AE899-AE1062+AE1010&gt;0,'Assumptions (Solar)'!AD33*(Model!AE900+Model!AE901-Model!AE899-AE1062+AE1010)-'Assumptions (Solar)'!AD34*Model!AE898/10^3,-'Assumptions (Solar)'!AD34*Model!AE898/10^3)</f>
        <v>-1.528227748</v>
      </c>
      <c r="AF1115" s="160">
        <f>IF(Model!AF900+Model!AF901-Model!AF899-AF1062+AF1010&gt;0,'Assumptions (Solar)'!AE33*(Model!AF900+Model!AF901-Model!AF899-AF1062+AF1010)-'Assumptions (Solar)'!AE34*Model!AF898/10^3,-'Assumptions (Solar)'!AE34*Model!AF898/10^3)</f>
        <v>-1.741555265</v>
      </c>
      <c r="AG1115" s="160">
        <f>IF(Model!AG900+Model!AG901-Model!AG899-AG1062+AG1010&gt;0,'Assumptions (Solar)'!AF33*(Model!AG900+Model!AG901-Model!AG899-AG1062+AG1010)-'Assumptions (Solar)'!AF34*Model!AG898/10^3,-'Assumptions (Solar)'!AF34*Model!AG898/10^3)</f>
        <v>-1.916111207</v>
      </c>
      <c r="AH1115" s="160">
        <f>IF(Model!AH900+Model!AH901-Model!AH899-AH1062+AH1010&gt;0,'Assumptions (Solar)'!AG33*(Model!AH900+Model!AH901-Model!AH899-AH1062+AH1010)-'Assumptions (Solar)'!AG34*Model!AH898/10^3,-'Assumptions (Solar)'!AG34*Model!AH898/10^3)</f>
        <v>-2.016910562</v>
      </c>
      <c r="AI1115" s="160">
        <f>IF(Model!AI900+Model!AI901-Model!AI899-AI1062+AI1010&gt;0,'Assumptions (Solar)'!AH33*(Model!AI900+Model!AI901-Model!AI899-AI1062+AI1010)-'Assumptions (Solar)'!AH34*Model!AI898/10^3,-'Assumptions (Solar)'!AH34*Model!AI898/10^3)</f>
        <v>-2.135100525</v>
      </c>
      <c r="AJ1115" s="160">
        <f>IF(Model!AJ900+Model!AJ901-Model!AJ899-AJ1062+AJ1010&gt;0,'Assumptions (Solar)'!AI33*(Model!AJ900+Model!AJ901-Model!AJ899-AJ1062+AJ1010)-'Assumptions (Solar)'!AI34*Model!AJ898/10^3,-'Assumptions (Solar)'!AI34*Model!AJ898/10^3)</f>
        <v>-2.269468859</v>
      </c>
      <c r="AK1115" s="160">
        <f>IF(Model!AK900+Model!AK901-Model!AK899-AK1062+AK1010&gt;0,'Assumptions (Solar)'!AJ33*(Model!AK900+Model!AK901-Model!AK899-AK1062+AK1010)-'Assumptions (Solar)'!AJ34*Model!AK898/10^3,-'Assumptions (Solar)'!AJ34*Model!AK898/10^3)</f>
        <v>-2.415782665</v>
      </c>
      <c r="AL1115" s="160">
        <f>IF(Model!AL900+Model!AL901-Model!AL899-AL1062+AL1010&gt;0,'Assumptions (Solar)'!AK33*(Model!AL900+Model!AL901-Model!AL899-AL1062+AL1010)-'Assumptions (Solar)'!AK34*Model!AL898/10^3,-'Assumptions (Solar)'!AK34*Model!AL898/10^3)</f>
        <v>-2.570592869</v>
      </c>
      <c r="AM1115" s="160">
        <f>IF(Model!AM900+Model!AM901-Model!AM899-AM1062+AM1010&gt;0,'Assumptions (Solar)'!AL33*(Model!AM900+Model!AM901-Model!AM899-AM1062+AM1010)-'Assumptions (Solar)'!AL34*Model!AM898/10^3,-'Assumptions (Solar)'!AL34*Model!AM898/10^3)</f>
        <v>-2.728994895</v>
      </c>
      <c r="AN1115" s="160">
        <f>IF(Model!AN900+Model!AN901-Model!AN899-AN1062+AN1010&gt;0,'Assumptions (Solar)'!AM33*(Model!AN900+Model!AN901-Model!AN899-AN1062+AN1010)-'Assumptions (Solar)'!AM34*Model!AN898/10^3,-'Assumptions (Solar)'!AM34*Model!AN898/10^3)</f>
        <v>-2.896431681</v>
      </c>
      <c r="AO1115" s="160">
        <f>IF(Model!AO900+Model!AO901-Model!AO899-AO1062+AO1010&gt;0,'Assumptions (Solar)'!AN33*(Model!AO900+Model!AO901-Model!AO899-AO1062+AO1010)-'Assumptions (Solar)'!AN34*Model!AO898/10^3,-'Assumptions (Solar)'!AN34*Model!AO898/10^3)</f>
        <v>-3.066712234</v>
      </c>
      <c r="AP1115" s="160">
        <f>IF(Model!AP900+Model!AP901-Model!AP899-AP1062+AP1010&gt;0,'Assumptions (Solar)'!AO33*(Model!AP900+Model!AP901-Model!AP899-AP1062+AP1010)-'Assumptions (Solar)'!AO34*Model!AP898/10^3,-'Assumptions (Solar)'!AO34*Model!AP898/10^3)</f>
        <v>-3.244387622</v>
      </c>
      <c r="AQ1115" s="160">
        <f>IF(Model!AQ900+Model!AQ901-Model!AQ899-AQ1062+AQ1010&gt;0,'Assumptions (Solar)'!AP33*(Model!AQ900+Model!AQ901-Model!AQ899-AQ1062+AQ1010)-'Assumptions (Solar)'!AP34*Model!AQ898/10^3,-'Assumptions (Solar)'!AP34*Model!AQ898/10^3)</f>
        <v>-3.431746483</v>
      </c>
      <c r="AR1115" s="160">
        <f>IF(Model!AR900+Model!AR901-Model!AR899-AR1062+AR1010&gt;0,'Assumptions (Solar)'!AQ33*(Model!AR900+Model!AR901-Model!AR899-AR1062+AR1010)-'Assumptions (Solar)'!AQ34*Model!AR898/10^3,-'Assumptions (Solar)'!AQ34*Model!AR898/10^3)</f>
        <v>-3.626081464</v>
      </c>
      <c r="AS1115" s="160">
        <f>IF(Model!AS900+Model!AS901-Model!AS899-AS1062+AS1010&gt;0,'Assumptions (Solar)'!AR33*(Model!AS900+Model!AS901-Model!AS899-AS1062+AS1010)-'Assumptions (Solar)'!AR34*Model!AS898/10^3,-'Assumptions (Solar)'!AR34*Model!AS898/10^3)</f>
        <v>-3.843268426</v>
      </c>
      <c r="AT1115" s="160">
        <f>IF(Model!AT900+Model!AT901-Model!AT899-AT1062+AT1010&gt;0,'Assumptions (Solar)'!AS33*(Model!AT900+Model!AT901-Model!AT899-AT1062+AT1010)-'Assumptions (Solar)'!AS34*Model!AT898/10^3,-'Assumptions (Solar)'!AS34*Model!AT898/10^3)</f>
        <v>-4.076966846</v>
      </c>
      <c r="AU1115" s="160">
        <f>IF(Model!AU900+Model!AU901-Model!AU899-AU1062+AU1010&gt;0,'Assumptions (Solar)'!AT33*(Model!AU900+Model!AU901-Model!AU899-AU1062+AU1010)-'Assumptions (Solar)'!AT34*Model!AU898/10^3,-'Assumptions (Solar)'!AT34*Model!AU898/10^3)</f>
        <v>-4.301964959</v>
      </c>
      <c r="AV1115" s="160">
        <f>IF(Model!AV900+Model!AV901-Model!AV899-AV1062+AV1010&gt;0,'Assumptions (Solar)'!AU33*(Model!AV900+Model!AV901-Model!AV899-AV1062+AV1010)-'Assumptions (Solar)'!AU34*Model!AV898/10^3,-'Assumptions (Solar)'!AU34*Model!AV898/10^3)</f>
        <v>-4.503527763</v>
      </c>
      <c r="AW1115" s="160">
        <f>IF(Model!AW900+Model!AW901-Model!AW899-AW1062+AW1010&gt;0,'Assumptions (Solar)'!AV33*(Model!AW900+Model!AW901-Model!AW899-AW1062+AW1010)-'Assumptions (Solar)'!AV34*Model!AW898/10^3,-'Assumptions (Solar)'!AV34*Model!AW898/10^3)</f>
        <v>-4.710656753</v>
      </c>
      <c r="AX1115" s="160">
        <f>IF(Model!AX900+Model!AX901-Model!AX899-AX1062+AX1010&gt;0,'Assumptions (Solar)'!AW33*(Model!AX900+Model!AX901-Model!AX899-AX1062+AX1010)-'Assumptions (Solar)'!AW34*Model!AX898/10^3,-'Assumptions (Solar)'!AW34*Model!AX898/10^3)</f>
        <v>-5.081923791</v>
      </c>
      <c r="AY1115" s="160">
        <f>IF(Model!AY900+Model!AY901-Model!AY899-AY1062+AY1010&gt;0,'Assumptions (Solar)'!AX33*(Model!AY900+Model!AY901-Model!AY899-AY1062+AY1010)-'Assumptions (Solar)'!AX34*Model!AY898/10^3,-'Assumptions (Solar)'!AX34*Model!AY898/10^3)</f>
        <v>-5.488310359</v>
      </c>
      <c r="AZ1115" s="160">
        <f>IF(Model!AZ900+Model!AZ901-Model!AZ899-AZ1062+AZ1010&gt;0,'Assumptions (Solar)'!AY33*(Model!AZ900+Model!AZ901-Model!AZ899-AZ1062+AZ1010)-'Assumptions (Solar)'!AY34*Model!AZ898/10^3,-'Assumptions (Solar)'!AY34*Model!AZ898/10^3)</f>
        <v>-5.847069955</v>
      </c>
      <c r="BA1115" s="160">
        <f>IF(Model!BA900+Model!BA901-Model!BA899-BA1062+BA1010&gt;0,'Assumptions (Solar)'!AZ33*(Model!BA900+Model!BA901-Model!BA899-BA1062+BA1010)-'Assumptions (Solar)'!AZ34*Model!BA898/10^3,-'Assumptions (Solar)'!AZ34*Model!BA898/10^3)</f>
        <v>-6.189664946</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0.01467</v>
      </c>
      <c r="M1116" s="256">
        <f>M902*'Assumptions (Solar)'!$V$32/1000000000</f>
        <v>0</v>
      </c>
      <c r="N1116" s="256">
        <f>N902*'Assumptions (Solar)'!$V$32/1000000000</f>
        <v>0.006194</v>
      </c>
      <c r="O1116" s="256">
        <f>O902*'Assumptions (Solar)'!$V$32/1000000000</f>
        <v>0.049063</v>
      </c>
      <c r="P1116" s="256">
        <f>P902*'Assumptions (Solar)'!$V$32/1000000000</f>
        <v>0.074002</v>
      </c>
      <c r="Q1116" s="256">
        <f>Q902*'Assumptions (Solar)'!$V$32/1000000000</f>
        <v>0.088509</v>
      </c>
      <c r="R1116" s="256">
        <f>R902*'Assumptions (Solar)'!$V$32/1000000000</f>
        <v>0.08476</v>
      </c>
      <c r="S1116" s="256">
        <f>S902*'Assumptions (Solar)'!$V$32/1000000000</f>
        <v>0.511331</v>
      </c>
      <c r="T1116" s="256">
        <f>T902*'Assumptions (Solar)'!$V$32/1000000000</f>
        <v>0.638634</v>
      </c>
      <c r="U1116" s="256">
        <f>U902*'Assumptions (Solar)'!$V$32/1000000000</f>
        <v>0.477753</v>
      </c>
      <c r="V1116" s="256">
        <f>V902*'Assumptions (Solar)'!$V$32/1000000000</f>
        <v>0</v>
      </c>
      <c r="W1116" s="256">
        <f>W902*'Assumptions (Solar)'!$V$32/1000000000</f>
        <v>0</v>
      </c>
      <c r="X1116" s="256">
        <f>X902*'Assumptions (Solar)'!$V$32/1000000000</f>
        <v>4.055010981</v>
      </c>
      <c r="Y1116" s="256">
        <f>Y902*'Assumptions (Solar)'!$V$32/1000000000</f>
        <v>4.055010981</v>
      </c>
      <c r="Z1116" s="256">
        <f>Z902*'Assumptions (Solar)'!$V$32/1000000000</f>
        <v>4.055010981</v>
      </c>
      <c r="AA1116" s="256">
        <f>AA902*'Assumptions (Solar)'!$V$32/1000000000</f>
        <v>4.055010981</v>
      </c>
      <c r="AB1116" s="256">
        <f>AB902*'Assumptions (Solar)'!$V$32/1000000000</f>
        <v>4.055010981</v>
      </c>
      <c r="AC1116" s="256">
        <f>AC902*'Assumptions (Solar)'!$V$32/1000000000</f>
        <v>4.055010981</v>
      </c>
      <c r="AD1116" s="256">
        <f>AD902*'Assumptions (Solar)'!$V$32/1000000000</f>
        <v>4.055010981</v>
      </c>
      <c r="AE1116" s="256">
        <f>AE902*'Assumptions (Solar)'!$V$32/1000000000</f>
        <v>4.055010981</v>
      </c>
      <c r="AF1116" s="256">
        <f>AF902*'Assumptions (Solar)'!$V$32/1000000000</f>
        <v>4.055010981</v>
      </c>
      <c r="AG1116" s="256">
        <f>AG902*'Assumptions (Solar)'!$V$32/1000000000</f>
        <v>4.055010981</v>
      </c>
      <c r="AH1116" s="256">
        <f>AH902*'Assumptions (Solar)'!$V$32/1000000000</f>
        <v>4.055010981</v>
      </c>
      <c r="AI1116" s="256">
        <f>AI902*'Assumptions (Solar)'!$V$32/1000000000</f>
        <v>4.055010981</v>
      </c>
      <c r="AJ1116" s="256">
        <f>AJ902*'Assumptions (Solar)'!$V$32/1000000000</f>
        <v>4.055010981</v>
      </c>
      <c r="AK1116" s="256">
        <f>AK902*'Assumptions (Solar)'!$V$32/1000000000</f>
        <v>4.055010981</v>
      </c>
      <c r="AL1116" s="256">
        <f>AL902*'Assumptions (Solar)'!$V$32/1000000000</f>
        <v>4.069680981</v>
      </c>
      <c r="AM1116" s="256">
        <f>AM902*'Assumptions (Solar)'!$V$32/1000000000</f>
        <v>4.055010981</v>
      </c>
      <c r="AN1116" s="256">
        <f>AN902*'Assumptions (Solar)'!$V$32/1000000000</f>
        <v>4.061204981</v>
      </c>
      <c r="AO1116" s="256">
        <f>AO902*'Assumptions (Solar)'!$V$32/1000000000</f>
        <v>4.104073981</v>
      </c>
      <c r="AP1116" s="256">
        <f>AP902*'Assumptions (Solar)'!$V$32/1000000000</f>
        <v>4.129012981</v>
      </c>
      <c r="AQ1116" s="256">
        <f>AQ902*'Assumptions (Solar)'!$V$32/1000000000</f>
        <v>4.143519981</v>
      </c>
      <c r="AR1116" s="256">
        <f>AR902*'Assumptions (Solar)'!$V$32/1000000000</f>
        <v>4.139770981</v>
      </c>
      <c r="AS1116" s="256">
        <f>AS902*'Assumptions (Solar)'!$V$32/1000000000</f>
        <v>4.566341981</v>
      </c>
      <c r="AT1116" s="256">
        <f>AT902*'Assumptions (Solar)'!$V$32/1000000000</f>
        <v>4.693644981</v>
      </c>
      <c r="AU1116" s="256">
        <f>AU902*'Assumptions (Solar)'!$V$32/1000000000</f>
        <v>4.532763981</v>
      </c>
      <c r="AV1116" s="256">
        <f>AV902*'Assumptions (Solar)'!$V$32/1000000000</f>
        <v>4.055010981</v>
      </c>
      <c r="AW1116" s="256">
        <f>AW902*'Assumptions (Solar)'!$V$32/1000000000</f>
        <v>4.055010981</v>
      </c>
      <c r="AX1116" s="256">
        <f>AX902*'Assumptions (Solar)'!$V$32/1000000000</f>
        <v>8.110021962</v>
      </c>
      <c r="AY1116" s="256">
        <f>AY902*'Assumptions (Solar)'!$V$32/1000000000</f>
        <v>8.110021962</v>
      </c>
      <c r="AZ1116" s="256">
        <f>AZ902*'Assumptions (Solar)'!$V$32/1000000000</f>
        <v>8.110021962</v>
      </c>
      <c r="BA1116" s="256">
        <f>BA902*'Assumptions (Solar)'!$V$32/1000000000</f>
        <v>8.110021962</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1652.3</v>
      </c>
      <c r="AJ1120" s="252">
        <f>'Assumptions (Nuclear)'!AI46</f>
        <v>1694.3</v>
      </c>
      <c r="AK1120" s="252">
        <f>'Assumptions (Nuclear)'!AJ46</f>
        <v>3473.4</v>
      </c>
      <c r="AL1120" s="252">
        <f>'Assumptions (Nuclear)'!AK46</f>
        <v>0</v>
      </c>
      <c r="AM1120" s="252">
        <f>'Assumptions (Nuclear)'!AL46</f>
        <v>1186.2</v>
      </c>
      <c r="AN1120" s="252">
        <f>'Assumptions (Nuclear)'!AM46</f>
        <v>1831.5</v>
      </c>
      <c r="AO1120" s="252">
        <f>'Assumptions (Nuclear)'!AN46</f>
        <v>0</v>
      </c>
      <c r="AP1120" s="252">
        <f>'Assumptions (Nuclear)'!AO46</f>
        <v>0</v>
      </c>
      <c r="AQ1120" s="252">
        <f>'Assumptions (Nuclear)'!AP46</f>
        <v>1133.3</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3575.8</v>
      </c>
      <c r="AX1120" s="252">
        <f>'Assumptions (Nuclear)'!AW46</f>
        <v>1224.9</v>
      </c>
      <c r="AY1120" s="252">
        <f>'Assumptions (Nuclear)'!AX46</f>
        <v>0</v>
      </c>
      <c r="AZ1120" s="252">
        <f>'Assumptions (Nuclear)'!AY46</f>
        <v>2363.2</v>
      </c>
      <c r="BA1120" s="252">
        <f>'Assumptions (Nuclear)'!AZ46</f>
        <v>3666.8</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21801.7</v>
      </c>
      <c r="Y1121" s="167">
        <f>X1121-'Assumptions (Nuclear)'!X46+X1129</f>
        <v>22050.32223</v>
      </c>
      <c r="Z1121" s="167">
        <f>Y1121-'Assumptions (Nuclear)'!Y46+Y1129</f>
        <v>22298.94447</v>
      </c>
      <c r="AA1121" s="167">
        <f>Z1121-'Assumptions (Nuclear)'!Z46+Z1129</f>
        <v>22547.5667</v>
      </c>
      <c r="AB1121" s="167">
        <f>AA1121-'Assumptions (Nuclear)'!AA46+AA1129</f>
        <v>22796.18893</v>
      </c>
      <c r="AC1121" s="167">
        <f>AB1121-'Assumptions (Nuclear)'!AB46+AB1129</f>
        <v>23044.81117</v>
      </c>
      <c r="AD1121" s="167">
        <f>AC1121-'Assumptions (Nuclear)'!AC46+AC1129</f>
        <v>23293.4334</v>
      </c>
      <c r="AE1121" s="167">
        <f>AD1121-'Assumptions (Nuclear)'!AD46+AD1129</f>
        <v>23542.05563</v>
      </c>
      <c r="AF1121" s="167">
        <f>AE1121-'Assumptions (Nuclear)'!AE46+AE1129</f>
        <v>23790.67787</v>
      </c>
      <c r="AG1121" s="167">
        <f>AF1121-'Assumptions (Nuclear)'!AF46+AF1129</f>
        <v>24039.3001</v>
      </c>
      <c r="AH1121" s="167">
        <f>AG1121-'Assumptions (Nuclear)'!AG46+AG1129</f>
        <v>24287.92233</v>
      </c>
      <c r="AI1121" s="167">
        <f>AH1121-'Assumptions (Nuclear)'!AH46+AH1129</f>
        <v>22884.24457</v>
      </c>
      <c r="AJ1121" s="167">
        <f>AI1121-'Assumptions (Nuclear)'!AI46+AI1129</f>
        <v>23090.8668</v>
      </c>
      <c r="AK1121" s="167">
        <f>AJ1121-'Assumptions (Nuclear)'!AJ46+AJ1129</f>
        <v>21560.38903</v>
      </c>
      <c r="AL1121" s="167">
        <f>AK1121-'Assumptions (Nuclear)'!AK46+AK1129</f>
        <v>25282.41127</v>
      </c>
      <c r="AM1121" s="167">
        <f>AL1121-'Assumptions (Nuclear)'!AL46+AL1129</f>
        <v>24344.8335</v>
      </c>
      <c r="AN1121" s="167">
        <f>AM1121-'Assumptions (Nuclear)'!AM46+AM1129</f>
        <v>23948.15573</v>
      </c>
      <c r="AO1121" s="167">
        <f>AN1121-'Assumptions (Nuclear)'!AN46+AN1129</f>
        <v>26028.27797</v>
      </c>
      <c r="AP1121" s="167">
        <f>AO1121-'Assumptions (Nuclear)'!AO46+AO1129</f>
        <v>26276.9002</v>
      </c>
      <c r="AQ1121" s="167">
        <f>AP1121-'Assumptions (Nuclear)'!AP46+AP1129</f>
        <v>25392.22244</v>
      </c>
      <c r="AR1121" s="167">
        <f>AQ1121-'Assumptions (Nuclear)'!AQ46+AQ1129</f>
        <v>26774.14467</v>
      </c>
      <c r="AS1121" s="167">
        <f>AR1121-'Assumptions (Nuclear)'!AR46+AR1129</f>
        <v>27022.7669</v>
      </c>
      <c r="AT1121" s="167">
        <f>AS1121-'Assumptions (Nuclear)'!AS46+AS1129</f>
        <v>27271.38914</v>
      </c>
      <c r="AU1121" s="167">
        <f>AT1121-'Assumptions (Nuclear)'!AT46+AT1129</f>
        <v>27520.01137</v>
      </c>
      <c r="AV1121" s="167">
        <f>AU1121-'Assumptions (Nuclear)'!AU46+AU1129</f>
        <v>27768.6336</v>
      </c>
      <c r="AW1121" s="167">
        <f>AV1121-'Assumptions (Nuclear)'!AV46+AV1129</f>
        <v>24441.45584</v>
      </c>
      <c r="AX1121" s="167">
        <f>AW1121-'Assumptions (Nuclear)'!AW46+AW1129</f>
        <v>27040.97807</v>
      </c>
      <c r="AY1121" s="167">
        <f>AX1121-'Assumptions (Nuclear)'!AX46+AX1129</f>
        <v>28514.5003</v>
      </c>
      <c r="AZ1121" s="167">
        <f>AY1121-'Assumptions (Nuclear)'!AY46+AY1129</f>
        <v>26399.92254</v>
      </c>
      <c r="BA1121" s="167">
        <f>AZ1121-'Assumptions (Nuclear)'!AZ46+AZ1129</f>
        <v>25344.94477</v>
      </c>
    </row>
    <row r="1122" ht="15.75" customHeight="1">
      <c r="A1122" s="261" t="s">
        <v>350</v>
      </c>
      <c r="B1122" s="150" t="s">
        <v>149</v>
      </c>
      <c r="C1122" s="151">
        <v>21801.7</v>
      </c>
      <c r="D1122" s="151">
        <v>21801.7</v>
      </c>
      <c r="E1122" s="151">
        <v>21801.7</v>
      </c>
      <c r="F1122" s="151">
        <v>21801.7</v>
      </c>
      <c r="G1122" s="151">
        <v>21801.7</v>
      </c>
      <c r="H1122" s="151">
        <v>21801.7</v>
      </c>
      <c r="I1122" s="151">
        <v>21801.7</v>
      </c>
      <c r="J1122" s="151">
        <v>21801.7</v>
      </c>
      <c r="K1122" s="151">
        <v>21801.7</v>
      </c>
      <c r="L1122" s="151">
        <v>21801.7</v>
      </c>
      <c r="M1122" s="151">
        <v>21801.7</v>
      </c>
      <c r="N1122" s="151">
        <v>21801.7</v>
      </c>
      <c r="O1122" s="151">
        <v>21801.7</v>
      </c>
      <c r="P1122" s="151">
        <v>21801.7</v>
      </c>
      <c r="Q1122" s="151">
        <v>21801.7</v>
      </c>
      <c r="R1122" s="151">
        <v>21801.7</v>
      </c>
      <c r="S1122" s="151">
        <v>21801.7</v>
      </c>
      <c r="T1122" s="151">
        <v>21801.7</v>
      </c>
      <c r="U1122" s="151">
        <v>21801.7</v>
      </c>
      <c r="V1122" s="172">
        <f t="shared" ref="V1122:W1122" si="44">U1122+V1129</f>
        <v>21801.7</v>
      </c>
      <c r="W1122" s="153">
        <f t="shared" si="44"/>
        <v>21801.7</v>
      </c>
      <c r="X1122" s="154">
        <f t="shared" ref="X1122:AZ1122" si="45">W1122+($BA$1122-$W$1122)/($BA$2-$W$2)</f>
        <v>22050.32223</v>
      </c>
      <c r="Y1122" s="154">
        <f t="shared" si="45"/>
        <v>22298.94447</v>
      </c>
      <c r="Z1122" s="154">
        <f t="shared" si="45"/>
        <v>22547.5667</v>
      </c>
      <c r="AA1122" s="154">
        <f t="shared" si="45"/>
        <v>22796.18893</v>
      </c>
      <c r="AB1122" s="154">
        <f t="shared" si="45"/>
        <v>23044.81117</v>
      </c>
      <c r="AC1122" s="154">
        <f t="shared" si="45"/>
        <v>23293.4334</v>
      </c>
      <c r="AD1122" s="154">
        <f t="shared" si="45"/>
        <v>23542.05563</v>
      </c>
      <c r="AE1122" s="154">
        <f t="shared" si="45"/>
        <v>23790.67787</v>
      </c>
      <c r="AF1122" s="154">
        <f t="shared" si="45"/>
        <v>24039.3001</v>
      </c>
      <c r="AG1122" s="154">
        <f t="shared" si="45"/>
        <v>24287.92233</v>
      </c>
      <c r="AH1122" s="154">
        <f t="shared" si="45"/>
        <v>24536.54457</v>
      </c>
      <c r="AI1122" s="154">
        <f t="shared" si="45"/>
        <v>24785.1668</v>
      </c>
      <c r="AJ1122" s="154">
        <f t="shared" si="45"/>
        <v>25033.78903</v>
      </c>
      <c r="AK1122" s="154">
        <f t="shared" si="45"/>
        <v>25282.41127</v>
      </c>
      <c r="AL1122" s="154">
        <f t="shared" si="45"/>
        <v>25531.0335</v>
      </c>
      <c r="AM1122" s="154">
        <f t="shared" si="45"/>
        <v>25779.65573</v>
      </c>
      <c r="AN1122" s="154">
        <f t="shared" si="45"/>
        <v>26028.27797</v>
      </c>
      <c r="AO1122" s="154">
        <f t="shared" si="45"/>
        <v>26276.9002</v>
      </c>
      <c r="AP1122" s="154">
        <f t="shared" si="45"/>
        <v>26525.52244</v>
      </c>
      <c r="AQ1122" s="154">
        <f t="shared" si="45"/>
        <v>26774.14467</v>
      </c>
      <c r="AR1122" s="154">
        <f t="shared" si="45"/>
        <v>27022.7669</v>
      </c>
      <c r="AS1122" s="154">
        <f t="shared" si="45"/>
        <v>27271.38914</v>
      </c>
      <c r="AT1122" s="154">
        <f t="shared" si="45"/>
        <v>27520.01137</v>
      </c>
      <c r="AU1122" s="154">
        <f t="shared" si="45"/>
        <v>27768.6336</v>
      </c>
      <c r="AV1122" s="154">
        <f t="shared" si="45"/>
        <v>28017.25584</v>
      </c>
      <c r="AW1122" s="154">
        <f t="shared" si="45"/>
        <v>28265.87807</v>
      </c>
      <c r="AX1122" s="154">
        <f t="shared" si="45"/>
        <v>28514.5003</v>
      </c>
      <c r="AY1122" s="154">
        <f t="shared" si="45"/>
        <v>28763.12254</v>
      </c>
      <c r="AZ1122" s="154">
        <f t="shared" si="45"/>
        <v>29011.74477</v>
      </c>
      <c r="BA1122" s="155">
        <f>Inputs!$H$4</f>
        <v>29260.367</v>
      </c>
    </row>
    <row r="1123" ht="15.75" customHeight="1">
      <c r="A1123" s="262" t="s">
        <v>28</v>
      </c>
      <c r="B1123" s="159" t="s">
        <v>150</v>
      </c>
      <c r="C1123" s="156">
        <v>147.237264</v>
      </c>
      <c r="D1123" s="156">
        <v>154.602326</v>
      </c>
      <c r="E1123" s="156">
        <v>161.044786</v>
      </c>
      <c r="F1123" s="156">
        <v>162.003136</v>
      </c>
      <c r="G1123" s="156">
        <v>160.552276</v>
      </c>
      <c r="H1123" s="156">
        <v>161.459675</v>
      </c>
      <c r="I1123" s="156">
        <v>163.84934</v>
      </c>
      <c r="J1123" s="156">
        <v>167.149947</v>
      </c>
      <c r="K1123" s="156">
        <v>166.448301</v>
      </c>
      <c r="L1123" s="156">
        <v>157.327552</v>
      </c>
      <c r="M1123" s="156">
        <v>166.019825</v>
      </c>
      <c r="N1123" s="156">
        <v>166.817521</v>
      </c>
      <c r="O1123" s="156">
        <v>165.729732</v>
      </c>
      <c r="P1123" s="156">
        <v>162.123058</v>
      </c>
      <c r="Q1123" s="156">
        <v>164.686834</v>
      </c>
      <c r="R1123" s="156">
        <v>164.346242</v>
      </c>
      <c r="S1123" s="156">
        <v>168.303802</v>
      </c>
      <c r="T1123" s="156">
        <v>166.6433</v>
      </c>
      <c r="U1123" s="156">
        <v>168.86135</v>
      </c>
      <c r="V1123" s="157">
        <f t="shared" ref="V1123:W1123" si="46">U1123</f>
        <v>168.86135</v>
      </c>
      <c r="W1123" s="157">
        <f t="shared" si="46"/>
        <v>168.86135</v>
      </c>
      <c r="X1123" s="154">
        <f t="shared" ref="X1123:AZ1123" si="47">W1123+($BA$1123-$W$1123)/($BA$2-$W$2)</f>
        <v>171.3494641</v>
      </c>
      <c r="Y1123" s="154">
        <f t="shared" si="47"/>
        <v>173.8375783</v>
      </c>
      <c r="Z1123" s="154">
        <f t="shared" si="47"/>
        <v>176.3256924</v>
      </c>
      <c r="AA1123" s="154">
        <f t="shared" si="47"/>
        <v>178.8138066</v>
      </c>
      <c r="AB1123" s="154">
        <f t="shared" si="47"/>
        <v>181.3019207</v>
      </c>
      <c r="AC1123" s="154">
        <f t="shared" si="47"/>
        <v>183.7900348</v>
      </c>
      <c r="AD1123" s="154">
        <f t="shared" si="47"/>
        <v>186.278149</v>
      </c>
      <c r="AE1123" s="154">
        <f t="shared" si="47"/>
        <v>188.7662631</v>
      </c>
      <c r="AF1123" s="154">
        <f t="shared" si="47"/>
        <v>191.2543773</v>
      </c>
      <c r="AG1123" s="154">
        <f t="shared" si="47"/>
        <v>193.7424914</v>
      </c>
      <c r="AH1123" s="154">
        <f t="shared" si="47"/>
        <v>196.2306055</v>
      </c>
      <c r="AI1123" s="154">
        <f t="shared" si="47"/>
        <v>198.7187197</v>
      </c>
      <c r="AJ1123" s="154">
        <f t="shared" si="47"/>
        <v>201.2068338</v>
      </c>
      <c r="AK1123" s="154">
        <f t="shared" si="47"/>
        <v>203.694948</v>
      </c>
      <c r="AL1123" s="154">
        <f t="shared" si="47"/>
        <v>206.1830621</v>
      </c>
      <c r="AM1123" s="154">
        <f t="shared" si="47"/>
        <v>208.6711762</v>
      </c>
      <c r="AN1123" s="154">
        <f t="shared" si="47"/>
        <v>211.1592904</v>
      </c>
      <c r="AO1123" s="154">
        <f t="shared" si="47"/>
        <v>213.6474045</v>
      </c>
      <c r="AP1123" s="154">
        <f t="shared" si="47"/>
        <v>216.1355187</v>
      </c>
      <c r="AQ1123" s="154">
        <f t="shared" si="47"/>
        <v>218.6236328</v>
      </c>
      <c r="AR1123" s="154">
        <f t="shared" si="47"/>
        <v>221.1117469</v>
      </c>
      <c r="AS1123" s="154">
        <f t="shared" si="47"/>
        <v>223.5998611</v>
      </c>
      <c r="AT1123" s="154">
        <f t="shared" si="47"/>
        <v>226.0879752</v>
      </c>
      <c r="AU1123" s="154">
        <f t="shared" si="47"/>
        <v>228.5760894</v>
      </c>
      <c r="AV1123" s="154">
        <f t="shared" si="47"/>
        <v>231.0642035</v>
      </c>
      <c r="AW1123" s="154">
        <f t="shared" si="47"/>
        <v>233.5523176</v>
      </c>
      <c r="AX1123" s="154">
        <f t="shared" si="47"/>
        <v>236.0404318</v>
      </c>
      <c r="AY1123" s="154">
        <f t="shared" si="47"/>
        <v>238.5285459</v>
      </c>
      <c r="AZ1123" s="154">
        <f t="shared" si="47"/>
        <v>241.0166601</v>
      </c>
      <c r="BA1123" s="243">
        <f>Inputs!$I$4</f>
        <v>243.5047742</v>
      </c>
    </row>
    <row r="1124" ht="15.75" customHeight="1">
      <c r="A1124" s="262" t="s">
        <v>421</v>
      </c>
      <c r="B1124" s="159" t="s">
        <v>351</v>
      </c>
      <c r="C1124" s="95">
        <f>C1123*'Assumptions (Nuclear)'!B20/10^3</f>
        <v>2.513014795</v>
      </c>
      <c r="D1124" s="95">
        <f>D1123*'Assumptions (Nuclear)'!C20/10^3</f>
        <v>2.622096194</v>
      </c>
      <c r="E1124" s="95">
        <f>E1123*'Assumptions (Nuclear)'!D20/10^3</f>
        <v>2.714154433</v>
      </c>
      <c r="F1124" s="95">
        <f>F1123*'Assumptions (Nuclear)'!E20/10^3</f>
        <v>2.713104975</v>
      </c>
      <c r="G1124" s="95">
        <f>G1123*'Assumptions (Nuclear)'!F20/10^3</f>
        <v>2.671867594</v>
      </c>
      <c r="H1124" s="95">
        <f>H1123*'Assumptions (Nuclear)'!G20/10^3</f>
        <v>2.715694214</v>
      </c>
      <c r="I1124" s="95">
        <f>I1123*'Assumptions (Nuclear)'!H20/10^3</f>
        <v>2.822933349</v>
      </c>
      <c r="J1124" s="95">
        <f>J1123*'Assumptions (Nuclear)'!I20/10^3</f>
        <v>3.016333562</v>
      </c>
      <c r="K1124" s="95">
        <f>K1123*'Assumptions (Nuclear)'!J20/10^3</f>
        <v>3.060461699</v>
      </c>
      <c r="L1124" s="95">
        <f>L1123*'Assumptions (Nuclear)'!K20/10^3</f>
        <v>2.990135821</v>
      </c>
      <c r="M1124" s="95">
        <f>M1123*'Assumptions (Nuclear)'!L20/10^3</f>
        <v>3.196655879</v>
      </c>
      <c r="N1124" s="95">
        <f>N1123*'Assumptions (Nuclear)'!M20/10^3</f>
        <v>3.253714788</v>
      </c>
      <c r="O1124" s="95">
        <f>O1123*'Assumptions (Nuclear)'!N20/10^3</f>
        <v>3.284580679</v>
      </c>
      <c r="P1124" s="95">
        <f>P1123*'Assumptions (Nuclear)'!O20/10^3</f>
        <v>3.223207381</v>
      </c>
      <c r="Q1124" s="95">
        <f>Q1123*'Assumptions (Nuclear)'!P20/10^3</f>
        <v>3.294908375</v>
      </c>
      <c r="R1124" s="95">
        <f>R1123*'Assumptions (Nuclear)'!Q20/10^3</f>
        <v>3.381870659</v>
      </c>
      <c r="S1124" s="95">
        <f>S1123*'Assumptions (Nuclear)'!R20/10^3</f>
        <v>3.497623922</v>
      </c>
      <c r="T1124" s="95">
        <f>T1123*'Assumptions (Nuclear)'!S20/10^3</f>
        <v>3.404522619</v>
      </c>
      <c r="U1124" s="95">
        <f>U1123*'Assumptions (Nuclear)'!T20/10^3</f>
        <v>3.563459198</v>
      </c>
      <c r="V1124" s="95">
        <f>V1123*'Assumptions (Nuclear)'!U20/10^3</f>
        <v>3.586020682</v>
      </c>
      <c r="W1124" s="95">
        <f>W1123*'Assumptions (Nuclear)'!V20/10^3</f>
        <v>3.634769899</v>
      </c>
      <c r="X1124" s="95">
        <f>X1123*'Assumptions (Nuclear)'!W20/10^3</f>
        <v>3.73846698</v>
      </c>
      <c r="Y1124" s="95">
        <f>Y1123*'Assumptions (Nuclear)'!X20/10^3</f>
        <v>3.84431171</v>
      </c>
      <c r="Z1124" s="95">
        <f>Z1123*'Assumptions (Nuclear)'!Y20/10^3</f>
        <v>3.952343316</v>
      </c>
      <c r="AA1124" s="95">
        <f>AA1123*'Assumptions (Nuclear)'!Z20/10^3</f>
        <v>4.062601695</v>
      </c>
      <c r="AB1124" s="95">
        <f>AB1123*'Assumptions (Nuclear)'!AA20/10^3</f>
        <v>4.175127424</v>
      </c>
      <c r="AC1124" s="95">
        <f>AC1123*'Assumptions (Nuclear)'!AB20/10^3</f>
        <v>4.289961775</v>
      </c>
      <c r="AD1124" s="95">
        <f>AD1123*'Assumptions (Nuclear)'!AC20/10^3</f>
        <v>4.407146719</v>
      </c>
      <c r="AE1124" s="95">
        <f>AE1123*'Assumptions (Nuclear)'!AD20/10^3</f>
        <v>4.526724944</v>
      </c>
      <c r="AF1124" s="95">
        <f>AF1123*'Assumptions (Nuclear)'!AE20/10^3</f>
        <v>4.648739864</v>
      </c>
      <c r="AG1124" s="95">
        <f>AG1123*'Assumptions (Nuclear)'!AF20/10^3</f>
        <v>4.773235629</v>
      </c>
      <c r="AH1124" s="95">
        <f>AH1123*'Assumptions (Nuclear)'!AG20/10^3</f>
        <v>4.900257142</v>
      </c>
      <c r="AI1124" s="95">
        <f>AI1123*'Assumptions (Nuclear)'!AH20/10^3</f>
        <v>5.029850066</v>
      </c>
      <c r="AJ1124" s="95">
        <f>AJ1123*'Assumptions (Nuclear)'!AI20/10^3</f>
        <v>5.162060841</v>
      </c>
      <c r="AK1124" s="95">
        <f>AK1123*'Assumptions (Nuclear)'!AJ20/10^3</f>
        <v>5.296936692</v>
      </c>
      <c r="AL1124" s="95">
        <f>AL1123*'Assumptions (Nuclear)'!AK20/10^3</f>
        <v>5.434525646</v>
      </c>
      <c r="AM1124" s="95">
        <f>AM1123*'Assumptions (Nuclear)'!AL20/10^3</f>
        <v>5.574876543</v>
      </c>
      <c r="AN1124" s="95">
        <f>AN1123*'Assumptions (Nuclear)'!AM20/10^3</f>
        <v>5.718039048</v>
      </c>
      <c r="AO1124" s="95">
        <f>AO1123*'Assumptions (Nuclear)'!AN20/10^3</f>
        <v>5.864063668</v>
      </c>
      <c r="AP1124" s="95">
        <f>AP1123*'Assumptions (Nuclear)'!AO20/10^3</f>
        <v>6.013001762</v>
      </c>
      <c r="AQ1124" s="95">
        <f>AQ1123*'Assumptions (Nuclear)'!AP20/10^3</f>
        <v>6.164905557</v>
      </c>
      <c r="AR1124" s="95">
        <f>AR1123*'Assumptions (Nuclear)'!AQ20/10^3</f>
        <v>6.319828162</v>
      </c>
      <c r="AS1124" s="95">
        <f>AS1123*'Assumptions (Nuclear)'!AR20/10^3</f>
        <v>6.477823582</v>
      </c>
      <c r="AT1124" s="95">
        <f>AT1123*'Assumptions (Nuclear)'!AS20/10^3</f>
        <v>6.638946731</v>
      </c>
      <c r="AU1124" s="95">
        <f>AU1123*'Assumptions (Nuclear)'!AT20/10^3</f>
        <v>6.80325345</v>
      </c>
      <c r="AV1124" s="95">
        <f>AV1123*'Assumptions (Nuclear)'!AU20/10^3</f>
        <v>6.970800519</v>
      </c>
      <c r="AW1124" s="95">
        <f>AW1123*'Assumptions (Nuclear)'!AV20/10^3</f>
        <v>7.141645673</v>
      </c>
      <c r="AX1124" s="95">
        <f>AX1123*'Assumptions (Nuclear)'!AW20/10^3</f>
        <v>7.31584762</v>
      </c>
      <c r="AY1124" s="95">
        <f>AY1123*'Assumptions (Nuclear)'!AX20/10^3</f>
        <v>7.493466052</v>
      </c>
      <c r="AZ1124" s="95">
        <f>AZ1123*'Assumptions (Nuclear)'!AY20/10^3</f>
        <v>7.674561666</v>
      </c>
      <c r="BA1124" s="95">
        <f>BA1123*'Assumptions (Nuclear)'!AZ20/10^3</f>
        <v>7.859196176</v>
      </c>
    </row>
    <row r="1125" ht="15.75" customHeight="1">
      <c r="A1125" s="261" t="s">
        <v>422</v>
      </c>
      <c r="B1125" s="150" t="s">
        <v>351</v>
      </c>
      <c r="C1125" s="95">
        <f>C1123*'Assumptions (Nuclear)'!B22/10^3</f>
        <v>0.7348661372</v>
      </c>
      <c r="D1125" s="95">
        <f>D1123*'Assumptions (Nuclear)'!C22/10^3</f>
        <v>0.7716254094</v>
      </c>
      <c r="E1125" s="95">
        <f>E1123*'Assumptions (Nuclear)'!D22/10^3</f>
        <v>0.803779944</v>
      </c>
      <c r="F1125" s="95">
        <f>F1123*'Assumptions (Nuclear)'!E22/10^3</f>
        <v>0.8085631011</v>
      </c>
      <c r="G1125" s="95">
        <f>G1123*'Assumptions (Nuclear)'!F22/10^3</f>
        <v>0.80132181</v>
      </c>
      <c r="H1125" s="95">
        <f>H1123*'Assumptions (Nuclear)'!G22/10^3</f>
        <v>0.8195427438</v>
      </c>
      <c r="I1125" s="95">
        <f>I1123*'Assumptions (Nuclear)'!H22/10^3</f>
        <v>0.8571449268</v>
      </c>
      <c r="J1125" s="95">
        <f>J1123*'Assumptions (Nuclear)'!I22/10^3</f>
        <v>0.9213770361</v>
      </c>
      <c r="K1125" s="95">
        <f>K1123*'Assumptions (Nuclear)'!J22/10^3</f>
        <v>0.9406368398</v>
      </c>
      <c r="L1125" s="95">
        <f>L1123*'Assumptions (Nuclear)'!K22/10^3</f>
        <v>0.9246233794</v>
      </c>
      <c r="M1125" s="95">
        <f>M1123*'Assumptions (Nuclear)'!L22/10^3</f>
        <v>0.9946314123</v>
      </c>
      <c r="N1125" s="95">
        <f>N1123*'Assumptions (Nuclear)'!M22/10^3</f>
        <v>1.018681434</v>
      </c>
      <c r="O1125" s="95">
        <f>O1123*'Assumptions (Nuclear)'!N22/10^3</f>
        <v>1.034720851</v>
      </c>
      <c r="P1125" s="95">
        <f>P1123*'Assumptions (Nuclear)'!O22/10^3</f>
        <v>1.021763684</v>
      </c>
      <c r="Q1125" s="95">
        <f>Q1123*'Assumptions (Nuclear)'!P22/10^3</f>
        <v>1.05103196</v>
      </c>
      <c r="R1125" s="95">
        <f>R1123*'Assumptions (Nuclear)'!Q22/10^3</f>
        <v>1.085379579</v>
      </c>
      <c r="S1125" s="95">
        <f>S1123*'Assumptions (Nuclear)'!R22/10^3</f>
        <v>1.129532052</v>
      </c>
      <c r="T1125" s="95">
        <f>T1123*'Assumptions (Nuclear)'!S22/10^3</f>
        <v>1.106511512</v>
      </c>
      <c r="U1125" s="95">
        <f>U1123*'Assumptions (Nuclear)'!T22/10^3</f>
        <v>1.165231653</v>
      </c>
      <c r="V1125" s="95">
        <f>V1123*'Assumptions (Nuclear)'!U22/10^3</f>
        <v>1.13007818</v>
      </c>
      <c r="W1125" s="95">
        <f>W1123*'Assumptions (Nuclear)'!V22/10^3</f>
        <v>1.104192877</v>
      </c>
      <c r="X1125" s="95">
        <f>X1123*'Assumptions (Nuclear)'!W22/10^3</f>
        <v>1.094797726</v>
      </c>
      <c r="Y1125" s="95">
        <f>Y1123*'Assumptions (Nuclear)'!X22/10^3</f>
        <v>1.085253641</v>
      </c>
      <c r="Z1125" s="95">
        <f>Z1123*'Assumptions (Nuclear)'!Y22/10^3</f>
        <v>1.075572372</v>
      </c>
      <c r="AA1125" s="95">
        <f>AA1123*'Assumptions (Nuclear)'!Z22/10^3</f>
        <v>1.065765213</v>
      </c>
      <c r="AB1125" s="95">
        <f>AB1123*'Assumptions (Nuclear)'!AA22/10^3</f>
        <v>1.05584301</v>
      </c>
      <c r="AC1125" s="95">
        <f>AC1123*'Assumptions (Nuclear)'!AB22/10^3</f>
        <v>1.045816179</v>
      </c>
      <c r="AD1125" s="95">
        <f>AD1123*'Assumptions (Nuclear)'!AC22/10^3</f>
        <v>1.057742183</v>
      </c>
      <c r="AE1125" s="95">
        <f>AE1123*'Assumptions (Nuclear)'!AD22/10^3</f>
        <v>1.069613323</v>
      </c>
      <c r="AF1125" s="95">
        <f>AF1123*'Assumptions (Nuclear)'!AE22/10^3</f>
        <v>1.081429777</v>
      </c>
      <c r="AG1125" s="95">
        <f>AG1123*'Assumptions (Nuclear)'!AF22/10^3</f>
        <v>1.093191723</v>
      </c>
      <c r="AH1125" s="95">
        <f>AH1123*'Assumptions (Nuclear)'!AG22/10^3</f>
        <v>1.104899338</v>
      </c>
      <c r="AI1125" s="95">
        <f>AI1123*'Assumptions (Nuclear)'!AH22/10^3</f>
        <v>1.116552799</v>
      </c>
      <c r="AJ1125" s="95">
        <f>AJ1123*'Assumptions (Nuclear)'!AI22/10^3</f>
        <v>1.128152281</v>
      </c>
      <c r="AK1125" s="95">
        <f>AK1123*'Assumptions (Nuclear)'!AJ22/10^3</f>
        <v>1.139697961</v>
      </c>
      <c r="AL1125" s="95">
        <f>AL1123*'Assumptions (Nuclear)'!AK22/10^3</f>
        <v>1.151190013</v>
      </c>
      <c r="AM1125" s="95">
        <f>AM1123*'Assumptions (Nuclear)'!AL22/10^3</f>
        <v>1.162628612</v>
      </c>
      <c r="AN1125" s="95">
        <f>AN1123*'Assumptions (Nuclear)'!AM22/10^3</f>
        <v>1.174013933</v>
      </c>
      <c r="AO1125" s="95">
        <f>AO1123*'Assumptions (Nuclear)'!AN22/10^3</f>
        <v>1.185346149</v>
      </c>
      <c r="AP1125" s="95">
        <f>AP1123*'Assumptions (Nuclear)'!AO22/10^3</f>
        <v>1.196625434</v>
      </c>
      <c r="AQ1125" s="95">
        <f>AQ1123*'Assumptions (Nuclear)'!AP22/10^3</f>
        <v>1.207851959</v>
      </c>
      <c r="AR1125" s="95">
        <f>AR1123*'Assumptions (Nuclear)'!AQ22/10^3</f>
        <v>1.219025897</v>
      </c>
      <c r="AS1125" s="95">
        <f>AS1123*'Assumptions (Nuclear)'!AR22/10^3</f>
        <v>1.23014742</v>
      </c>
      <c r="AT1125" s="95">
        <f>AT1123*'Assumptions (Nuclear)'!AS22/10^3</f>
        <v>1.241216699</v>
      </c>
      <c r="AU1125" s="95">
        <f>AU1123*'Assumptions (Nuclear)'!AT22/10^3</f>
        <v>1.252233905</v>
      </c>
      <c r="AV1125" s="95">
        <f>AV1123*'Assumptions (Nuclear)'!AU22/10^3</f>
        <v>1.263199208</v>
      </c>
      <c r="AW1125" s="95">
        <f>AW1123*'Assumptions (Nuclear)'!AV22/10^3</f>
        <v>1.274112777</v>
      </c>
      <c r="AX1125" s="95">
        <f>AX1123*'Assumptions (Nuclear)'!AW22/10^3</f>
        <v>1.284974782</v>
      </c>
      <c r="AY1125" s="95">
        <f>AY1123*'Assumptions (Nuclear)'!AX22/10^3</f>
        <v>1.295785392</v>
      </c>
      <c r="AZ1125" s="95">
        <f>AZ1123*'Assumptions (Nuclear)'!AY22/10^3</f>
        <v>1.306544775</v>
      </c>
      <c r="BA1125" s="95">
        <f>BA1123*'Assumptions (Nuclear)'!AZ22/10^3</f>
        <v>1.317253098</v>
      </c>
    </row>
    <row r="1126" ht="15.75" customHeight="1">
      <c r="A1126" s="262" t="s">
        <v>34</v>
      </c>
      <c r="B1126" s="159" t="s">
        <v>351</v>
      </c>
      <c r="C1126" s="95">
        <f>C1123*'Assumptions (Nuclear)'!B25/10^3</f>
        <v>0.8633141409</v>
      </c>
      <c r="D1126" s="95">
        <f>D1123*'Assumptions (Nuclear)'!C25/10^3</f>
        <v>0.8961645198</v>
      </c>
      <c r="E1126" s="95">
        <f>E1123*'Assumptions (Nuclear)'!D25/10^3</f>
        <v>0.9228667452</v>
      </c>
      <c r="F1126" s="95">
        <f>F1123*'Assumptions (Nuclear)'!E25/10^3</f>
        <v>0.9177752799</v>
      </c>
      <c r="G1126" s="95">
        <f>G1123*'Assumptions (Nuclear)'!F25/10^3</f>
        <v>0.8991869742</v>
      </c>
      <c r="H1126" s="95">
        <f>H1123*'Assumptions (Nuclear)'!G25/10^3</f>
        <v>0.9093245586</v>
      </c>
      <c r="I1126" s="95">
        <f>I1123*'Assumptions (Nuclear)'!H25/10^3</f>
        <v>0.9405263772</v>
      </c>
      <c r="J1126" s="95">
        <f>J1123*'Assumptions (Nuclear)'!I25/10^3</f>
        <v>1.000068879</v>
      </c>
      <c r="K1126" s="95">
        <f>K1123*'Assumptions (Nuclear)'!J25/10^3</f>
        <v>1.009620673</v>
      </c>
      <c r="L1126" s="95">
        <f>L1123*'Assumptions (Nuclear)'!K25/10^3</f>
        <v>0.9815538389</v>
      </c>
      <c r="M1126" s="95">
        <f>M1123*'Assumptions (Nuclear)'!L25/10^3</f>
        <v>1.044064432</v>
      </c>
      <c r="N1126" s="95">
        <f>N1123*'Assumptions (Nuclear)'!M25/10^3</f>
        <v>1.057350212</v>
      </c>
      <c r="O1126" s="95">
        <f>O1123*'Assumptions (Nuclear)'!N25/10^3</f>
        <v>1.062023289</v>
      </c>
      <c r="P1126" s="95">
        <f>P1123*'Assumptions (Nuclear)'!O25/10^3</f>
        <v>1.036880643</v>
      </c>
      <c r="Q1126" s="95">
        <f>Q1123*'Assumptions (Nuclear)'!P25/10^3</f>
        <v>1.054574577</v>
      </c>
      <c r="R1126" s="95">
        <f>R1123*'Assumptions (Nuclear)'!Q25/10^3</f>
        <v>1.077040682</v>
      </c>
      <c r="S1126" s="95">
        <f>S1123*'Assumptions (Nuclear)'!R25/10^3</f>
        <v>1.108280003</v>
      </c>
      <c r="T1126" s="95">
        <f>T1123*'Assumptions (Nuclear)'!S25/10^3</f>
        <v>1.073182852</v>
      </c>
      <c r="U1126" s="95">
        <f>U1123*'Assumptions (Nuclear)'!T25/10^3</f>
        <v>1.117737189</v>
      </c>
      <c r="V1126" s="95">
        <f>V1123*'Assumptions (Nuclear)'!U25/10^3</f>
        <v>1.119113508</v>
      </c>
      <c r="W1126" s="95">
        <f>W1123*'Assumptions (Nuclear)'!V25/10^3</f>
        <v>1.128619523</v>
      </c>
      <c r="X1126" s="95">
        <f>X1123*'Assumptions (Nuclear)'!W25/10^3</f>
        <v>1.154977365</v>
      </c>
      <c r="Y1126" s="95">
        <f>Y1123*'Assumptions (Nuclear)'!X25/10^3</f>
        <v>1.181701554</v>
      </c>
      <c r="Z1126" s="95">
        <f>Z1123*'Assumptions (Nuclear)'!Y25/10^3</f>
        <v>1.208796413</v>
      </c>
      <c r="AA1126" s="95">
        <f>AA1123*'Assumptions (Nuclear)'!Z25/10^3</f>
        <v>1.236266309</v>
      </c>
      <c r="AB1126" s="95">
        <f>AB1123*'Assumptions (Nuclear)'!AA25/10^3</f>
        <v>1.26411566</v>
      </c>
      <c r="AC1126" s="95">
        <f>AC1123*'Assumptions (Nuclear)'!AB25/10^3</f>
        <v>1.29234893</v>
      </c>
      <c r="AD1126" s="95">
        <f>AD1123*'Assumptions (Nuclear)'!AC25/10^3</f>
        <v>1.320970631</v>
      </c>
      <c r="AE1126" s="95">
        <f>AE1123*'Assumptions (Nuclear)'!AD25/10^3</f>
        <v>1.349985326</v>
      </c>
      <c r="AF1126" s="95">
        <f>AF1123*'Assumptions (Nuclear)'!AE25/10^3</f>
        <v>1.379397625</v>
      </c>
      <c r="AG1126" s="95">
        <f>AG1123*'Assumptions (Nuclear)'!AF25/10^3</f>
        <v>1.409212191</v>
      </c>
      <c r="AH1126" s="95">
        <f>AH1123*'Assumptions (Nuclear)'!AG25/10^3</f>
        <v>1.439433733</v>
      </c>
      <c r="AI1126" s="95">
        <f>AI1123*'Assumptions (Nuclear)'!AH25/10^3</f>
        <v>1.470067017</v>
      </c>
      <c r="AJ1126" s="95">
        <f>AJ1123*'Assumptions (Nuclear)'!AI25/10^3</f>
        <v>1.501116854</v>
      </c>
      <c r="AK1126" s="95">
        <f>AK1123*'Assumptions (Nuclear)'!AJ25/10^3</f>
        <v>1.532588113</v>
      </c>
      <c r="AL1126" s="95">
        <f>AL1123*'Assumptions (Nuclear)'!AK25/10^3</f>
        <v>1.564485712</v>
      </c>
      <c r="AM1126" s="95">
        <f>AM1123*'Assumptions (Nuclear)'!AL25/10^3</f>
        <v>1.596814623</v>
      </c>
      <c r="AN1126" s="95">
        <f>AN1123*'Assumptions (Nuclear)'!AM25/10^3</f>
        <v>1.629579872</v>
      </c>
      <c r="AO1126" s="95">
        <f>AO1123*'Assumptions (Nuclear)'!AN25/10^3</f>
        <v>1.662786539</v>
      </c>
      <c r="AP1126" s="95">
        <f>AP1123*'Assumptions (Nuclear)'!AO25/10^3</f>
        <v>1.69643976</v>
      </c>
      <c r="AQ1126" s="95">
        <f>AQ1123*'Assumptions (Nuclear)'!AP25/10^3</f>
        <v>1.730544723</v>
      </c>
      <c r="AR1126" s="95">
        <f>AR1123*'Assumptions (Nuclear)'!AQ25/10^3</f>
        <v>1.765106676</v>
      </c>
      <c r="AS1126" s="95">
        <f>AS1123*'Assumptions (Nuclear)'!AR25/10^3</f>
        <v>1.800130922</v>
      </c>
      <c r="AT1126" s="95">
        <f>AT1123*'Assumptions (Nuclear)'!AS25/10^3</f>
        <v>1.83562282</v>
      </c>
      <c r="AU1126" s="95">
        <f>AU1123*'Assumptions (Nuclear)'!AT25/10^3</f>
        <v>1.871587789</v>
      </c>
      <c r="AV1126" s="95">
        <f>AV1123*'Assumptions (Nuclear)'!AU25/10^3</f>
        <v>1.908031303</v>
      </c>
      <c r="AW1126" s="95">
        <f>AW1123*'Assumptions (Nuclear)'!AV25/10^3</f>
        <v>1.944958898</v>
      </c>
      <c r="AX1126" s="95">
        <f>AX1123*'Assumptions (Nuclear)'!AW25/10^3</f>
        <v>1.982376168</v>
      </c>
      <c r="AY1126" s="95">
        <f>AY1123*'Assumptions (Nuclear)'!AX25/10^3</f>
        <v>2.020288768</v>
      </c>
      <c r="AZ1126" s="95">
        <f>AZ1123*'Assumptions (Nuclear)'!AY25/10^3</f>
        <v>2.058702412</v>
      </c>
      <c r="BA1126" s="95">
        <f>BA1123*'Assumptions (Nuclear)'!AZ25/10^3</f>
        <v>2.097622878</v>
      </c>
    </row>
    <row r="1127" ht="15.75" customHeight="1">
      <c r="A1127" s="262" t="s">
        <v>36</v>
      </c>
      <c r="B1127" s="159" t="s">
        <v>351</v>
      </c>
      <c r="C1127" s="95">
        <f>C1123*'Assumptions (Nuclear)'!B37/10^3</f>
        <v>9.855561845</v>
      </c>
      <c r="D1127" s="95">
        <f>D1123*'Assumptions (Nuclear)'!C37/10^3</f>
        <v>10.5999529</v>
      </c>
      <c r="E1127" s="95">
        <f>E1123*'Assumptions (Nuclear)'!D37/10^3</f>
        <v>9.982779777</v>
      </c>
      <c r="F1127" s="95">
        <f>F1123*'Assumptions (Nuclear)'!E37/10^3</f>
        <v>12.2069201</v>
      </c>
      <c r="G1127" s="95">
        <f>G1123*'Assumptions (Nuclear)'!F37/10^3</f>
        <v>12.71055442</v>
      </c>
      <c r="H1127" s="95">
        <f>H1123*'Assumptions (Nuclear)'!G37/10^3</f>
        <v>15.47637808</v>
      </c>
      <c r="I1127" s="95">
        <f>I1123*'Assumptions (Nuclear)'!H37/10^3</f>
        <v>14.12999023</v>
      </c>
      <c r="J1127" s="95">
        <f>J1123*'Assumptions (Nuclear)'!I37/10^3</f>
        <v>14.65097701</v>
      </c>
      <c r="K1127" s="95">
        <f>K1123*'Assumptions (Nuclear)'!J37/10^3</f>
        <v>16.88421605</v>
      </c>
      <c r="L1127" s="95">
        <f>L1123*'Assumptions (Nuclear)'!K37/10^3</f>
        <v>11.1427396</v>
      </c>
      <c r="M1127" s="95">
        <f>M1123*'Assumptions (Nuclear)'!L37/10^3</f>
        <v>12.15744916</v>
      </c>
      <c r="N1127" s="95">
        <f>N1123*'Assumptions (Nuclear)'!M37/10^3</f>
        <v>11.76769161</v>
      </c>
      <c r="O1127" s="95">
        <f>O1123*'Assumptions (Nuclear)'!N37/10^3</f>
        <v>10.10914905</v>
      </c>
      <c r="P1127" s="95">
        <f>P1123*'Assumptions (Nuclear)'!O37/10^3</f>
        <v>10.97804939</v>
      </c>
      <c r="Q1127" s="95">
        <f>Q1123*'Assumptions (Nuclear)'!P37/10^3</f>
        <v>11.96668882</v>
      </c>
      <c r="R1127" s="95">
        <f>R1123*'Assumptions (Nuclear)'!Q37/10^3</f>
        <v>9.838850731</v>
      </c>
      <c r="S1127" s="95">
        <f>S1123*'Assumptions (Nuclear)'!R37/10^3</f>
        <v>10.78322459</v>
      </c>
      <c r="T1127" s="95">
        <f>T1123*'Assumptions (Nuclear)'!S37/10^3</f>
        <v>10.42187198</v>
      </c>
      <c r="U1127" s="95">
        <f>U1123*'Assumptions (Nuclear)'!T37/10^3</f>
        <v>10.84089867</v>
      </c>
      <c r="V1127" s="95">
        <f>V1123*'Assumptions (Nuclear)'!U37/10^3</f>
        <v>10.99118527</v>
      </c>
      <c r="W1127" s="95">
        <f>W1123*'Assumptions (Nuclear)'!V37/10^3</f>
        <v>11.46455092</v>
      </c>
      <c r="X1127" s="95">
        <f>X1123*'Assumptions (Nuclear)'!W37/10^3</f>
        <v>11.72171355</v>
      </c>
      <c r="Y1127" s="95">
        <f>Y1123*'Assumptions (Nuclear)'!X37/10^3</f>
        <v>12.00171859</v>
      </c>
      <c r="Z1127" s="95">
        <f>Z1123*'Assumptions (Nuclear)'!Y37/10^3</f>
        <v>12.37205619</v>
      </c>
      <c r="AA1127" s="95">
        <f>AA1123*'Assumptions (Nuclear)'!Z37/10^3</f>
        <v>12.78510491</v>
      </c>
      <c r="AB1127" s="95">
        <f>AB1123*'Assumptions (Nuclear)'!AA37/10^3</f>
        <v>13.32869897</v>
      </c>
      <c r="AC1127" s="95">
        <f>AC1123*'Assumptions (Nuclear)'!AB37/10^3</f>
        <v>13.72978092</v>
      </c>
      <c r="AD1127" s="95">
        <f>AD1123*'Assumptions (Nuclear)'!AC37/10^3</f>
        <v>14.18910652</v>
      </c>
      <c r="AE1127" s="95">
        <f>AE1123*'Assumptions (Nuclear)'!AD37/10^3</f>
        <v>14.6311749</v>
      </c>
      <c r="AF1127" s="95">
        <f>AF1123*'Assumptions (Nuclear)'!AE37/10^3</f>
        <v>15.09705252</v>
      </c>
      <c r="AG1127" s="95">
        <f>AG1123*'Assumptions (Nuclear)'!AF37/10^3</f>
        <v>15.5758811</v>
      </c>
      <c r="AH1127" s="95">
        <f>AH1123*'Assumptions (Nuclear)'!AG37/10^3</f>
        <v>16.09075659</v>
      </c>
      <c r="AI1127" s="95">
        <f>AI1123*'Assumptions (Nuclear)'!AH37/10^3</f>
        <v>16.55091453</v>
      </c>
      <c r="AJ1127" s="95">
        <f>AJ1123*'Assumptions (Nuclear)'!AI37/10^3</f>
        <v>17.01247643</v>
      </c>
      <c r="AK1127" s="95">
        <f>AK1123*'Assumptions (Nuclear)'!AJ37/10^3</f>
        <v>17.48569579</v>
      </c>
      <c r="AL1127" s="95">
        <f>AL1123*'Assumptions (Nuclear)'!AK37/10^3</f>
        <v>17.99617312</v>
      </c>
      <c r="AM1127" s="95">
        <f>AM1123*'Assumptions (Nuclear)'!AL37/10^3</f>
        <v>18.59084062</v>
      </c>
      <c r="AN1127" s="95">
        <f>AN1123*'Assumptions (Nuclear)'!AM37/10^3</f>
        <v>19.18278896</v>
      </c>
      <c r="AO1127" s="95">
        <f>AO1123*'Assumptions (Nuclear)'!AN37/10^3</f>
        <v>19.84461139</v>
      </c>
      <c r="AP1127" s="95">
        <f>AP1123*'Assumptions (Nuclear)'!AO37/10^3</f>
        <v>20.52431098</v>
      </c>
      <c r="AQ1127" s="95">
        <f>AQ1123*'Assumptions (Nuclear)'!AP37/10^3</f>
        <v>21.1842037</v>
      </c>
      <c r="AR1127" s="95">
        <f>AR1123*'Assumptions (Nuclear)'!AQ37/10^3</f>
        <v>21.84427513</v>
      </c>
      <c r="AS1127" s="95">
        <f>AS1123*'Assumptions (Nuclear)'!AR37/10^3</f>
        <v>22.51089813</v>
      </c>
      <c r="AT1127" s="95">
        <f>AT1123*'Assumptions (Nuclear)'!AS37/10^3</f>
        <v>23.21240946</v>
      </c>
      <c r="AU1127" s="95">
        <f>AU1123*'Assumptions (Nuclear)'!AT37/10^3</f>
        <v>23.95434901</v>
      </c>
      <c r="AV1127" s="95">
        <f>AV1123*'Assumptions (Nuclear)'!AU37/10^3</f>
        <v>24.71950959</v>
      </c>
      <c r="AW1127" s="95">
        <f>AW1123*'Assumptions (Nuclear)'!AV37/10^3</f>
        <v>25.45238677</v>
      </c>
      <c r="AX1127" s="95">
        <f>AX1123*'Assumptions (Nuclear)'!AW37/10^3</f>
        <v>26.28891339</v>
      </c>
      <c r="AY1127" s="95">
        <f>AY1123*'Assumptions (Nuclear)'!AX37/10^3</f>
        <v>27.52364433</v>
      </c>
      <c r="AZ1127" s="95">
        <f>AZ1123*'Assumptions (Nuclear)'!AY37/10^3</f>
        <v>28.5515566</v>
      </c>
      <c r="BA1127" s="95">
        <f>BA1123*'Assumptions (Nuclear)'!AZ37/10^3</f>
        <v>29.43471344</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0.9446569564</v>
      </c>
      <c r="K1128" s="95">
        <f>K1122*'Assumptions (Nuclear)'!J39*'Assumptions (Nuclear)'!J40*365/10^9</f>
        <v>0.9601460631</v>
      </c>
      <c r="L1128" s="95">
        <f>L1122*'Assumptions (Nuclear)'!K39*'Assumptions (Nuclear)'!K40*365/10^9</f>
        <v>1.111164853</v>
      </c>
      <c r="M1128" s="95">
        <f>M1122*'Assumptions (Nuclear)'!L39*'Assumptions (Nuclear)'!L40*365/10^9</f>
        <v>0.7758256934</v>
      </c>
      <c r="N1128" s="95">
        <f>N1122*'Assumptions (Nuclear)'!M39*'Assumptions (Nuclear)'!M40*365/10^9</f>
        <v>0.8021571748</v>
      </c>
      <c r="O1128" s="95">
        <f>O1122*'Assumptions (Nuclear)'!N39*'Assumptions (Nuclear)'!N40*365/10^9</f>
        <v>0.7727278721</v>
      </c>
      <c r="P1128" s="95">
        <f>P1122*'Assumptions (Nuclear)'!O39*'Assumptions (Nuclear)'!O40*365/10^9</f>
        <v>0.6681764019</v>
      </c>
      <c r="Q1128" s="95">
        <f>Q1122*'Assumptions (Nuclear)'!P39*'Assumptions (Nuclear)'!P40*365/10^9</f>
        <v>0.7417496587</v>
      </c>
      <c r="R1128" s="95">
        <f>R1122*'Assumptions (Nuclear)'!Q39*'Assumptions (Nuclear)'!Q40*365/10^9</f>
        <v>0.7959615321</v>
      </c>
      <c r="S1128" s="95">
        <f>S1122*'Assumptions (Nuclear)'!R39*'Assumptions (Nuclear)'!R40*365/10^9</f>
        <v>0.6557851165</v>
      </c>
      <c r="T1128" s="95">
        <f>T1122*'Assumptions (Nuclear)'!S39*'Assumptions (Nuclear)'!S40*365/10^9</f>
        <v>0.7018296081</v>
      </c>
      <c r="U1128" s="95">
        <f>U1122*'Assumptions (Nuclear)'!T39*'Assumptions (Nuclear)'!T40*365/10^9</f>
        <v>0.685069825</v>
      </c>
      <c r="V1128" s="95">
        <f>V1122*'Assumptions (Nuclear)'!U39*'Assumptions (Nuclear)'!U40*365/10^9</f>
        <v>0.703253642</v>
      </c>
      <c r="W1128" s="95">
        <f>W1122*'Assumptions (Nuclear)'!V39*'Assumptions (Nuclear)'!V40*365/10^9</f>
        <v>0.7130027968</v>
      </c>
      <c r="X1128" s="95">
        <f>X1122*'Assumptions (Nuclear)'!W39*'Assumptions (Nuclear)'!W40*365/10^9</f>
        <v>0.7266033197</v>
      </c>
      <c r="Y1128" s="95">
        <f>Y1122*'Assumptions (Nuclear)'!X39*'Assumptions (Nuclear)'!X40*365/10^9</f>
        <v>0.7415802685</v>
      </c>
      <c r="Z1128" s="95">
        <f>Z1122*'Assumptions (Nuclear)'!Y39*'Assumptions (Nuclear)'!Y40*365/10^9</f>
        <v>0.7620790975</v>
      </c>
      <c r="AA1128" s="95">
        <f>AA1122*'Assumptions (Nuclear)'!Z39*'Assumptions (Nuclear)'!Z40*365/10^9</f>
        <v>0.785126397</v>
      </c>
      <c r="AB1128" s="95">
        <f>AB1122*'Assumptions (Nuclear)'!AA39*'Assumptions (Nuclear)'!AA40*365/10^9</f>
        <v>0.8160797321</v>
      </c>
      <c r="AC1128" s="95">
        <f>AC1122*'Assumptions (Nuclear)'!AB39*'Assumptions (Nuclear)'!AB40*365/10^9</f>
        <v>0.8382030532</v>
      </c>
      <c r="AD1128" s="95">
        <f>AD1122*'Assumptions (Nuclear)'!AC39*'Assumptions (Nuclear)'!AC40*365/10^9</f>
        <v>0.8637968193</v>
      </c>
      <c r="AE1128" s="95">
        <f>AE1122*'Assumptions (Nuclear)'!AD39*'Assumptions (Nuclear)'!AD40*365/10^9</f>
        <v>0.8882510377</v>
      </c>
      <c r="AF1128" s="95">
        <f>AF1122*'Assumptions (Nuclear)'!AE39*'Assumptions (Nuclear)'!AE40*365/10^9</f>
        <v>0.9140641686</v>
      </c>
      <c r="AG1128" s="95">
        <f>AG1122*'Assumptions (Nuclear)'!AF39*'Assumptions (Nuclear)'!AF40*365/10^9</f>
        <v>0.9405723166</v>
      </c>
      <c r="AH1128" s="95">
        <f>AH1122*'Assumptions (Nuclear)'!AG39*'Assumptions (Nuclear)'!AG40*365/10^9</f>
        <v>0.9691638507</v>
      </c>
      <c r="AI1128" s="95">
        <f>AI1122*'Assumptions (Nuclear)'!AH39*'Assumptions (Nuclear)'!AH40*365/10^9</f>
        <v>0.994372592</v>
      </c>
      <c r="AJ1128" s="95">
        <f>AJ1122*'Assumptions (Nuclear)'!AI39*'Assumptions (Nuclear)'!AI40*365/10^9</f>
        <v>1.019589798</v>
      </c>
      <c r="AK1128" s="95">
        <f>AK1122*'Assumptions (Nuclear)'!AJ39*'Assumptions (Nuclear)'!AJ40*365/10^9</f>
        <v>1.045430668</v>
      </c>
      <c r="AL1128" s="95">
        <f>AL1122*'Assumptions (Nuclear)'!AK39*'Assumptions (Nuclear)'!AK40*365/10^9</f>
        <v>1.073419934</v>
      </c>
      <c r="AM1128" s="95">
        <f>AM1122*'Assumptions (Nuclear)'!AL39*'Assumptions (Nuclear)'!AL40*365/10^9</f>
        <v>1.106337824</v>
      </c>
      <c r="AN1128" s="95">
        <f>AN1122*'Assumptions (Nuclear)'!AM39*'Assumptions (Nuclear)'!AM40*365/10^9</f>
        <v>1.138993052</v>
      </c>
      <c r="AO1128" s="95">
        <f>AO1122*'Assumptions (Nuclear)'!AN39*'Assumptions (Nuclear)'!AN40*365/10^9</f>
        <v>1.175690998</v>
      </c>
      <c r="AP1128" s="95">
        <f>AP1122*'Assumptions (Nuclear)'!AO39*'Assumptions (Nuclear)'!AO40*365/10^9</f>
        <v>1.213334297</v>
      </c>
      <c r="AQ1128" s="95">
        <f>AQ1122*'Assumptions (Nuclear)'!AP39*'Assumptions (Nuclear)'!AP40*365/10^9</f>
        <v>1.249696998</v>
      </c>
      <c r="AR1128" s="95">
        <f>AR1122*'Assumptions (Nuclear)'!AQ39*'Assumptions (Nuclear)'!AQ40*365/10^9</f>
        <v>1.285966694</v>
      </c>
      <c r="AS1128" s="95">
        <f>AS1122*'Assumptions (Nuclear)'!AR39*'Assumptions (Nuclear)'!AR40*365/10^9</f>
        <v>1.322521184</v>
      </c>
      <c r="AT1128" s="95">
        <f>AT1122*'Assumptions (Nuclear)'!AS39*'Assumptions (Nuclear)'!AS40*365/10^9</f>
        <v>1.361022958</v>
      </c>
      <c r="AU1128" s="95">
        <f>AU1122*'Assumptions (Nuclear)'!AT39*'Assumptions (Nuclear)'!AT40*365/10^9</f>
        <v>1.401787453</v>
      </c>
      <c r="AV1128" s="95">
        <f>AV1122*'Assumptions (Nuclear)'!AU39*'Assumptions (Nuclear)'!AU40*365/10^9</f>
        <v>1.443799411</v>
      </c>
      <c r="AW1128" s="95">
        <f>AW1122*'Assumptions (Nuclear)'!AV39*'Assumptions (Nuclear)'!AV40*365/10^9</f>
        <v>1.483818897</v>
      </c>
      <c r="AX1128" s="95">
        <f>AX1122*'Assumptions (Nuclear)'!AW39*'Assumptions (Nuclear)'!AW40*365/10^9</f>
        <v>1.529769804</v>
      </c>
      <c r="AY1128" s="95">
        <f>AY1122*'Assumptions (Nuclear)'!AX39*'Assumptions (Nuclear)'!AX40*365/10^9</f>
        <v>1.598732087</v>
      </c>
      <c r="AZ1128" s="95">
        <f>AZ1122*'Assumptions (Nuclear)'!AY39*'Assumptions (Nuclear)'!AY40*365/10^9</f>
        <v>1.655505616</v>
      </c>
      <c r="BA1128" s="95">
        <f>BA1122*'Assumptions (Nuclear)'!AZ39*'Assumptions (Nuclear)'!AZ40*365/10^9</f>
        <v>1.703751238</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248.6222334</v>
      </c>
      <c r="Y1129" s="148">
        <f t="shared" si="48"/>
        <v>248.6222334</v>
      </c>
      <c r="Z1129" s="148">
        <f t="shared" si="48"/>
        <v>248.6222334</v>
      </c>
      <c r="AA1129" s="148">
        <f t="shared" si="48"/>
        <v>248.6222334</v>
      </c>
      <c r="AB1129" s="148">
        <f t="shared" si="48"/>
        <v>248.6222334</v>
      </c>
      <c r="AC1129" s="148">
        <f t="shared" si="48"/>
        <v>248.6222334</v>
      </c>
      <c r="AD1129" s="148">
        <f t="shared" si="48"/>
        <v>248.6222334</v>
      </c>
      <c r="AE1129" s="148">
        <f t="shared" si="48"/>
        <v>248.6222334</v>
      </c>
      <c r="AF1129" s="148">
        <f t="shared" si="48"/>
        <v>248.6222334</v>
      </c>
      <c r="AG1129" s="148">
        <f t="shared" si="48"/>
        <v>248.6222334</v>
      </c>
      <c r="AH1129" s="148">
        <f t="shared" si="48"/>
        <v>248.6222334</v>
      </c>
      <c r="AI1129" s="148">
        <f t="shared" si="48"/>
        <v>1900.922233</v>
      </c>
      <c r="AJ1129" s="148">
        <f t="shared" si="48"/>
        <v>1942.922233</v>
      </c>
      <c r="AK1129" s="148">
        <f t="shared" si="48"/>
        <v>3722.022233</v>
      </c>
      <c r="AL1129" s="148">
        <f t="shared" si="48"/>
        <v>248.6222334</v>
      </c>
      <c r="AM1129" s="148">
        <f t="shared" si="48"/>
        <v>1434.822233</v>
      </c>
      <c r="AN1129" s="148">
        <f t="shared" si="48"/>
        <v>2080.122233</v>
      </c>
      <c r="AO1129" s="148">
        <f t="shared" si="48"/>
        <v>248.6222334</v>
      </c>
      <c r="AP1129" s="148">
        <f t="shared" si="48"/>
        <v>248.6222334</v>
      </c>
      <c r="AQ1129" s="148">
        <f t="shared" si="48"/>
        <v>1381.922233</v>
      </c>
      <c r="AR1129" s="148">
        <f t="shared" si="48"/>
        <v>248.6222334</v>
      </c>
      <c r="AS1129" s="148">
        <f t="shared" si="48"/>
        <v>248.6222334</v>
      </c>
      <c r="AT1129" s="148">
        <f t="shared" si="48"/>
        <v>248.6222334</v>
      </c>
      <c r="AU1129" s="148">
        <f t="shared" si="48"/>
        <v>248.6222334</v>
      </c>
      <c r="AV1129" s="148">
        <f t="shared" si="48"/>
        <v>248.6222334</v>
      </c>
      <c r="AW1129" s="148">
        <f t="shared" si="48"/>
        <v>3824.422233</v>
      </c>
      <c r="AX1129" s="148">
        <f t="shared" si="48"/>
        <v>1473.522233</v>
      </c>
      <c r="AY1129" s="148">
        <f t="shared" si="48"/>
        <v>248.6222334</v>
      </c>
      <c r="AZ1129" s="148">
        <f t="shared" si="48"/>
        <v>2611.822233</v>
      </c>
      <c r="BA1129" s="148">
        <f t="shared" si="48"/>
        <v>3915.422233</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0.282387921</v>
      </c>
      <c r="S1131" s="176">
        <f t="shared" si="49"/>
        <v>0.5706228422</v>
      </c>
      <c r="T1131" s="176">
        <f t="shared" si="49"/>
        <v>0.8720568115</v>
      </c>
      <c r="U1131" s="176">
        <f t="shared" si="49"/>
        <v>1.191066246</v>
      </c>
      <c r="V1131" s="176">
        <f t="shared" si="49"/>
        <v>1.510063004</v>
      </c>
      <c r="W1131" s="176">
        <f t="shared" si="49"/>
        <v>1.837865892</v>
      </c>
      <c r="X1131" s="176">
        <f t="shared" si="49"/>
        <v>1.864236245</v>
      </c>
      <c r="Y1131" s="176">
        <f t="shared" si="49"/>
        <v>1.890667425</v>
      </c>
      <c r="Z1131" s="176">
        <f t="shared" si="49"/>
        <v>1.917420366</v>
      </c>
      <c r="AA1131" s="176">
        <f t="shared" si="49"/>
        <v>1.944776746</v>
      </c>
      <c r="AB1131" s="176">
        <f t="shared" si="49"/>
        <v>1.972186117</v>
      </c>
      <c r="AC1131" s="176">
        <f t="shared" si="49"/>
        <v>4.215116625</v>
      </c>
      <c r="AD1131" s="176">
        <f t="shared" si="49"/>
        <v>6.573822713</v>
      </c>
      <c r="AE1131" s="176">
        <f t="shared" si="49"/>
        <v>11.45125315</v>
      </c>
      <c r="AF1131" s="176">
        <f t="shared" si="49"/>
        <v>11.60612202</v>
      </c>
      <c r="AG1131" s="176">
        <f t="shared" si="49"/>
        <v>13.42939633</v>
      </c>
      <c r="AH1131" s="176">
        <f t="shared" si="49"/>
        <v>16.22228748</v>
      </c>
      <c r="AI1131" s="176">
        <f t="shared" si="49"/>
        <v>14.02738122</v>
      </c>
      <c r="AJ1131" s="176">
        <f t="shared" si="49"/>
        <v>11.71361974</v>
      </c>
      <c r="AK1131" s="176">
        <f t="shared" si="49"/>
        <v>8.388876557</v>
      </c>
      <c r="AL1131" s="176">
        <f t="shared" si="49"/>
        <v>8.496371376</v>
      </c>
      <c r="AM1131" s="176">
        <f t="shared" si="49"/>
        <v>6.786510705</v>
      </c>
      <c r="AN1131" s="176">
        <f t="shared" si="49"/>
        <v>4.048921636</v>
      </c>
      <c r="AO1131" s="176">
        <f t="shared" si="49"/>
        <v>4.098937365</v>
      </c>
      <c r="AP1131" s="176">
        <f t="shared" si="49"/>
        <v>4.146737821</v>
      </c>
      <c r="AQ1131" s="176">
        <f t="shared" si="49"/>
        <v>8.095411528</v>
      </c>
      <c r="AR1131" s="176">
        <f t="shared" si="49"/>
        <v>10.18288215</v>
      </c>
      <c r="AS1131" s="176">
        <f t="shared" si="49"/>
        <v>10.30150217</v>
      </c>
      <c r="AT1131" s="176">
        <f t="shared" si="49"/>
        <v>14.3439151</v>
      </c>
      <c r="AU1131" s="176">
        <f t="shared" si="49"/>
        <v>20.66610288</v>
      </c>
      <c r="AV1131" s="176">
        <f t="shared" si="49"/>
        <v>20.50516878</v>
      </c>
      <c r="AW1131" s="176">
        <f t="shared" si="49"/>
        <v>14.16059962</v>
      </c>
      <c r="AX1131" s="176">
        <f t="shared" si="49"/>
        <v>11.77110054</v>
      </c>
      <c r="AY1131" s="176">
        <f t="shared" si="49"/>
        <v>11.47300534</v>
      </c>
      <c r="AZ1131" s="176">
        <f t="shared" si="49"/>
        <v>6.964178535</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0.282387921</v>
      </c>
      <c r="S1153" s="160">
        <f>IF($X$1129&gt;0,'Assumptions (Nuclear)'!$V$14*Model!$X$1129*'Assumptions (Nuclear)'!R$2/10^9,0)</f>
        <v>0.2853114211</v>
      </c>
      <c r="T1153" s="160">
        <f>IF($X$1129&gt;0,'Assumptions (Nuclear)'!$V$14*Model!$X$1129*'Assumptions (Nuclear)'!S$2/10^9,0)</f>
        <v>0.2906856038</v>
      </c>
      <c r="U1153" s="160">
        <f>IF($X$1129&gt;0,'Assumptions (Nuclear)'!$V$14*Model!$X$1129*'Assumptions (Nuclear)'!T$2/10^9,0)</f>
        <v>0.2977665616</v>
      </c>
      <c r="V1153" s="160">
        <f>IF($X$1129&gt;0,'Assumptions (Nuclear)'!$V$14*Model!$X$1129*'Assumptions (Nuclear)'!U$2/10^9,0)</f>
        <v>0.3020126009</v>
      </c>
      <c r="W1153" s="160">
        <f>IF($X$1129&gt;0,'Assumptions (Nuclear)'!$V$14*Model!$X$1129*'Assumptions (Nuclear)'!V$2/10^9,0)</f>
        <v>0.3063109819</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0.2853114211</v>
      </c>
      <c r="T1154" s="160">
        <f>IF($Y$1129&gt;0,'Assumptions (Nuclear)'!$V$14*Model!$Y$1129*'Assumptions (Nuclear)'!S$2/10^9,0)</f>
        <v>0.2906856038</v>
      </c>
      <c r="U1154" s="160">
        <f>IF($Y$1129&gt;0,'Assumptions (Nuclear)'!$V$14*Model!$Y$1129*'Assumptions (Nuclear)'!T$2/10^9,0)</f>
        <v>0.2977665616</v>
      </c>
      <c r="V1154" s="160">
        <f>IF($Y$1129&gt;0,'Assumptions (Nuclear)'!$V$14*Model!$Y$1129*'Assumptions (Nuclear)'!U$2/10^9,0)</f>
        <v>0.3020126009</v>
      </c>
      <c r="W1154" s="160">
        <f>IF($Y$1129&gt;0,'Assumptions (Nuclear)'!$V$14*Model!$Y$1129*'Assumptions (Nuclear)'!V$2/10^9,0)</f>
        <v>0.3063109819</v>
      </c>
      <c r="X1154" s="160">
        <f>IF($Y$1129&gt;0,'Assumptions (Nuclear)'!$V$14*Model!$Y$1129*'Assumptions (Nuclear)'!W$2/10^9,0)</f>
        <v>0.3107060408</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0.2906856038</v>
      </c>
      <c r="U1155" s="160">
        <f>IF($Z$1129&gt;0,'Assumptions (Nuclear)'!$V$14*Model!$Z$1129*'Assumptions (Nuclear)'!T$2/10^9,0)</f>
        <v>0.2977665616</v>
      </c>
      <c r="V1155" s="160">
        <f>IF($Z$1129&gt;0,'Assumptions (Nuclear)'!$V$14*Model!$Z$1129*'Assumptions (Nuclear)'!U$2/10^9,0)</f>
        <v>0.3020126009</v>
      </c>
      <c r="W1155" s="160">
        <f>IF($Z$1129&gt;0,'Assumptions (Nuclear)'!$V$14*Model!$Z$1129*'Assumptions (Nuclear)'!V$2/10^9,0)</f>
        <v>0.3063109819</v>
      </c>
      <c r="X1155" s="160">
        <f>IF($Z$1129&gt;0,'Assumptions (Nuclear)'!$V$14*Model!$Z$1129*'Assumptions (Nuclear)'!W$2/10^9,0)</f>
        <v>0.3107060408</v>
      </c>
      <c r="Y1155" s="160">
        <f>IF($Z$1129&gt;0,'Assumptions (Nuclear)'!$V$14*Model!$Z$1129*'Assumptions (Nuclear)'!X$2/10^9,0)</f>
        <v>0.3151112375</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0.2977665616</v>
      </c>
      <c r="V1156" s="160">
        <f>IF($AA$1129&gt;0,'Assumptions (Nuclear)'!$V$14*Model!$AA$1129*'Assumptions (Nuclear)'!U$2/10^9,0)</f>
        <v>0.3020126009</v>
      </c>
      <c r="W1156" s="160">
        <f>IF($AA$1129&gt;0,'Assumptions (Nuclear)'!$V$14*Model!$AA$1129*'Assumptions (Nuclear)'!V$2/10^9,0)</f>
        <v>0.3063109819</v>
      </c>
      <c r="X1156" s="160">
        <f>IF($AA$1129&gt;0,'Assumptions (Nuclear)'!$V$14*Model!$AA$1129*'Assumptions (Nuclear)'!W$2/10^9,0)</f>
        <v>0.3107060408</v>
      </c>
      <c r="Y1156" s="160">
        <f>IF($AA$1129&gt;0,'Assumptions (Nuclear)'!$V$14*Model!$AA$1129*'Assumptions (Nuclear)'!X$2/10^9,0)</f>
        <v>0.3151112375</v>
      </c>
      <c r="Z1156" s="160">
        <f>IF($AA$1129&gt;0,'Assumptions (Nuclear)'!$V$14*Model!$AA$1129*'Assumptions (Nuclear)'!Y$2/10^9,0)</f>
        <v>0.3195700611</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0.3020126009</v>
      </c>
      <c r="W1157" s="160">
        <f>IF($AB$1129&gt;0,'Assumptions (Nuclear)'!$V$14*Model!$AB$1129*'Assumptions (Nuclear)'!V$2/10^9,0)</f>
        <v>0.3063109819</v>
      </c>
      <c r="X1157" s="160">
        <f>IF($AB$1129&gt;0,'Assumptions (Nuclear)'!$V$14*Model!$AB$1129*'Assumptions (Nuclear)'!W$2/10^9,0)</f>
        <v>0.3107060408</v>
      </c>
      <c r="Y1157" s="160">
        <f>IF($AB$1129&gt;0,'Assumptions (Nuclear)'!$V$14*Model!$AB$1129*'Assumptions (Nuclear)'!X$2/10^9,0)</f>
        <v>0.3151112375</v>
      </c>
      <c r="Z1157" s="160">
        <f>IF($AB$1129&gt;0,'Assumptions (Nuclear)'!$V$14*Model!$AB$1129*'Assumptions (Nuclear)'!Y$2/10^9,0)</f>
        <v>0.3195700611</v>
      </c>
      <c r="AA1157" s="160">
        <f>IF($AB$1129&gt;0,'Assumptions (Nuclear)'!$V$14*Model!$AB$1129*'Assumptions (Nuclear)'!Z$2/10^9,0)</f>
        <v>0.3241294577</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0.3063109819</v>
      </c>
      <c r="X1158" s="160">
        <f>IF($AC$1129&gt;0,'Assumptions (Nuclear)'!$V$14*Model!$AC$1129*'Assumptions (Nuclear)'!W$2/10^9,0)</f>
        <v>0.3107060408</v>
      </c>
      <c r="Y1158" s="160">
        <f>IF($AC$1129&gt;0,'Assumptions (Nuclear)'!$V$14*Model!$AC$1129*'Assumptions (Nuclear)'!X$2/10^9,0)</f>
        <v>0.3151112375</v>
      </c>
      <c r="Z1158" s="160">
        <f>IF($AC$1129&gt;0,'Assumptions (Nuclear)'!$V$14*Model!$AC$1129*'Assumptions (Nuclear)'!Y$2/10^9,0)</f>
        <v>0.3195700611</v>
      </c>
      <c r="AA1158" s="160">
        <f>IF($AC$1129&gt;0,'Assumptions (Nuclear)'!$V$14*Model!$AC$1129*'Assumptions (Nuclear)'!Z$2/10^9,0)</f>
        <v>0.3241294577</v>
      </c>
      <c r="AB1158" s="160">
        <f>IF($AC$1129&gt;0,'Assumptions (Nuclear)'!$V$14*Model!$AC$1129*'Assumptions (Nuclear)'!AA$2/10^9,0)</f>
        <v>0.3286976862</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0.3107060408</v>
      </c>
      <c r="Y1159" s="160">
        <f>IF($AD$1129&gt;0,'Assumptions (Nuclear)'!$V$14*Model!$AD$1129*'Assumptions (Nuclear)'!X$2/10^9,0)</f>
        <v>0.3151112375</v>
      </c>
      <c r="Z1159" s="160">
        <f>IF($AD$1129&gt;0,'Assumptions (Nuclear)'!$V$14*Model!$AD$1129*'Assumptions (Nuclear)'!Y$2/10^9,0)</f>
        <v>0.3195700611</v>
      </c>
      <c r="AA1159" s="160">
        <f>IF($AD$1129&gt;0,'Assumptions (Nuclear)'!$V$14*Model!$AD$1129*'Assumptions (Nuclear)'!Z$2/10^9,0)</f>
        <v>0.3241294577</v>
      </c>
      <c r="AB1159" s="160">
        <f>IF($AD$1129&gt;0,'Assumptions (Nuclear)'!$V$14*Model!$AD$1129*'Assumptions (Nuclear)'!AA$2/10^9,0)</f>
        <v>0.3286976862</v>
      </c>
      <c r="AC1159" s="160">
        <f>IF($AD$1129&gt;0,'Assumptions (Nuclear)'!$V$14*Model!$AD$1129*'Assumptions (Nuclear)'!AB$2/10^9,0)</f>
        <v>0.333320794</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0.3151112375</v>
      </c>
      <c r="Z1160" s="160">
        <f>IF($AE$1129&gt;0,'Assumptions (Nuclear)'!$V$14*Model!$AE$1129*'Assumptions (Nuclear)'!Y$2/10^9,0)</f>
        <v>0.3195700611</v>
      </c>
      <c r="AA1160" s="160">
        <f>IF($AE$1129&gt;0,'Assumptions (Nuclear)'!$V$14*Model!$AE$1129*'Assumptions (Nuclear)'!Z$2/10^9,0)</f>
        <v>0.3241294577</v>
      </c>
      <c r="AB1160" s="160">
        <f>IF($AE$1129&gt;0,'Assumptions (Nuclear)'!$V$14*Model!$AE$1129*'Assumptions (Nuclear)'!AA$2/10^9,0)</f>
        <v>0.3286976862</v>
      </c>
      <c r="AC1160" s="160">
        <f>IF($AE$1129&gt;0,'Assumptions (Nuclear)'!$V$14*Model!$AE$1129*'Assumptions (Nuclear)'!AB$2/10^9,0)</f>
        <v>0.333320794</v>
      </c>
      <c r="AD1160" s="160">
        <f>IF($AE$1129&gt;0,'Assumptions (Nuclear)'!$V$14*Model!$AE$1129*'Assumptions (Nuclear)'!AC$2/10^9,0)</f>
        <v>0.3378019557</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0.3195700611</v>
      </c>
      <c r="AA1161" s="160">
        <f>IF($AF$1129&gt;0,'Assumptions (Nuclear)'!$V$14*Model!$AF$1129*'Assumptions (Nuclear)'!Z$2/10^9,0)</f>
        <v>0.3241294577</v>
      </c>
      <c r="AB1161" s="160">
        <f>IF($AF$1129&gt;0,'Assumptions (Nuclear)'!$V$14*Model!$AF$1129*'Assumptions (Nuclear)'!AA$2/10^9,0)</f>
        <v>0.3286976862</v>
      </c>
      <c r="AC1161" s="160">
        <f>IF($AF$1129&gt;0,'Assumptions (Nuclear)'!$V$14*Model!$AF$1129*'Assumptions (Nuclear)'!AB$2/10^9,0)</f>
        <v>0.333320794</v>
      </c>
      <c r="AD1161" s="160">
        <f>IF($AF$1129&gt;0,'Assumptions (Nuclear)'!$V$14*Model!$AF$1129*'Assumptions (Nuclear)'!AC$2/10^9,0)</f>
        <v>0.3378019557</v>
      </c>
      <c r="AE1161" s="160">
        <f>IF($AF$1129&gt;0,'Assumptions (Nuclear)'!$V$14*Model!$AF$1129*'Assumptions (Nuclear)'!AD$2/10^9,0)</f>
        <v>0.3425321768</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0.3241294577</v>
      </c>
      <c r="AB1162" s="160">
        <f>IF($AG$1129&gt;0,'Assumptions (Nuclear)'!$V$14*Model!$AG$1129*'Assumptions (Nuclear)'!AA$2/10^9,0)</f>
        <v>0.3286976862</v>
      </c>
      <c r="AC1162" s="160">
        <f>IF($AG$1129&gt;0,'Assumptions (Nuclear)'!$V$14*Model!$AG$1129*'Assumptions (Nuclear)'!AB$2/10^9,0)</f>
        <v>0.333320794</v>
      </c>
      <c r="AD1162" s="160">
        <f>IF($AG$1129&gt;0,'Assumptions (Nuclear)'!$V$14*Model!$AG$1129*'Assumptions (Nuclear)'!AC$2/10^9,0)</f>
        <v>0.3378019557</v>
      </c>
      <c r="AE1162" s="160">
        <f>IF($AG$1129&gt;0,'Assumptions (Nuclear)'!$V$14*Model!$AG$1129*'Assumptions (Nuclear)'!AD$2/10^9,0)</f>
        <v>0.3425321768</v>
      </c>
      <c r="AF1162" s="160">
        <f>IF($AG$1129&gt;0,'Assumptions (Nuclear)'!$V$14*Model!$AG$1129*'Assumptions (Nuclear)'!AE$2/10^9,0)</f>
        <v>0.3471646453</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0.3286976862</v>
      </c>
      <c r="AC1163" s="160">
        <f>IF($AH$1129&gt;0,'Assumptions (Nuclear)'!$V$14*Model!$AH$1129*'Assumptions (Nuclear)'!AB$2/10^9,0)</f>
        <v>0.333320794</v>
      </c>
      <c r="AD1163" s="160">
        <f>IF($AH$1129&gt;0,'Assumptions (Nuclear)'!$V$14*Model!$AH$1129*'Assumptions (Nuclear)'!AC$2/10^9,0)</f>
        <v>0.3378019557</v>
      </c>
      <c r="AE1163" s="160">
        <f>IF($AH$1129&gt;0,'Assumptions (Nuclear)'!$V$14*Model!$AH$1129*'Assumptions (Nuclear)'!AD$2/10^9,0)</f>
        <v>0.3425321768</v>
      </c>
      <c r="AF1163" s="160">
        <f>IF($AH$1129&gt;0,'Assumptions (Nuclear)'!$V$14*Model!$AH$1129*'Assumptions (Nuclear)'!AE$2/10^9,0)</f>
        <v>0.3471646453</v>
      </c>
      <c r="AG1163" s="160">
        <f>IF($AH$1129&gt;0,'Assumptions (Nuclear)'!$V$14*Model!$AH$1129*'Assumptions (Nuclear)'!AF$2/10^9,0)</f>
        <v>0.3515339989</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2.548512655</v>
      </c>
      <c r="AD1164" s="160">
        <f>IF($AI$1129&gt;0,'Assumptions (Nuclear)'!$V$14*Model!$AI$1129*'Assumptions (Nuclear)'!AC$2/10^9,0)</f>
        <v>2.582774836</v>
      </c>
      <c r="AE1164" s="160">
        <f>IF($AI$1129&gt;0,'Assumptions (Nuclear)'!$V$14*Model!$AI$1129*'Assumptions (Nuclear)'!AD$2/10^9,0)</f>
        <v>2.618941281</v>
      </c>
      <c r="AF1164" s="160">
        <f>IF($AI$1129&gt;0,'Assumptions (Nuclear)'!$V$14*Model!$AI$1129*'Assumptions (Nuclear)'!AE$2/10^9,0)</f>
        <v>2.654360327</v>
      </c>
      <c r="AG1164" s="160">
        <f>IF($AI$1129&gt;0,'Assumptions (Nuclear)'!$V$14*Model!$AI$1129*'Assumptions (Nuclear)'!AF$2/10^9,0)</f>
        <v>2.687767643</v>
      </c>
      <c r="AH1164" s="160">
        <f>IF($AI$1129&gt;0,'Assumptions (Nuclear)'!$V$14*Model!$AI$1129*'Assumptions (Nuclear)'!AG$2/10^9,0)</f>
        <v>2.721875478</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2.639840055</v>
      </c>
      <c r="AE1165" s="177">
        <f>IF($AJ$1129&gt;0,'Assumptions (Nuclear)'!$V$14*Model!$AJ$1129*'Assumptions (Nuclear)'!AD$2/10^9,0)</f>
        <v>2.676805581</v>
      </c>
      <c r="AF1165" s="177">
        <f>IF($AJ$1129&gt;0,'Assumptions (Nuclear)'!$V$14*Model!$AJ$1129*'Assumptions (Nuclear)'!AE$2/10^9,0)</f>
        <v>2.713007194</v>
      </c>
      <c r="AG1165" s="177">
        <f>IF($AJ$1129&gt;0,'Assumptions (Nuclear)'!$V$14*Model!$AJ$1129*'Assumptions (Nuclear)'!AF$2/10^9,0)</f>
        <v>2.747152629</v>
      </c>
      <c r="AH1165" s="177">
        <f>IF($AJ$1129&gt;0,'Assumptions (Nuclear)'!$V$14*Model!$AJ$1129*'Assumptions (Nuclear)'!AG$2/10^9,0)</f>
        <v>2.782014061</v>
      </c>
      <c r="AI1165" s="177">
        <f>IF($AJ$1129&gt;0,'Assumptions (Nuclear)'!$V$14*Model!$AJ$1129*'Assumptions (Nuclear)'!AH$2/10^9,0)</f>
        <v>2.81634134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5.127909762</v>
      </c>
      <c r="AF1166" s="160">
        <f>IF($AK$1129&gt;0,'Assumptions (Nuclear)'!$V$14*Model!$AK$1129*'Assumptions (Nuclear)'!AE$2/10^9,0)</f>
        <v>5.197260561</v>
      </c>
      <c r="AG1166" s="160">
        <f>IF($AK$1129&gt;0,'Assumptions (Nuclear)'!$V$14*Model!$AK$1129*'Assumptions (Nuclear)'!AF$2/10^9,0)</f>
        <v>5.262672375</v>
      </c>
      <c r="AH1166" s="160">
        <f>IF($AK$1129&gt;0,'Assumptions (Nuclear)'!$V$14*Model!$AK$1129*'Assumptions (Nuclear)'!AG$2/10^9,0)</f>
        <v>5.329455812</v>
      </c>
      <c r="AI1166" s="160">
        <f>IF($AK$1129&gt;0,'Assumptions (Nuclear)'!$V$14*Model!$AK$1129*'Assumptions (Nuclear)'!AH$2/10^9,0)</f>
        <v>5.395215982</v>
      </c>
      <c r="AJ1166" s="160">
        <f>IF($AK$1129&gt;0,'Assumptions (Nuclear)'!$V$14*Model!$AK$1129*'Assumptions (Nuclear)'!AI$2/10^9,0)</f>
        <v>5.461513588</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0.3471646453</v>
      </c>
      <c r="AG1167" s="160">
        <f>IF($AL$1129&gt;0,'Assumptions (Nuclear)'!$V$14*Model!$AL$1129*'Assumptions (Nuclear)'!AF$2/10^9,0)</f>
        <v>0.3515339989</v>
      </c>
      <c r="AH1167" s="160">
        <f>IF($AL$1129&gt;0,'Assumptions (Nuclear)'!$V$14*Model!$AL$1129*'Assumptions (Nuclear)'!AG$2/10^9,0)</f>
        <v>0.3559949736</v>
      </c>
      <c r="AI1167" s="160">
        <f>IF($AL$1129&gt;0,'Assumptions (Nuclear)'!$V$14*Model!$AL$1129*'Assumptions (Nuclear)'!AH$2/10^9,0)</f>
        <v>0.3603875966</v>
      </c>
      <c r="AJ1167" s="160">
        <f>IF($AL$1129&gt;0,'Assumptions (Nuclear)'!$V$14*Model!$AL$1129*'Assumptions (Nuclear)'!AI$2/10^9,0)</f>
        <v>0.3648161191</v>
      </c>
      <c r="AK1167" s="160">
        <f>IF($AL$1129&gt;0,'Assumptions (Nuclear)'!$V$14*Model!$AL$1129*'Assumptions (Nuclear)'!AJ$2/10^9,0)</f>
        <v>0.3696189555</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2.028735687</v>
      </c>
      <c r="AH1168" s="160">
        <f>IF($AM$1129&gt;0,'Assumptions (Nuclear)'!$V$14*Model!$AM$1129*'Assumptions (Nuclear)'!AG$2/10^9,0)</f>
        <v>2.05448039</v>
      </c>
      <c r="AI1168" s="160">
        <f>IF($AM$1129&gt;0,'Assumptions (Nuclear)'!$V$14*Model!$AM$1129*'Assumptions (Nuclear)'!AH$2/10^9,0)</f>
        <v>2.07983063</v>
      </c>
      <c r="AJ1168" s="160">
        <f>IF($AM$1129&gt;0,'Assumptions (Nuclear)'!$V$14*Model!$AM$1129*'Assumptions (Nuclear)'!AI$2/10^9,0)</f>
        <v>2.105388048</v>
      </c>
      <c r="AK1168" s="160">
        <f>IF($AM$1129&gt;0,'Assumptions (Nuclear)'!$V$14*Model!$AM$1129*'Assumptions (Nuclear)'!AJ$2/10^9,0)</f>
        <v>2.133105668</v>
      </c>
      <c r="AL1168" s="160">
        <f>IF($AM$1129&gt;0,'Assumptions (Nuclear)'!$V$14*Model!$AM$1129*'Assumptions (Nuclear)'!AK$2/10^9,0)</f>
        <v>2.160439221</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2.978466766</v>
      </c>
      <c r="AI1169" s="160">
        <f>IF($AN$1129&gt;0,'Assumptions (Nuclear)'!$V$14*Model!$AN$1129*'Assumptions (Nuclear)'!AH$2/10^9,0)</f>
        <v>3.015218076</v>
      </c>
      <c r="AJ1169" s="160">
        <f>IF($AN$1129&gt;0,'Assumptions (Nuclear)'!$V$14*Model!$AN$1129*'Assumptions (Nuclear)'!AI$2/10^9,0)</f>
        <v>3.052269742</v>
      </c>
      <c r="AK1169" s="160">
        <f>IF($AN$1129&gt;0,'Assumptions (Nuclear)'!$V$14*Model!$AN$1129*'Assumptions (Nuclear)'!AJ$2/10^9,0)</f>
        <v>3.092453143</v>
      </c>
      <c r="AL1169" s="160">
        <f>IF($AN$1129&gt;0,'Assumptions (Nuclear)'!$V$14*Model!$AN$1129*'Assumptions (Nuclear)'!AK$2/10^9,0)</f>
        <v>3.132079747</v>
      </c>
      <c r="AM1169" s="160">
        <f>IF($AN$1129&gt;0,'Assumptions (Nuclear)'!$V$14*Model!$AN$1129*'Assumptions (Nuclear)'!AL$2/10^9,0)</f>
        <v>3.16765758</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0.3603875966</v>
      </c>
      <c r="AJ1170" s="160">
        <f>IF($AO$1129&gt;0,'Assumptions (Nuclear)'!$V$14*Model!$AO$1129*'Assumptions (Nuclear)'!AI$2/10^9,0)</f>
        <v>0.3648161191</v>
      </c>
      <c r="AK1170" s="160">
        <f>IF($AO$1129&gt;0,'Assumptions (Nuclear)'!$V$14*Model!$AO$1129*'Assumptions (Nuclear)'!AJ$2/10^9,0)</f>
        <v>0.3696189555</v>
      </c>
      <c r="AL1170" s="160">
        <f>IF($AO$1129&gt;0,'Assumptions (Nuclear)'!$V$14*Model!$AO$1129*'Assumptions (Nuclear)'!AK$2/10^9,0)</f>
        <v>0.374355242</v>
      </c>
      <c r="AM1170" s="160">
        <f>IF($AO$1129&gt;0,'Assumptions (Nuclear)'!$V$14*Model!$AO$1129*'Assumptions (Nuclear)'!AL$2/10^9,0)</f>
        <v>0.3786076075</v>
      </c>
      <c r="AN1170" s="160">
        <f>IF($AO$1129&gt;0,'Assumptions (Nuclear)'!$V$14*Model!$AO$1129*'Assumptions (Nuclear)'!AM$2/10^9,0)</f>
        <v>0.3834815739</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0.3648161191</v>
      </c>
      <c r="AK1171" s="160">
        <f>IF($AP$1129&gt;0,'Assumptions (Nuclear)'!$V$14*Model!$AP$1129*'Assumptions (Nuclear)'!AJ$2/10^9,0)</f>
        <v>0.3696189555</v>
      </c>
      <c r="AL1171" s="160">
        <f>IF($AP$1129&gt;0,'Assumptions (Nuclear)'!$V$14*Model!$AP$1129*'Assumptions (Nuclear)'!AK$2/10^9,0)</f>
        <v>0.374355242</v>
      </c>
      <c r="AM1171" s="160">
        <f>IF($AP$1129&gt;0,'Assumptions (Nuclear)'!$V$14*Model!$AP$1129*'Assumptions (Nuclear)'!AL$2/10^9,0)</f>
        <v>0.3786076075</v>
      </c>
      <c r="AN1171" s="160">
        <f>IF($AP$1129&gt;0,'Assumptions (Nuclear)'!$V$14*Model!$AP$1129*'Assumptions (Nuclear)'!AM$2/10^9,0)</f>
        <v>0.3834815739</v>
      </c>
      <c r="AO1171" s="160">
        <f>IF($AP$1129&gt;0,'Assumptions (Nuclear)'!$V$14*Model!$AP$1129*'Assumptions (Nuclear)'!AN$2/10^9,0)</f>
        <v>0.388218665</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2.05446088</v>
      </c>
      <c r="AL1172" s="160">
        <f>IF($AQ$1129&gt;0,'Assumptions (Nuclear)'!$V$14*Model!$AQ$1129*'Assumptions (Nuclear)'!AK$2/10^9,0)</f>
        <v>2.080786682</v>
      </c>
      <c r="AM1172" s="160">
        <f>IF($AQ$1129&gt;0,'Assumptions (Nuclear)'!$V$14*Model!$AQ$1129*'Assumptions (Nuclear)'!AL$2/10^9,0)</f>
        <v>2.104422695</v>
      </c>
      <c r="AN1172" s="160">
        <f>IF($AQ$1129&gt;0,'Assumptions (Nuclear)'!$V$14*Model!$AQ$1129*'Assumptions (Nuclear)'!AM$2/10^9,0)</f>
        <v>2.131513766</v>
      </c>
      <c r="AO1172" s="160">
        <f>IF($AQ$1129&gt;0,'Assumptions (Nuclear)'!$V$14*Model!$AQ$1129*'Assumptions (Nuclear)'!AN$2/10^9,0)</f>
        <v>2.15784404</v>
      </c>
      <c r="AP1172" s="160">
        <f>IF($AQ$1129&gt;0,'Assumptions (Nuclear)'!$V$14*Model!$AQ$1129*'Assumptions (Nuclear)'!AO$2/10^9,0)</f>
        <v>2.183008106</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0.374355242</v>
      </c>
      <c r="AM1173" s="160">
        <f>IF($AR$1129&gt;0,'Assumptions (Nuclear)'!$V$14*Model!$AR$1129*'Assumptions (Nuclear)'!AL$2/10^9,0)</f>
        <v>0.3786076075</v>
      </c>
      <c r="AN1173" s="160">
        <f>IF($AR$1129&gt;0,'Assumptions (Nuclear)'!$V$14*Model!$AR$1129*'Assumptions (Nuclear)'!AM$2/10^9,0)</f>
        <v>0.3834815739</v>
      </c>
      <c r="AO1173" s="160">
        <f>IF($AR$1129&gt;0,'Assumptions (Nuclear)'!$V$14*Model!$AR$1129*'Assumptions (Nuclear)'!AN$2/10^9,0)</f>
        <v>0.388218665</v>
      </c>
      <c r="AP1173" s="160">
        <f>IF($AR$1129&gt;0,'Assumptions (Nuclear)'!$V$14*Model!$AR$1129*'Assumptions (Nuclear)'!AO$2/10^9,0)</f>
        <v>0.3927459431</v>
      </c>
      <c r="AQ1173" s="160">
        <f>IF($AR$1129&gt;0,'Assumptions (Nuclear)'!$V$14*Model!$AR$1129*'Assumptions (Nuclear)'!AP$2/10^9,0)</f>
        <v>0.3971753387</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0.3786076075</v>
      </c>
      <c r="AN1174" s="160">
        <f>IF($AS$1129&gt;0,'Assumptions (Nuclear)'!$V$14*Model!$AS$1129*'Assumptions (Nuclear)'!AM$2/10^9,0)</f>
        <v>0.3834815739</v>
      </c>
      <c r="AO1174" s="160">
        <f>IF($AS$1129&gt;0,'Assumptions (Nuclear)'!$V$14*Model!$AS$1129*'Assumptions (Nuclear)'!AN$2/10^9,0)</f>
        <v>0.388218665</v>
      </c>
      <c r="AP1174" s="160">
        <f>IF($AS$1129&gt;0,'Assumptions (Nuclear)'!$V$14*Model!$AS$1129*'Assumptions (Nuclear)'!AO$2/10^9,0)</f>
        <v>0.3927459431</v>
      </c>
      <c r="AQ1174" s="160">
        <f>IF($AS$1129&gt;0,'Assumptions (Nuclear)'!$V$14*Model!$AS$1129*'Assumptions (Nuclear)'!AP$2/10^9,0)</f>
        <v>0.3971753387</v>
      </c>
      <c r="AR1174" s="160">
        <f>IF($AS$1129&gt;0,'Assumptions (Nuclear)'!$V$14*Model!$AS$1129*'Assumptions (Nuclear)'!AQ$2/10^9,0)</f>
        <v>0.4023389272</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0.3834815739</v>
      </c>
      <c r="AO1175" s="160">
        <f>IF($AT$1129&gt;0,'Assumptions (Nuclear)'!$V$14*Model!$AT$1129*'Assumptions (Nuclear)'!AN$2/10^9,0)</f>
        <v>0.388218665</v>
      </c>
      <c r="AP1175" s="160">
        <f>IF($AT$1129&gt;0,'Assumptions (Nuclear)'!$V$14*Model!$AT$1129*'Assumptions (Nuclear)'!AO$2/10^9,0)</f>
        <v>0.3927459431</v>
      </c>
      <c r="AQ1175" s="160">
        <f>IF($AT$1129&gt;0,'Assumptions (Nuclear)'!$V$14*Model!$AT$1129*'Assumptions (Nuclear)'!AP$2/10^9,0)</f>
        <v>0.3971753387</v>
      </c>
      <c r="AR1175" s="160">
        <f>IF($AT$1129&gt;0,'Assumptions (Nuclear)'!$V$14*Model!$AT$1129*'Assumptions (Nuclear)'!AQ$2/10^9,0)</f>
        <v>0.4023389272</v>
      </c>
      <c r="AS1175" s="160">
        <f>IF($AT$1129&gt;0,'Assumptions (Nuclear)'!$V$14*Model!$AT$1129*'Assumptions (Nuclear)'!AR$2/10^9,0)</f>
        <v>0.4070257586</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0.388218665</v>
      </c>
      <c r="AP1176" s="160">
        <f>IF($AU$1129&gt;0,'Assumptions (Nuclear)'!$V$14*Model!$AU$1129*'Assumptions (Nuclear)'!AO$2/10^9,0)</f>
        <v>0.3927459431</v>
      </c>
      <c r="AQ1176" s="160">
        <f>IF($AU$1129&gt;0,'Assumptions (Nuclear)'!$V$14*Model!$AU$1129*'Assumptions (Nuclear)'!AP$2/10^9,0)</f>
        <v>0.3971753387</v>
      </c>
      <c r="AR1176" s="160">
        <f>IF($AU$1129&gt;0,'Assumptions (Nuclear)'!$V$14*Model!$AU$1129*'Assumptions (Nuclear)'!AQ$2/10^9,0)</f>
        <v>0.4023389272</v>
      </c>
      <c r="AS1176" s="160">
        <f>IF($AU$1129&gt;0,'Assumptions (Nuclear)'!$V$14*Model!$AU$1129*'Assumptions (Nuclear)'!AR$2/10^9,0)</f>
        <v>0.4070257586</v>
      </c>
      <c r="AT1176" s="160">
        <f>IF($AU$1129&gt;0,'Assumptions (Nuclear)'!$V$14*Model!$AU$1129*'Assumptions (Nuclear)'!AS$2/10^9,0)</f>
        <v>0.412011004</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0.3927459431</v>
      </c>
      <c r="AQ1177" s="160">
        <f>IF($AV$1129&gt;0,'Assumptions (Nuclear)'!$V$14*Model!$AV$1129*'Assumptions (Nuclear)'!AP$2/10^9,0)</f>
        <v>0.3971753387</v>
      </c>
      <c r="AR1177" s="160">
        <f>IF($AV$1129&gt;0,'Assumptions (Nuclear)'!$V$14*Model!$AV$1129*'Assumptions (Nuclear)'!AQ$2/10^9,0)</f>
        <v>0.4023389272</v>
      </c>
      <c r="AS1177" s="160">
        <f>IF($AV$1129&gt;0,'Assumptions (Nuclear)'!$V$14*Model!$AV$1129*'Assumptions (Nuclear)'!AR$2/10^9,0)</f>
        <v>0.4070257586</v>
      </c>
      <c r="AT1177" s="160">
        <f>IF($AV$1129&gt;0,'Assumptions (Nuclear)'!$V$14*Model!$AV$1129*'Assumptions (Nuclear)'!AS$2/10^9,0)</f>
        <v>0.412011004</v>
      </c>
      <c r="AU1177" s="160">
        <f>IF($AV$1129&gt;0,'Assumptions (Nuclear)'!$V$14*Model!$AV$1129*'Assumptions (Nuclear)'!AT$2/10^9,0)</f>
        <v>0.4169673705</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6.109534834</v>
      </c>
      <c r="AR1178" s="160">
        <f>IF($AW$1129&gt;0,'Assumptions (Nuclear)'!$V$14*Model!$AW$1129*'Assumptions (Nuclear)'!AQ$2/10^9,0)</f>
        <v>6.188963542</v>
      </c>
      <c r="AS1178" s="160">
        <f>IF($AW$1129&gt;0,'Assumptions (Nuclear)'!$V$14*Model!$AW$1129*'Assumptions (Nuclear)'!AR$2/10^9,0)</f>
        <v>6.261058552</v>
      </c>
      <c r="AT1178" s="160">
        <f>IF($AW$1129&gt;0,'Assumptions (Nuclear)'!$V$14*Model!$AW$1129*'Assumptions (Nuclear)'!AS$2/10^9,0)</f>
        <v>6.337743902</v>
      </c>
      <c r="AU1178" s="160">
        <f>IF($AW$1129&gt;0,'Assumptions (Nuclear)'!$V$14*Model!$AW$1129*'Assumptions (Nuclear)'!AT$2/10^9,0)</f>
        <v>6.413985027</v>
      </c>
      <c r="AV1178" s="160">
        <f>IF($AW$1129&gt;0,'Assumptions (Nuclear)'!$V$14*Model!$AW$1129*'Assumptions (Nuclear)'!AU$2/10^9,0)</f>
        <v>6.495084468</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2.384562902</v>
      </c>
      <c r="AS1179" s="160">
        <f>IF($AX$1129&gt;0,'Assumptions (Nuclear)'!$V$14*Model!$AX$1129*'Assumptions (Nuclear)'!AR$2/10^9,0)</f>
        <v>2.412340588</v>
      </c>
      <c r="AT1179" s="160">
        <f>IF($AX$1129&gt;0,'Assumptions (Nuclear)'!$V$14*Model!$AX$1129*'Assumptions (Nuclear)'!AS$2/10^9,0)</f>
        <v>2.4418869</v>
      </c>
      <c r="AU1179" s="160">
        <f>IF($AX$1129&gt;0,'Assumptions (Nuclear)'!$V$14*Model!$AX$1129*'Assumptions (Nuclear)'!AT$2/10^9,0)</f>
        <v>2.471262053</v>
      </c>
      <c r="AV1179" s="160">
        <f>IF($AX$1129&gt;0,'Assumptions (Nuclear)'!$V$14*Model!$AX$1129*'Assumptions (Nuclear)'!AU$2/10^9,0)</f>
        <v>2.502509082</v>
      </c>
      <c r="AW1179" s="160">
        <f>IF($AX$1129&gt;0,'Assumptions (Nuclear)'!$V$14*Model!$AX$1129*'Assumptions (Nuclear)'!AV$2/10^9,0)</f>
        <v>2.529394426</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0.4070257586</v>
      </c>
      <c r="AT1180" s="160">
        <f>IF($AY$1129&gt;0,'Assumptions (Nuclear)'!$V$14*Model!$AY$1129*'Assumptions (Nuclear)'!AS$2/10^9,0)</f>
        <v>0.412011004</v>
      </c>
      <c r="AU1180" s="160">
        <f>IF($AY$1129&gt;0,'Assumptions (Nuclear)'!$V$14*Model!$AY$1129*'Assumptions (Nuclear)'!AT$2/10^9,0)</f>
        <v>0.4169673705</v>
      </c>
      <c r="AV1180" s="160">
        <f>IF($AY$1129&gt;0,'Assumptions (Nuclear)'!$V$14*Model!$AY$1129*'Assumptions (Nuclear)'!AU$2/10^9,0)</f>
        <v>0.4222395719</v>
      </c>
      <c r="AW1180" s="160">
        <f>IF($AY$1129&gt;0,'Assumptions (Nuclear)'!$V$14*Model!$AY$1129*'Assumptions (Nuclear)'!AV$2/10^9,0)</f>
        <v>0.4267758416</v>
      </c>
      <c r="AX1180" s="160">
        <f>IF($AY$1129&gt;0,'Assumptions (Nuclear)'!$V$14*Model!$AY$1129*'Assumptions (Nuclear)'!AW$2/10^9,0)</f>
        <v>0.4319089256</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4.328251282</v>
      </c>
      <c r="AU1181" s="160">
        <f>IF($AZ$1129&gt;0,'Assumptions (Nuclear)'!$V$14*Model!$AZ$1129*'Assumptions (Nuclear)'!AT$2/10^9,0)</f>
        <v>4.380318823</v>
      </c>
      <c r="AV1181" s="160">
        <f>IF($AZ$1129&gt;0,'Assumptions (Nuclear)'!$V$14*Model!$AZ$1129*'Assumptions (Nuclear)'!AU$2/10^9,0)</f>
        <v>4.435704267</v>
      </c>
      <c r="AW1181" s="160">
        <f>IF($AZ$1129&gt;0,'Assumptions (Nuclear)'!$V$14*Model!$AZ$1129*'Assumptions (Nuclear)'!AV$2/10^9,0)</f>
        <v>4.483358614</v>
      </c>
      <c r="AX1181" s="160">
        <f>IF($AZ$1129&gt;0,'Assumptions (Nuclear)'!$V$14*Model!$AZ$1129*'Assumptions (Nuclear)'!AW$2/10^9,0)</f>
        <v>4.537282604</v>
      </c>
      <c r="AY1181" s="160">
        <f>IF($AZ$1129&gt;0,'Assumptions (Nuclear)'!$V$14*Model!$AZ$1129*'Assumptions (Nuclear)'!AX$2/10^9,0)</f>
        <v>4.590827047</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6.566602233</v>
      </c>
      <c r="AV1182" s="160">
        <f>IF($BA$1129&gt;0,'Assumptions (Nuclear)'!$V$14*Model!$BA$1129*'Assumptions (Nuclear)'!AU$2/10^9,0)</f>
        <v>6.64963139</v>
      </c>
      <c r="AW1182" s="160">
        <f>IF($BA$1129&gt;0,'Assumptions (Nuclear)'!$V$14*Model!$BA$1129*'Assumptions (Nuclear)'!AV$2/10^9,0)</f>
        <v>6.721070742</v>
      </c>
      <c r="AX1182" s="160">
        <f>IF($BA$1129&gt;0,'Assumptions (Nuclear)'!$V$14*Model!$BA$1129*'Assumptions (Nuclear)'!AW$2/10^9,0)</f>
        <v>6.801909012</v>
      </c>
      <c r="AY1182" s="160">
        <f>IF($BA$1129&gt;0,'Assumptions (Nuclear)'!$V$14*Model!$BA$1129*'Assumptions (Nuclear)'!AX$2/10^9,0)</f>
        <v>6.882178297</v>
      </c>
      <c r="AZ1182" s="160">
        <f>IF($BA$1129&gt;0,'Assumptions (Nuclear)'!$V$14*Model!$BA$1129*'Assumptions (Nuclear)'!AY$2/10^9,0)</f>
        <v>6.964178535</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0.1129551684</v>
      </c>
      <c r="S1183" s="176">
        <f>'Assumptions (Nuclear)'!$V$5*Model!S1131</f>
        <v>0.2282491369</v>
      </c>
      <c r="T1183" s="176">
        <f>'Assumptions (Nuclear)'!$V$5*Model!T1131</f>
        <v>0.3488227246</v>
      </c>
      <c r="U1183" s="176">
        <f>'Assumptions (Nuclear)'!$V$5*Model!U1131</f>
        <v>0.4764264985</v>
      </c>
      <c r="V1183" s="176">
        <f>'Assumptions (Nuclear)'!$V$5*Model!V1131</f>
        <v>0.6040252017</v>
      </c>
      <c r="W1183" s="176">
        <f>'Assumptions (Nuclear)'!$V$5*Model!W1131</f>
        <v>0.7351463566</v>
      </c>
      <c r="X1183" s="176">
        <f>'Assumptions (Nuclear)'!$V$5*Model!X1131</f>
        <v>0.745694498</v>
      </c>
      <c r="Y1183" s="176">
        <f>'Assumptions (Nuclear)'!$V$5*Model!Y1131</f>
        <v>0.7562669699</v>
      </c>
      <c r="Z1183" s="176">
        <f>'Assumptions (Nuclear)'!$V$5*Model!Z1131</f>
        <v>0.7669681466</v>
      </c>
      <c r="AA1183" s="176">
        <f>'Assumptions (Nuclear)'!$V$5*Model!AA1131</f>
        <v>0.7779106984</v>
      </c>
      <c r="AB1183" s="176">
        <f>'Assumptions (Nuclear)'!$V$5*Model!AB1131</f>
        <v>0.7888744469</v>
      </c>
      <c r="AC1183" s="176">
        <f>'Assumptions (Nuclear)'!$V$5*Model!AC1131</f>
        <v>1.68604665</v>
      </c>
      <c r="AD1183" s="176">
        <f>'Assumptions (Nuclear)'!$V$5*Model!AD1131</f>
        <v>2.629529085</v>
      </c>
      <c r="AE1183" s="176">
        <f>'Assumptions (Nuclear)'!$V$5*Model!AE1131</f>
        <v>4.580501262</v>
      </c>
      <c r="AF1183" s="176">
        <f>'Assumptions (Nuclear)'!$V$5*Model!AF1131</f>
        <v>4.642448807</v>
      </c>
      <c r="AG1183" s="176">
        <f>'Assumptions (Nuclear)'!$V$5*Model!AG1131</f>
        <v>5.371758533</v>
      </c>
      <c r="AH1183" s="176">
        <f>'Assumptions (Nuclear)'!$V$5*Model!AH1131</f>
        <v>6.488914992</v>
      </c>
      <c r="AI1183" s="176">
        <f>'Assumptions (Nuclear)'!$V$5*Model!AI1131</f>
        <v>5.610952489</v>
      </c>
      <c r="AJ1183" s="176">
        <f>'Assumptions (Nuclear)'!$V$5*Model!AJ1131</f>
        <v>4.685447894</v>
      </c>
      <c r="AK1183" s="176">
        <f>'Assumptions (Nuclear)'!$V$5*Model!AK1131</f>
        <v>3.355550623</v>
      </c>
      <c r="AL1183" s="176">
        <f>'Assumptions (Nuclear)'!$V$5*Model!AL1131</f>
        <v>3.39854855</v>
      </c>
      <c r="AM1183" s="176">
        <f>'Assumptions (Nuclear)'!$V$5*Model!AM1131</f>
        <v>2.714604282</v>
      </c>
      <c r="AN1183" s="176">
        <f>'Assumptions (Nuclear)'!$V$5*Model!AN1131</f>
        <v>1.619568654</v>
      </c>
      <c r="AO1183" s="176">
        <f>'Assumptions (Nuclear)'!$V$5*Model!AO1131</f>
        <v>1.639574946</v>
      </c>
      <c r="AP1183" s="176">
        <f>'Assumptions (Nuclear)'!$V$5*Model!AP1131</f>
        <v>1.658695128</v>
      </c>
      <c r="AQ1183" s="176">
        <f>'Assumptions (Nuclear)'!$V$5*Model!AQ1131</f>
        <v>3.238164611</v>
      </c>
      <c r="AR1183" s="176">
        <f>'Assumptions (Nuclear)'!$V$5*Model!AR1131</f>
        <v>4.073152861</v>
      </c>
      <c r="AS1183" s="176">
        <f>'Assumptions (Nuclear)'!$V$5*Model!AS1131</f>
        <v>4.12060087</v>
      </c>
      <c r="AT1183" s="176">
        <f>'Assumptions (Nuclear)'!$V$5*Model!AT1131</f>
        <v>5.737566038</v>
      </c>
      <c r="AU1183" s="176">
        <f>'Assumptions (Nuclear)'!$V$5*Model!AU1131</f>
        <v>8.266441151</v>
      </c>
      <c r="AV1183" s="176">
        <f>'Assumptions (Nuclear)'!$V$5*Model!AV1131</f>
        <v>8.202067512</v>
      </c>
      <c r="AW1183" s="176">
        <f>'Assumptions (Nuclear)'!$V$5*Model!AW1131</f>
        <v>5.66423985</v>
      </c>
      <c r="AX1183" s="176">
        <f>'Assumptions (Nuclear)'!$V$5*Model!AX1131</f>
        <v>4.708440217</v>
      </c>
      <c r="AY1183" s="176">
        <f>'Assumptions (Nuclear)'!$V$5*Model!AY1131</f>
        <v>4.589202138</v>
      </c>
      <c r="AZ1183" s="176">
        <f>'Assumptions (Nuclear)'!$V$5*Model!AZ1131</f>
        <v>2.785671414</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0.1694327526</v>
      </c>
      <c r="S1184" s="176">
        <f>'Assumptions (Nuclear)'!$V$6*Model!S1131</f>
        <v>0.3423737053</v>
      </c>
      <c r="T1184" s="176">
        <f>'Assumptions (Nuclear)'!$V$6*Model!T1131</f>
        <v>0.5232340869</v>
      </c>
      <c r="U1184" s="176">
        <f>'Assumptions (Nuclear)'!$V$6*Model!U1131</f>
        <v>0.7146397478</v>
      </c>
      <c r="V1184" s="176">
        <f>'Assumptions (Nuclear)'!$V$6*Model!V1131</f>
        <v>0.9060378026</v>
      </c>
      <c r="W1184" s="176">
        <f>'Assumptions (Nuclear)'!$V$6*Model!W1131</f>
        <v>1.102719535</v>
      </c>
      <c r="X1184" s="176">
        <f>'Assumptions (Nuclear)'!$V$6*Model!X1131</f>
        <v>1.118541747</v>
      </c>
      <c r="Y1184" s="176">
        <f>'Assumptions (Nuclear)'!$V$6*Model!Y1131</f>
        <v>1.134400455</v>
      </c>
      <c r="Z1184" s="176">
        <f>'Assumptions (Nuclear)'!$V$6*Model!Z1131</f>
        <v>1.15045222</v>
      </c>
      <c r="AA1184" s="176">
        <f>'Assumptions (Nuclear)'!$V$6*Model!AA1131</f>
        <v>1.166866048</v>
      </c>
      <c r="AB1184" s="176">
        <f>'Assumptions (Nuclear)'!$V$6*Model!AB1131</f>
        <v>1.18331167</v>
      </c>
      <c r="AC1184" s="176">
        <f>'Assumptions (Nuclear)'!$V$6*Model!AC1131</f>
        <v>2.529069975</v>
      </c>
      <c r="AD1184" s="176">
        <f>'Assumptions (Nuclear)'!$V$6*Model!AD1131</f>
        <v>3.944293628</v>
      </c>
      <c r="AE1184" s="176">
        <f>'Assumptions (Nuclear)'!$V$6*Model!AE1131</f>
        <v>6.870751893</v>
      </c>
      <c r="AF1184" s="176">
        <f>'Assumptions (Nuclear)'!$V$6*Model!AF1131</f>
        <v>6.963673211</v>
      </c>
      <c r="AG1184" s="176">
        <f>'Assumptions (Nuclear)'!$V$6*Model!AG1131</f>
        <v>8.057637799</v>
      </c>
      <c r="AH1184" s="176">
        <f>'Assumptions (Nuclear)'!$V$6*Model!AH1131</f>
        <v>9.733372488</v>
      </c>
      <c r="AI1184" s="176">
        <f>'Assumptions (Nuclear)'!$V$6*Model!AI1131</f>
        <v>8.416428733</v>
      </c>
      <c r="AJ1184" s="176">
        <f>'Assumptions (Nuclear)'!$V$6*Model!AJ1131</f>
        <v>7.028171842</v>
      </c>
      <c r="AK1184" s="176">
        <f>'Assumptions (Nuclear)'!$V$6*Model!AK1131</f>
        <v>5.033325934</v>
      </c>
      <c r="AL1184" s="176">
        <f>'Assumptions (Nuclear)'!$V$6*Model!AL1131</f>
        <v>5.097822825</v>
      </c>
      <c r="AM1184" s="176">
        <f>'Assumptions (Nuclear)'!$V$6*Model!AM1131</f>
        <v>4.071906423</v>
      </c>
      <c r="AN1184" s="176">
        <f>'Assumptions (Nuclear)'!$V$6*Model!AN1131</f>
        <v>2.429352982</v>
      </c>
      <c r="AO1184" s="176">
        <f>'Assumptions (Nuclear)'!$V$6*Model!AO1131</f>
        <v>2.459362419</v>
      </c>
      <c r="AP1184" s="176">
        <f>'Assumptions (Nuclear)'!$V$6*Model!AP1131</f>
        <v>2.488042693</v>
      </c>
      <c r="AQ1184" s="176">
        <f>'Assumptions (Nuclear)'!$V$6*Model!AQ1131</f>
        <v>4.857246917</v>
      </c>
      <c r="AR1184" s="176">
        <f>'Assumptions (Nuclear)'!$V$6*Model!AR1131</f>
        <v>6.109729292</v>
      </c>
      <c r="AS1184" s="176">
        <f>'Assumptions (Nuclear)'!$V$6*Model!AS1131</f>
        <v>6.180901305</v>
      </c>
      <c r="AT1184" s="176">
        <f>'Assumptions (Nuclear)'!$V$6*Model!AT1131</f>
        <v>8.606349057</v>
      </c>
      <c r="AU1184" s="176">
        <f>'Assumptions (Nuclear)'!$V$6*Model!AU1131</f>
        <v>12.39966173</v>
      </c>
      <c r="AV1184" s="176">
        <f>'Assumptions (Nuclear)'!$V$6*Model!AV1131</f>
        <v>12.30310127</v>
      </c>
      <c r="AW1184" s="176">
        <f>'Assumptions (Nuclear)'!$V$6*Model!AW1131</f>
        <v>8.496359774</v>
      </c>
      <c r="AX1184" s="176">
        <f>'Assumptions (Nuclear)'!$V$6*Model!AX1131</f>
        <v>7.062660325</v>
      </c>
      <c r="AY1184" s="176">
        <f>'Assumptions (Nuclear)'!$V$6*Model!AY1131</f>
        <v>6.883803206</v>
      </c>
      <c r="AZ1184" s="176">
        <f>'Assumptions (Nuclear)'!$V$6*Model!AZ1131</f>
        <v>4.178507121</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-0.03332820616</v>
      </c>
      <c r="Y1185" s="177">
        <f t="array" ref="Y1185">SUM(IF(ISERROR(Y1186:Y1236),"",Y1186:Y1236))</f>
        <v>-0.06877438761</v>
      </c>
      <c r="Z1185" s="177">
        <f t="array" ref="Z1185">SUM(IF(ISERROR(Z1186:Z1236),"",Z1186:Z1236))</f>
        <v>-0.1064671351</v>
      </c>
      <c r="AA1185" s="177">
        <f t="array" ref="AA1185">SUM(IF(ISERROR(AA1186:AA1236),"",AA1186:AA1236))</f>
        <v>-0.1464958709</v>
      </c>
      <c r="AB1185" s="177">
        <f t="array" ref="AB1185">SUM(IF(ISERROR(AB1186:AB1236),"",AB1186:AB1236))</f>
        <v>-0.188923926</v>
      </c>
      <c r="AC1185" s="177">
        <f t="array" ref="AC1185">SUM(IF(ISERROR(AC1186:AC1236),"",AC1186:AC1236))</f>
        <v>-0.2338713536</v>
      </c>
      <c r="AD1185" s="177">
        <f t="array" ref="AD1185">SUM(IF(ISERROR(AD1186:AD1236),"",AD1186:AD1236))</f>
        <v>-0.2814639577</v>
      </c>
      <c r="AE1185" s="177">
        <f t="array" ref="AE1185">SUM(IF(ISERROR(AE1186:AE1236),"",AE1186:AE1236))</f>
        <v>-0.3318290104</v>
      </c>
      <c r="AF1185" s="177">
        <f t="array" ref="AF1185">SUM(IF(ISERROR(AF1186:AF1236),"",AF1186:AF1236))</f>
        <v>-0.3851043423</v>
      </c>
      <c r="AG1185" s="177">
        <f t="array" ref="AG1185">SUM(IF(ISERROR(AG1186:AG1236),"",AG1186:AG1236))</f>
        <v>-0.4414314714</v>
      </c>
      <c r="AH1185" s="177">
        <f t="array" ref="AH1185">SUM(IF(ISERROR(AH1186:AH1236),"",AH1186:AH1236))</f>
        <v>-0.5009517686</v>
      </c>
      <c r="AI1185" s="177">
        <f t="array" ref="AI1185">SUM(IF(ISERROR(AI1186:AI1236),"",AI1186:AI1236))</f>
        <v>-0.8234533717</v>
      </c>
      <c r="AJ1185" s="177">
        <f t="array" ref="AJ1185">SUM(IF(ISERROR(AJ1186:AJ1236),"",AJ1186:AJ1236))</f>
        <v>-1.171868876</v>
      </c>
      <c r="AK1185" s="177">
        <f t="array" ref="AK1185">SUM(IF(ISERROR(AK1186:AK1236),"",AK1186:AK1236))</f>
        <v>-1.827694908</v>
      </c>
      <c r="AL1185" s="177">
        <f t="array" ref="AL1185">SUM(IF(ISERROR(AL1186:AL1236),"",AL1186:AL1236))</f>
        <v>-1.955111455</v>
      </c>
      <c r="AM1185" s="177">
        <f t="array" ref="AM1185">SUM(IF(ISERROR(AM1186:AM1236),"",AM1186:AM1236))</f>
        <v>-2.218402388</v>
      </c>
      <c r="AN1185" s="177">
        <f t="array" ref="AN1185">SUM(IF(ISERROR(AN1186:AN1236),"",AN1186:AN1236))</f>
        <v>-2.604118389</v>
      </c>
      <c r="AO1185" s="177">
        <f t="array" ref="AO1185">SUM(IF(ISERROR(AO1186:AO1236),"",AO1186:AO1236))</f>
        <v>-2.700903966</v>
      </c>
      <c r="AP1185" s="177">
        <f t="array" ref="AP1185">SUM(IF(ISERROR(AP1186:AP1236),"",AP1186:AP1236))</f>
        <v>-2.801718156</v>
      </c>
      <c r="AQ1185" s="177">
        <f t="array" ref="AQ1185">SUM(IF(ISERROR(AQ1186:AQ1236),"",AQ1186:AQ1236))</f>
        <v>-3.103762008</v>
      </c>
      <c r="AR1185" s="177">
        <f t="array" ref="AR1185">SUM(IF(ISERROR(AR1186:AR1236),"",AR1186:AR1236))</f>
        <v>-3.222750098</v>
      </c>
      <c r="AS1185" s="177">
        <f t="array" ref="AS1185">SUM(IF(ISERROR(AS1186:AS1236),"",AS1186:AS1236))</f>
        <v>-3.346895331</v>
      </c>
      <c r="AT1185" s="177">
        <f t="array" ref="AT1185">SUM(IF(ISERROR(AT1186:AT1236),"",AT1186:AT1236))</f>
        <v>-3.476447615</v>
      </c>
      <c r="AU1185" s="177">
        <f t="array" ref="AU1185">SUM(IF(ISERROR(AU1186:AU1236),"",AU1186:AU1236))</f>
        <v>-3.611653573</v>
      </c>
      <c r="AV1185" s="177">
        <f t="array" ref="AV1185">SUM(IF(ISERROR(AV1186:AV1236),"",AV1186:AV1236))</f>
        <v>-3.752779316</v>
      </c>
      <c r="AW1185" s="177">
        <f t="array" ref="AW1185">SUM(IF(ISERROR(AW1186:AW1236),"",AW1186:AW1236))</f>
        <v>-4.567807935</v>
      </c>
      <c r="AX1185" s="177">
        <f t="array" ref="AX1185">SUM(IF(ISERROR(AX1186:AX1236),"",AX1186:AX1236))</f>
        <v>-4.464054759</v>
      </c>
      <c r="AY1185" s="177">
        <f t="array" ref="AY1185">SUM(IF(ISERROR(AY1186:AY1236),"",AY1186:AY1236))</f>
        <v>-4.103208722</v>
      </c>
      <c r="AZ1185" s="177">
        <f t="array" ref="AZ1185">SUM(IF(ISERROR(AZ1186:AZ1236),"",AZ1186:AZ1236))</f>
        <v>-3.59961695</v>
      </c>
      <c r="BA1185" s="177">
        <f t="array" ref="BA1185">SUM(IF(ISERROR(BA1186:BA1236),"",BA1186:BA1236))</f>
        <v>-4.455755573</v>
      </c>
      <c r="BB1185" s="177">
        <f t="array" ref="BB1185">SUM(IF(ISERROR(BB1186:BB1236),"",BB1186:BB1236))</f>
        <v>-4.191449978</v>
      </c>
      <c r="BC1185" s="177">
        <f t="array" ref="BC1185">SUM(IF(ISERROR(BC1186:BC1236),"",BC1186:BC1236))</f>
        <v>-3.691951046</v>
      </c>
      <c r="BD1185" s="177">
        <f t="array" ref="BD1185">SUM(IF(ISERROR(BD1186:BD1236),"",BD1186:BD1236))</f>
        <v>-3.78277946</v>
      </c>
      <c r="BE1185" s="177">
        <f t="array" ref="BE1185">SUM(IF(ISERROR(BE1186:BE1236),"",BE1186:BE1236))</f>
        <v>-3.876867748</v>
      </c>
      <c r="BF1185" s="177">
        <f t="array" ref="BF1185">SUM(IF(ISERROR(BF1186:BF1236),"",BF1186:BF1236))</f>
        <v>-3.579379572</v>
      </c>
      <c r="BG1185" s="177">
        <f t="array" ref="BG1185">SUM(IF(ISERROR(BG1186:BG1236),"",BG1186:BG1236))</f>
        <v>-3.661704078</v>
      </c>
      <c r="BH1185" s="177">
        <f t="array" ref="BH1185">SUM(IF(ISERROR(BH1186:BH1236),"",BH1186:BH1236))</f>
        <v>-3.746878741</v>
      </c>
      <c r="BI1185" s="177">
        <f t="array" ref="BI1185">SUM(IF(ISERROR(BI1186:BI1236),"",BI1186:BI1236))</f>
        <v>-3.83502248</v>
      </c>
      <c r="BJ1185" s="177">
        <f t="array" ref="BJ1185">SUM(IF(ISERROR(BJ1186:BJ1236),"",BJ1186:BJ1236))</f>
        <v>-3.92627211</v>
      </c>
      <c r="BK1185" s="177">
        <f t="array" ref="BK1185">SUM(IF(ISERROR(BK1186:BK1236),"",BK1186:BK1236))</f>
        <v>-4.020766854</v>
      </c>
      <c r="BL1185" s="177">
        <f t="array" ref="BL1185">SUM(IF(ISERROR(BL1186:BL1236),"",BL1186:BL1236))</f>
        <v>-2.779328366</v>
      </c>
      <c r="BM1185" s="177">
        <f t="array" ref="BM1185">SUM(IF(ISERROR(BM1186:BM1236),"",BM1186:BM1236))</f>
        <v>-2.352796547</v>
      </c>
      <c r="BN1185" s="177">
        <f t="array" ref="BN1185">SUM(IF(ISERROR(BN1186:BN1236),"",BN1186:BN1236))</f>
        <v>-2.369191855</v>
      </c>
      <c r="BO1185" s="177">
        <f t="array" ref="BO1185">SUM(IF(ISERROR(BO1186:BO1236),"",BO1186:BO1236))</f>
        <v>-1.46799475</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-0.03332820616</v>
      </c>
      <c r="Y1207" s="160">
        <f>IF($X$1129&gt;0,PPMT('Assumptions (Nuclear)'!$V$7,Model!X1,'Assumptions (Nuclear)'!$V$10,'Assumptions (Nuclear)'!$V$5*Model!$X$1129*average('Assumptions (Nuclear)'!$Q$2:$V$2)/10^9),0)</f>
        <v>-0.03491129595</v>
      </c>
      <c r="Z1207" s="160">
        <f>IF($X$1129&gt;0,PPMT('Assumptions (Nuclear)'!$V$7,Model!Y1,'Assumptions (Nuclear)'!$V$10,'Assumptions (Nuclear)'!$V$5*Model!$X$1129*average('Assumptions (Nuclear)'!$Q$2:$V$2)/10^9),0)</f>
        <v>-0.03656958251</v>
      </c>
      <c r="AA1207" s="160">
        <f>IF($X$1129&gt;0,PPMT('Assumptions (Nuclear)'!$V$7,Model!Z1,'Assumptions (Nuclear)'!$V$10,'Assumptions (Nuclear)'!$V$5*Model!$X$1129*average('Assumptions (Nuclear)'!$Q$2:$V$2)/10^9),0)</f>
        <v>-0.03830663768</v>
      </c>
      <c r="AB1207" s="160">
        <f>IF($X$1129&gt;0,PPMT('Assumptions (Nuclear)'!$V$7,Model!AA1,'Assumptions (Nuclear)'!$V$10,'Assumptions (Nuclear)'!$V$5*Model!$X$1129*average('Assumptions (Nuclear)'!$Q$2:$V$2)/10^9),0)</f>
        <v>-0.04012620297</v>
      </c>
      <c r="AC1207" s="160">
        <f>IF($X$1129&gt;0,PPMT('Assumptions (Nuclear)'!$V$7,Model!AB1,'Assumptions (Nuclear)'!$V$10,'Assumptions (Nuclear)'!$V$5*Model!$X$1129*average('Assumptions (Nuclear)'!$Q$2:$V$2)/10^9),0)</f>
        <v>-0.04203219761</v>
      </c>
      <c r="AD1207" s="160">
        <f>IF($X$1129&gt;0,PPMT('Assumptions (Nuclear)'!$V$7,Model!AC1,'Assumptions (Nuclear)'!$V$10,'Assumptions (Nuclear)'!$V$5*Model!$X$1129*average('Assumptions (Nuclear)'!$Q$2:$V$2)/10^9),0)</f>
        <v>-0.044028727</v>
      </c>
      <c r="AE1207" s="160">
        <f>IF($X$1129&gt;0,PPMT('Assumptions (Nuclear)'!$V$7,Model!AD1,'Assumptions (Nuclear)'!$V$10,'Assumptions (Nuclear)'!$V$5*Model!$X$1129*average('Assumptions (Nuclear)'!$Q$2:$V$2)/10^9),0)</f>
        <v>-0.04612009153</v>
      </c>
      <c r="AF1207" s="160">
        <f>IF($X$1129&gt;0,PPMT('Assumptions (Nuclear)'!$V$7,Model!AE1,'Assumptions (Nuclear)'!$V$10,'Assumptions (Nuclear)'!$V$5*Model!$X$1129*average('Assumptions (Nuclear)'!$Q$2:$V$2)/10^9),0)</f>
        <v>-0.04831079588</v>
      </c>
      <c r="AG1207" s="160">
        <f>IF($X$1129&gt;0,PPMT('Assumptions (Nuclear)'!$V$7,Model!AF1,'Assumptions (Nuclear)'!$V$10,'Assumptions (Nuclear)'!$V$5*Model!$X$1129*average('Assumptions (Nuclear)'!$Q$2:$V$2)/10^9),0)</f>
        <v>-0.05060555868</v>
      </c>
      <c r="AH1207" s="160">
        <f>IF($X$1129&gt;0,PPMT('Assumptions (Nuclear)'!$V$7,Model!AG1,'Assumptions (Nuclear)'!$V$10,'Assumptions (Nuclear)'!$V$5*Model!$X$1129*average('Assumptions (Nuclear)'!$Q$2:$V$2)/10^9),0)</f>
        <v>-0.05300932272</v>
      </c>
      <c r="AI1207" s="160">
        <f>IF($X$1129&gt;0,PPMT('Assumptions (Nuclear)'!$V$7,Model!AH1,'Assumptions (Nuclear)'!$V$10,'Assumptions (Nuclear)'!$V$5*Model!$X$1129*average('Assumptions (Nuclear)'!$Q$2:$V$2)/10^9),0)</f>
        <v>-0.05552726555</v>
      </c>
      <c r="AJ1207" s="160">
        <f>IF($X$1129&gt;0,PPMT('Assumptions (Nuclear)'!$V$7,Model!AI1,'Assumptions (Nuclear)'!$V$10,'Assumptions (Nuclear)'!$V$5*Model!$X$1129*average('Assumptions (Nuclear)'!$Q$2:$V$2)/10^9),0)</f>
        <v>-0.05816481066</v>
      </c>
      <c r="AK1207" s="160">
        <f>IF($X$1129&gt;0,PPMT('Assumptions (Nuclear)'!$V$7,Model!AJ1,'Assumptions (Nuclear)'!$V$10,'Assumptions (Nuclear)'!$V$5*Model!$X$1129*average('Assumptions (Nuclear)'!$Q$2:$V$2)/10^9),0)</f>
        <v>-0.06092763917</v>
      </c>
      <c r="AL1207" s="160">
        <f>IF($X$1129&gt;0,PPMT('Assumptions (Nuclear)'!$V$7,Model!AK1,'Assumptions (Nuclear)'!$V$10,'Assumptions (Nuclear)'!$V$5*Model!$X$1129*average('Assumptions (Nuclear)'!$Q$2:$V$2)/10^9),0)</f>
        <v>-0.06382170203</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-0.03386309166</v>
      </c>
      <c r="Z1208" s="160">
        <f>IF($Y$1129&gt;0,PPMT('Assumptions (Nuclear)'!$V$7,Model!X1,'Assumptions (Nuclear)'!$V$10,'Assumptions (Nuclear)'!$V$5*Model!$Y$1129*AVERAGE('Assumptions (Nuclear)'!$R$2:$W$2)/10^9),0)</f>
        <v>-0.03547158851</v>
      </c>
      <c r="AA1208" s="160">
        <f>IF($Y$1129&gt;0,PPMT('Assumptions (Nuclear)'!$V$7,Model!Y1,'Assumptions (Nuclear)'!$V$10,'Assumptions (Nuclear)'!$V$5*Model!$Y$1129*AVERAGE('Assumptions (Nuclear)'!$R$2:$W$2)/10^9),0)</f>
        <v>-0.03715648897</v>
      </c>
      <c r="AB1208" s="160">
        <f>IF($Y$1129&gt;0,PPMT('Assumptions (Nuclear)'!$V$7,Model!Z1,'Assumptions (Nuclear)'!$V$10,'Assumptions (Nuclear)'!$V$5*Model!$Y$1129*AVERAGE('Assumptions (Nuclear)'!$R$2:$W$2)/10^9),0)</f>
        <v>-0.03892142219</v>
      </c>
      <c r="AC1208" s="160">
        <f>IF($Y$1129&gt;0,PPMT('Assumptions (Nuclear)'!$V$7,Model!AA1,'Assumptions (Nuclear)'!$V$10,'Assumptions (Nuclear)'!$V$5*Model!$Y$1129*AVERAGE('Assumptions (Nuclear)'!$R$2:$W$2)/10^9),0)</f>
        <v>-0.04077018975</v>
      </c>
      <c r="AD1208" s="160">
        <f>IF($Y$1129&gt;0,PPMT('Assumptions (Nuclear)'!$V$7,Model!AB1,'Assumptions (Nuclear)'!$V$10,'Assumptions (Nuclear)'!$V$5*Model!$Y$1129*AVERAGE('Assumptions (Nuclear)'!$R$2:$W$2)/10^9),0)</f>
        <v>-0.04270677376</v>
      </c>
      <c r="AE1208" s="160">
        <f>IF($Y$1129&gt;0,PPMT('Assumptions (Nuclear)'!$V$7,Model!AC1,'Assumptions (Nuclear)'!$V$10,'Assumptions (Nuclear)'!$V$5*Model!$Y$1129*AVERAGE('Assumptions (Nuclear)'!$R$2:$W$2)/10^9),0)</f>
        <v>-0.04473534551</v>
      </c>
      <c r="AF1208" s="160">
        <f>IF($Y$1129&gt;0,PPMT('Assumptions (Nuclear)'!$V$7,Model!AD1,'Assumptions (Nuclear)'!$V$10,'Assumptions (Nuclear)'!$V$5*Model!$Y$1129*AVERAGE('Assumptions (Nuclear)'!$R$2:$W$2)/10^9),0)</f>
        <v>-0.04686027443</v>
      </c>
      <c r="AG1208" s="160">
        <f>IF($Y$1129&gt;0,PPMT('Assumptions (Nuclear)'!$V$7,Model!AE1,'Assumptions (Nuclear)'!$V$10,'Assumptions (Nuclear)'!$V$5*Model!$Y$1129*AVERAGE('Assumptions (Nuclear)'!$R$2:$W$2)/10^9),0)</f>
        <v>-0.04908613746</v>
      </c>
      <c r="AH1208" s="160">
        <f>IF($Y$1129&gt;0,PPMT('Assumptions (Nuclear)'!$V$7,Model!AF1,'Assumptions (Nuclear)'!$V$10,'Assumptions (Nuclear)'!$V$5*Model!$Y$1129*AVERAGE('Assumptions (Nuclear)'!$R$2:$W$2)/10^9),0)</f>
        <v>-0.05141772899</v>
      </c>
      <c r="AI1208" s="160">
        <f>IF($Y$1129&gt;0,PPMT('Assumptions (Nuclear)'!$V$7,Model!AG1,'Assumptions (Nuclear)'!$V$10,'Assumptions (Nuclear)'!$V$5*Model!$Y$1129*AVERAGE('Assumptions (Nuclear)'!$R$2:$W$2)/10^9),0)</f>
        <v>-0.05386007112</v>
      </c>
      <c r="AJ1208" s="160">
        <f>IF($Y$1129&gt;0,PPMT('Assumptions (Nuclear)'!$V$7,Model!AH1,'Assumptions (Nuclear)'!$V$10,'Assumptions (Nuclear)'!$V$5*Model!$Y$1129*AVERAGE('Assumptions (Nuclear)'!$R$2:$W$2)/10^9),0)</f>
        <v>-0.0564184245</v>
      </c>
      <c r="AK1208" s="160">
        <f>IF($Y$1129&gt;0,PPMT('Assumptions (Nuclear)'!$V$7,Model!AI1,'Assumptions (Nuclear)'!$V$10,'Assumptions (Nuclear)'!$V$5*Model!$Y$1129*AVERAGE('Assumptions (Nuclear)'!$R$2:$W$2)/10^9),0)</f>
        <v>-0.05909829966</v>
      </c>
      <c r="AL1208" s="160">
        <f>IF($Y$1129&gt;0,PPMT('Assumptions (Nuclear)'!$V$7,Model!AJ1,'Assumptions (Nuclear)'!$V$10,'Assumptions (Nuclear)'!$V$5*Model!$Y$1129*AVERAGE('Assumptions (Nuclear)'!$R$2:$W$2)/10^9),0)</f>
        <v>-0.06190546889</v>
      </c>
      <c r="AM1208" s="160">
        <f>IF($Y$1129&gt;0,PPMT('Assumptions (Nuclear)'!$V$7,Model!AK1,'Assumptions (Nuclear)'!$V$10,'Assumptions (Nuclear)'!$V$5*Model!$Y$1129*AVERAGE('Assumptions (Nuclear)'!$R$2:$W$2)/10^9),0)</f>
        <v>-0.06484597867</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-0.03442596411</v>
      </c>
      <c r="AA1209" s="160">
        <f>IF($Z$1129&gt;0,PPMT('Assumptions (Nuclear)'!$V$7,Model!X1,'Assumptions (Nuclear)'!$V$10,'Assumptions (Nuclear)'!$V$5*Model!$Z$1129*AVERAGE('Assumptions (Nuclear)'!$S$2:$X$2)/10^9),0)</f>
        <v>-0.03606119741</v>
      </c>
      <c r="AB1209" s="160">
        <f>IF($Z$1129&gt;0,PPMT('Assumptions (Nuclear)'!$V$7,Model!Y1,'Assumptions (Nuclear)'!$V$10,'Assumptions (Nuclear)'!$V$5*Model!$Z$1129*AVERAGE('Assumptions (Nuclear)'!$S$2:$X$2)/10^9),0)</f>
        <v>-0.03777410428</v>
      </c>
      <c r="AC1209" s="160">
        <f>IF($Z$1129&gt;0,PPMT('Assumptions (Nuclear)'!$V$7,Model!Z1,'Assumptions (Nuclear)'!$V$10,'Assumptions (Nuclear)'!$V$5*Model!$Z$1129*AVERAGE('Assumptions (Nuclear)'!$S$2:$X$2)/10^9),0)</f>
        <v>-0.03956837424</v>
      </c>
      <c r="AD1209" s="160">
        <f>IF($Z$1129&gt;0,PPMT('Assumptions (Nuclear)'!$V$7,Model!AA1,'Assumptions (Nuclear)'!$V$10,'Assumptions (Nuclear)'!$V$5*Model!$Z$1129*AVERAGE('Assumptions (Nuclear)'!$S$2:$X$2)/10^9),0)</f>
        <v>-0.04144787201</v>
      </c>
      <c r="AE1209" s="160">
        <f>IF($Z$1129&gt;0,PPMT('Assumptions (Nuclear)'!$V$7,Model!AB1,'Assumptions (Nuclear)'!$V$10,'Assumptions (Nuclear)'!$V$5*Model!$Z$1129*AVERAGE('Assumptions (Nuclear)'!$S$2:$X$2)/10^9),0)</f>
        <v>-0.04341664593</v>
      </c>
      <c r="AF1209" s="160">
        <f>IF($Z$1129&gt;0,PPMT('Assumptions (Nuclear)'!$V$7,Model!AC1,'Assumptions (Nuclear)'!$V$10,'Assumptions (Nuclear)'!$V$5*Model!$Z$1129*AVERAGE('Assumptions (Nuclear)'!$S$2:$X$2)/10^9),0)</f>
        <v>-0.04547893662</v>
      </c>
      <c r="AG1209" s="160">
        <f>IF($Z$1129&gt;0,PPMT('Assumptions (Nuclear)'!$V$7,Model!AD1,'Assumptions (Nuclear)'!$V$10,'Assumptions (Nuclear)'!$V$5*Model!$Z$1129*AVERAGE('Assumptions (Nuclear)'!$S$2:$X$2)/10^9),0)</f>
        <v>-0.04763918611</v>
      </c>
      <c r="AH1209" s="160">
        <f>IF($Z$1129&gt;0,PPMT('Assumptions (Nuclear)'!$V$7,Model!AE1,'Assumptions (Nuclear)'!$V$10,'Assumptions (Nuclear)'!$V$5*Model!$Z$1129*AVERAGE('Assumptions (Nuclear)'!$S$2:$X$2)/10^9),0)</f>
        <v>-0.04990204745</v>
      </c>
      <c r="AI1209" s="160">
        <f>IF($Z$1129&gt;0,PPMT('Assumptions (Nuclear)'!$V$7,Model!AF1,'Assumptions (Nuclear)'!$V$10,'Assumptions (Nuclear)'!$V$5*Model!$Z$1129*AVERAGE('Assumptions (Nuclear)'!$S$2:$X$2)/10^9),0)</f>
        <v>-0.0522723947</v>
      </c>
      <c r="AJ1209" s="160">
        <f>IF($Z$1129&gt;0,PPMT('Assumptions (Nuclear)'!$V$7,Model!AG1,'Assumptions (Nuclear)'!$V$10,'Assumptions (Nuclear)'!$V$5*Model!$Z$1129*AVERAGE('Assumptions (Nuclear)'!$S$2:$X$2)/10^9),0)</f>
        <v>-0.05475533345</v>
      </c>
      <c r="AK1209" s="160">
        <f>IF($Z$1129&gt;0,PPMT('Assumptions (Nuclear)'!$V$7,Model!AH1,'Assumptions (Nuclear)'!$V$10,'Assumptions (Nuclear)'!$V$5*Model!$Z$1129*AVERAGE('Assumptions (Nuclear)'!$S$2:$X$2)/10^9),0)</f>
        <v>-0.05735621179</v>
      </c>
      <c r="AL1209" s="160">
        <f>IF($Z$1129&gt;0,PPMT('Assumptions (Nuclear)'!$V$7,Model!AI1,'Assumptions (Nuclear)'!$V$10,'Assumptions (Nuclear)'!$V$5*Model!$Z$1129*AVERAGE('Assumptions (Nuclear)'!$S$2:$X$2)/10^9),0)</f>
        <v>-0.06008063185</v>
      </c>
      <c r="AM1209" s="160">
        <f>IF($Z$1129&gt;0,PPMT('Assumptions (Nuclear)'!$V$7,Model!AJ1,'Assumptions (Nuclear)'!$V$10,'Assumptions (Nuclear)'!$V$5*Model!$Z$1129*AVERAGE('Assumptions (Nuclear)'!$S$2:$X$2)/10^9),0)</f>
        <v>-0.06293446186</v>
      </c>
      <c r="AN1209" s="160">
        <f>IF($Z$1129&gt;0,PPMT('Assumptions (Nuclear)'!$V$7,Model!AK1,'Assumptions (Nuclear)'!$V$10,'Assumptions (Nuclear)'!$V$5*Model!$Z$1129*AVERAGE('Assumptions (Nuclear)'!$S$2:$X$2)/10^9),0)</f>
        <v>-0.0659238488</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-0.03497154685</v>
      </c>
      <c r="AB1210" s="160">
        <f>IF($AA$1129&gt;0,PPMT('Assumptions (Nuclear)'!$V$7,Model!X1,'Assumptions (Nuclear)'!$V$10,'Assumptions (Nuclear)'!$V$5*Model!$AA$1129*AVERAGE('Assumptions (Nuclear)'!$T$2:$Y$2)/10^9),0)</f>
        <v>-0.03663269532</v>
      </c>
      <c r="AC1210" s="160">
        <f>IF($AA$1129&gt;0,PPMT('Assumptions (Nuclear)'!$V$7,Model!Y1,'Assumptions (Nuclear)'!$V$10,'Assumptions (Nuclear)'!$V$5*Model!$AA$1129*AVERAGE('Assumptions (Nuclear)'!$T$2:$Y$2)/10^9),0)</f>
        <v>-0.03837274835</v>
      </c>
      <c r="AD1210" s="160">
        <f>IF($AA$1129&gt;0,PPMT('Assumptions (Nuclear)'!$V$7,Model!Z1,'Assumptions (Nuclear)'!$V$10,'Assumptions (Nuclear)'!$V$5*Model!$AA$1129*AVERAGE('Assumptions (Nuclear)'!$T$2:$Y$2)/10^9),0)</f>
        <v>-0.0401954539</v>
      </c>
      <c r="AE1210" s="160">
        <f>IF($AA$1129&gt;0,PPMT('Assumptions (Nuclear)'!$V$7,Model!AA1,'Assumptions (Nuclear)'!$V$10,'Assumptions (Nuclear)'!$V$5*Model!$AA$1129*AVERAGE('Assumptions (Nuclear)'!$T$2:$Y$2)/10^9),0)</f>
        <v>-0.04210473796</v>
      </c>
      <c r="AF1210" s="160">
        <f>IF($AA$1129&gt;0,PPMT('Assumptions (Nuclear)'!$V$7,Model!AB1,'Assumptions (Nuclear)'!$V$10,'Assumptions (Nuclear)'!$V$5*Model!$AA$1129*AVERAGE('Assumptions (Nuclear)'!$T$2:$Y$2)/10^9),0)</f>
        <v>-0.04410471301</v>
      </c>
      <c r="AG1210" s="160">
        <f>IF($AA$1129&gt;0,PPMT('Assumptions (Nuclear)'!$V$7,Model!AC1,'Assumptions (Nuclear)'!$V$10,'Assumptions (Nuclear)'!$V$5*Model!$AA$1129*AVERAGE('Assumptions (Nuclear)'!$T$2:$Y$2)/10^9),0)</f>
        <v>-0.04619968688</v>
      </c>
      <c r="AH1210" s="160">
        <f>IF($AA$1129&gt;0,PPMT('Assumptions (Nuclear)'!$V$7,Model!AD1,'Assumptions (Nuclear)'!$V$10,'Assumptions (Nuclear)'!$V$5*Model!$AA$1129*AVERAGE('Assumptions (Nuclear)'!$T$2:$Y$2)/10^9),0)</f>
        <v>-0.048394172</v>
      </c>
      <c r="AI1210" s="160">
        <f>IF($AA$1129&gt;0,PPMT('Assumptions (Nuclear)'!$V$7,Model!AE1,'Assumptions (Nuclear)'!$V$10,'Assumptions (Nuclear)'!$V$5*Model!$AA$1129*AVERAGE('Assumptions (Nuclear)'!$T$2:$Y$2)/10^9),0)</f>
        <v>-0.05069289517</v>
      </c>
      <c r="AJ1210" s="160">
        <f>IF($AA$1129&gt;0,PPMT('Assumptions (Nuclear)'!$V$7,Model!AF1,'Assumptions (Nuclear)'!$V$10,'Assumptions (Nuclear)'!$V$5*Model!$AA$1129*AVERAGE('Assumptions (Nuclear)'!$T$2:$Y$2)/10^9),0)</f>
        <v>-0.0531008077</v>
      </c>
      <c r="AK1210" s="160">
        <f>IF($AA$1129&gt;0,PPMT('Assumptions (Nuclear)'!$V$7,Model!AG1,'Assumptions (Nuclear)'!$V$10,'Assumptions (Nuclear)'!$V$5*Model!$AA$1129*AVERAGE('Assumptions (Nuclear)'!$T$2:$Y$2)/10^9),0)</f>
        <v>-0.05562309606</v>
      </c>
      <c r="AL1210" s="160">
        <f>IF($AA$1129&gt;0,PPMT('Assumptions (Nuclear)'!$V$7,Model!AH1,'Assumptions (Nuclear)'!$V$10,'Assumptions (Nuclear)'!$V$5*Model!$AA$1129*AVERAGE('Assumptions (Nuclear)'!$T$2:$Y$2)/10^9),0)</f>
        <v>-0.05826519312</v>
      </c>
      <c r="AM1210" s="160">
        <f>IF($AA$1129&gt;0,PPMT('Assumptions (Nuclear)'!$V$7,Model!AI1,'Assumptions (Nuclear)'!$V$10,'Assumptions (Nuclear)'!$V$5*Model!$AA$1129*AVERAGE('Assumptions (Nuclear)'!$T$2:$Y$2)/10^9),0)</f>
        <v>-0.0610327898</v>
      </c>
      <c r="AN1210" s="160">
        <f>IF($AA$1129&gt;0,PPMT('Assumptions (Nuclear)'!$V$7,Model!AJ1,'Assumptions (Nuclear)'!$V$10,'Assumptions (Nuclear)'!$V$5*Model!$AA$1129*AVERAGE('Assumptions (Nuclear)'!$T$2:$Y$2)/10^9),0)</f>
        <v>-0.06393184731</v>
      </c>
      <c r="AO1210" s="160">
        <f>IF($AA$1129&gt;0,PPMT('Assumptions (Nuclear)'!$V$7,Model!AK1,'Assumptions (Nuclear)'!$V$10,'Assumptions (Nuclear)'!$V$5*Model!$AA$1129*AVERAGE('Assumptions (Nuclear)'!$T$2:$Y$2)/10^9),0)</f>
        <v>-0.06696861006</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-0.03546950119</v>
      </c>
      <c r="AC1211" s="160">
        <f>IF($AB$1129&gt;0,PPMT('Assumptions (Nuclear)'!$V$7,Model!X1,'Assumptions (Nuclear)'!$V$10,'Assumptions (Nuclear)'!$V$5*Model!$AB$1129*AVERAGE('Assumptions (Nuclear)'!$U$2:$Z$2)/10^9),0)</f>
        <v>-0.0371543025</v>
      </c>
      <c r="AD1211" s="160">
        <f>IF($AB$1129&gt;0,PPMT('Assumptions (Nuclear)'!$V$7,Model!Y1,'Assumptions (Nuclear)'!$V$10,'Assumptions (Nuclear)'!$V$5*Model!$AB$1129*AVERAGE('Assumptions (Nuclear)'!$U$2:$Z$2)/10^9),0)</f>
        <v>-0.03891913187</v>
      </c>
      <c r="AE1211" s="160">
        <f>IF($AB$1129&gt;0,PPMT('Assumptions (Nuclear)'!$V$7,Model!Z1,'Assumptions (Nuclear)'!$V$10,'Assumptions (Nuclear)'!$V$5*Model!$AB$1129*AVERAGE('Assumptions (Nuclear)'!$U$2:$Z$2)/10^9),0)</f>
        <v>-0.04076779063</v>
      </c>
      <c r="AF1211" s="160">
        <f>IF($AB$1129&gt;0,PPMT('Assumptions (Nuclear)'!$V$7,Model!AA1,'Assumptions (Nuclear)'!$V$10,'Assumptions (Nuclear)'!$V$5*Model!$AB$1129*AVERAGE('Assumptions (Nuclear)'!$U$2:$Z$2)/10^9),0)</f>
        <v>-0.04270426069</v>
      </c>
      <c r="AG1211" s="160">
        <f>IF($AB$1129&gt;0,PPMT('Assumptions (Nuclear)'!$V$7,Model!AB1,'Assumptions (Nuclear)'!$V$10,'Assumptions (Nuclear)'!$V$5*Model!$AB$1129*AVERAGE('Assumptions (Nuclear)'!$U$2:$Z$2)/10^9),0)</f>
        <v>-0.04473271307</v>
      </c>
      <c r="AH1211" s="160">
        <f>IF($AB$1129&gt;0,PPMT('Assumptions (Nuclear)'!$V$7,Model!AC1,'Assumptions (Nuclear)'!$V$10,'Assumptions (Nuclear)'!$V$5*Model!$AB$1129*AVERAGE('Assumptions (Nuclear)'!$U$2:$Z$2)/10^9),0)</f>
        <v>-0.04685751694</v>
      </c>
      <c r="AI1211" s="160">
        <f>IF($AB$1129&gt;0,PPMT('Assumptions (Nuclear)'!$V$7,Model!AD1,'Assumptions (Nuclear)'!$V$10,'Assumptions (Nuclear)'!$V$5*Model!$AB$1129*AVERAGE('Assumptions (Nuclear)'!$U$2:$Z$2)/10^9),0)</f>
        <v>-0.04908324899</v>
      </c>
      <c r="AJ1211" s="160">
        <f>IF($AB$1129&gt;0,PPMT('Assumptions (Nuclear)'!$V$7,Model!AE1,'Assumptions (Nuclear)'!$V$10,'Assumptions (Nuclear)'!$V$5*Model!$AB$1129*AVERAGE('Assumptions (Nuclear)'!$U$2:$Z$2)/10^9),0)</f>
        <v>-0.05141470332</v>
      </c>
      <c r="AK1211" s="160">
        <f>IF($AB$1129&gt;0,PPMT('Assumptions (Nuclear)'!$V$7,Model!AF1,'Assumptions (Nuclear)'!$V$10,'Assumptions (Nuclear)'!$V$5*Model!$AB$1129*AVERAGE('Assumptions (Nuclear)'!$U$2:$Z$2)/10^9),0)</f>
        <v>-0.05385690173</v>
      </c>
      <c r="AL1211" s="160">
        <f>IF($AB$1129&gt;0,PPMT('Assumptions (Nuclear)'!$V$7,Model!AG1,'Assumptions (Nuclear)'!$V$10,'Assumptions (Nuclear)'!$V$5*Model!$AB$1129*AVERAGE('Assumptions (Nuclear)'!$U$2:$Z$2)/10^9),0)</f>
        <v>-0.05641510456</v>
      </c>
      <c r="AM1211" s="160">
        <f>IF($AB$1129&gt;0,PPMT('Assumptions (Nuclear)'!$V$7,Model!AH1,'Assumptions (Nuclear)'!$V$10,'Assumptions (Nuclear)'!$V$5*Model!$AB$1129*AVERAGE('Assumptions (Nuclear)'!$U$2:$Z$2)/10^9),0)</f>
        <v>-0.05909482203</v>
      </c>
      <c r="AN1211" s="160">
        <f>IF($AB$1129&gt;0,PPMT('Assumptions (Nuclear)'!$V$7,Model!AI1,'Assumptions (Nuclear)'!$V$10,'Assumptions (Nuclear)'!$V$5*Model!$AB$1129*AVERAGE('Assumptions (Nuclear)'!$U$2:$Z$2)/10^9),0)</f>
        <v>-0.06190182607</v>
      </c>
      <c r="AO1211" s="160">
        <f>IF($AB$1129&gt;0,PPMT('Assumptions (Nuclear)'!$V$7,Model!AJ1,'Assumptions (Nuclear)'!$V$10,'Assumptions (Nuclear)'!$V$5*Model!$AB$1129*AVERAGE('Assumptions (Nuclear)'!$U$2:$Z$2)/10^9),0)</f>
        <v>-0.06484216281</v>
      </c>
      <c r="AP1211" s="160">
        <f>IF($AB$1129&gt;0,PPMT('Assumptions (Nuclear)'!$V$7,Model!AK1,'Assumptions (Nuclear)'!$V$10,'Assumptions (Nuclear)'!$V$5*Model!$AB$1129*AVERAGE('Assumptions (Nuclear)'!$U$2:$Z$2)/10^9),0)</f>
        <v>-0.06792216554</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-0.03597354119</v>
      </c>
      <c r="AD1212" s="160">
        <f>IF($AC$1129&gt;0,PPMT('Assumptions (Nuclear)'!$V$7,Model!X1,'Assumptions (Nuclear)'!$V$10,'Assumptions (Nuclear)'!$V$5*Model!$AC$1129*AVERAGE('Assumptions (Nuclear)'!$V$2:$AA$2)/10^9),0)</f>
        <v>-0.0376822844</v>
      </c>
      <c r="AE1212" s="160">
        <f>IF($AC$1129&gt;0,PPMT('Assumptions (Nuclear)'!$V$7,Model!Y1,'Assumptions (Nuclear)'!$V$10,'Assumptions (Nuclear)'!$V$5*Model!$AC$1129*AVERAGE('Assumptions (Nuclear)'!$V$2:$AA$2)/10^9),0)</f>
        <v>-0.03947219291</v>
      </c>
      <c r="AF1212" s="160">
        <f>IF($AC$1129&gt;0,PPMT('Assumptions (Nuclear)'!$V$7,Model!Z1,'Assumptions (Nuclear)'!$V$10,'Assumptions (Nuclear)'!$V$5*Model!$AC$1129*AVERAGE('Assumptions (Nuclear)'!$V$2:$AA$2)/10^9),0)</f>
        <v>-0.04134712207</v>
      </c>
      <c r="AG1212" s="160">
        <f>IF($AC$1129&gt;0,PPMT('Assumptions (Nuclear)'!$V$7,Model!AA1,'Assumptions (Nuclear)'!$V$10,'Assumptions (Nuclear)'!$V$5*Model!$AC$1129*AVERAGE('Assumptions (Nuclear)'!$V$2:$AA$2)/10^9),0)</f>
        <v>-0.04331111037</v>
      </c>
      <c r="AH1212" s="160">
        <f>IF($AC$1129&gt;0,PPMT('Assumptions (Nuclear)'!$V$7,Model!AB1,'Assumptions (Nuclear)'!$V$10,'Assumptions (Nuclear)'!$V$5*Model!$AC$1129*AVERAGE('Assumptions (Nuclear)'!$V$2:$AA$2)/10^9),0)</f>
        <v>-0.04536838811</v>
      </c>
      <c r="AI1212" s="160">
        <f>IF($AC$1129&gt;0,PPMT('Assumptions (Nuclear)'!$V$7,Model!AC1,'Assumptions (Nuclear)'!$V$10,'Assumptions (Nuclear)'!$V$5*Model!$AC$1129*AVERAGE('Assumptions (Nuclear)'!$V$2:$AA$2)/10^9),0)</f>
        <v>-0.04752338655</v>
      </c>
      <c r="AJ1212" s="160">
        <f>IF($AC$1129&gt;0,PPMT('Assumptions (Nuclear)'!$V$7,Model!AD1,'Assumptions (Nuclear)'!$V$10,'Assumptions (Nuclear)'!$V$5*Model!$AC$1129*AVERAGE('Assumptions (Nuclear)'!$V$2:$AA$2)/10^9),0)</f>
        <v>-0.04978074741</v>
      </c>
      <c r="AK1212" s="160">
        <f>IF($AC$1129&gt;0,PPMT('Assumptions (Nuclear)'!$V$7,Model!AE1,'Assumptions (Nuclear)'!$V$10,'Assumptions (Nuclear)'!$V$5*Model!$AC$1129*AVERAGE('Assumptions (Nuclear)'!$V$2:$AA$2)/10^9),0)</f>
        <v>-0.05214533291</v>
      </c>
      <c r="AL1212" s="160">
        <f>IF($AC$1129&gt;0,PPMT('Assumptions (Nuclear)'!$V$7,Model!AF1,'Assumptions (Nuclear)'!$V$10,'Assumptions (Nuclear)'!$V$5*Model!$AC$1129*AVERAGE('Assumptions (Nuclear)'!$V$2:$AA$2)/10^9),0)</f>
        <v>-0.05462223622</v>
      </c>
      <c r="AM1212" s="160">
        <f>IF($AC$1129&gt;0,PPMT('Assumptions (Nuclear)'!$V$7,Model!AG1,'Assumptions (Nuclear)'!$V$10,'Assumptions (Nuclear)'!$V$5*Model!$AC$1129*AVERAGE('Assumptions (Nuclear)'!$V$2:$AA$2)/10^9),0)</f>
        <v>-0.05721679244</v>
      </c>
      <c r="AN1212" s="160">
        <f>IF($AC$1129&gt;0,PPMT('Assumptions (Nuclear)'!$V$7,Model!AH1,'Assumptions (Nuclear)'!$V$10,'Assumptions (Nuclear)'!$V$5*Model!$AC$1129*AVERAGE('Assumptions (Nuclear)'!$V$2:$AA$2)/10^9),0)</f>
        <v>-0.05993459008</v>
      </c>
      <c r="AO1212" s="160">
        <f>IF($AC$1129&gt;0,PPMT('Assumptions (Nuclear)'!$V$7,Model!AI1,'Assumptions (Nuclear)'!$V$10,'Assumptions (Nuclear)'!$V$5*Model!$AC$1129*AVERAGE('Assumptions (Nuclear)'!$V$2:$AA$2)/10^9),0)</f>
        <v>-0.06278148311</v>
      </c>
      <c r="AP1212" s="160">
        <f>IF($AC$1129&gt;0,PPMT('Assumptions (Nuclear)'!$V$7,Model!AJ1,'Assumptions (Nuclear)'!$V$10,'Assumptions (Nuclear)'!$V$5*Model!$AC$1129*AVERAGE('Assumptions (Nuclear)'!$V$2:$AA$2)/10^9),0)</f>
        <v>-0.06576360356</v>
      </c>
      <c r="AQ1212" s="160">
        <f>IF($AC$1129&gt;0,PPMT('Assumptions (Nuclear)'!$V$7,Model!AK1,'Assumptions (Nuclear)'!$V$10,'Assumptions (Nuclear)'!$V$5*Model!$AC$1129*AVERAGE('Assumptions (Nuclear)'!$V$2:$AA$2)/10^9),0)</f>
        <v>-0.06888737473</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-0.03648371478</v>
      </c>
      <c r="AE1213" s="160">
        <f>IF($AD$1129&gt;0,PPMT('Assumptions (Nuclear)'!$V$7,Model!X1,'Assumptions (Nuclear)'!$V$10,'Assumptions (Nuclear)'!$V$5*Model!$AD$1129*AVERAGE('Assumptions (Nuclear)'!$W$2:$AB$2)/10^9),0)</f>
        <v>-0.03821669123</v>
      </c>
      <c r="AF1213" s="160">
        <f>IF($AD$1129&gt;0,PPMT('Assumptions (Nuclear)'!$V$7,Model!Y1,'Assumptions (Nuclear)'!$V$10,'Assumptions (Nuclear)'!$V$5*Model!$AD$1129*AVERAGE('Assumptions (Nuclear)'!$W$2:$AB$2)/10^9),0)</f>
        <v>-0.04003198406</v>
      </c>
      <c r="AG1213" s="160">
        <f>IF($AD$1129&gt;0,PPMT('Assumptions (Nuclear)'!$V$7,Model!Z1,'Assumptions (Nuclear)'!$V$10,'Assumptions (Nuclear)'!$V$5*Model!$AD$1129*AVERAGE('Assumptions (Nuclear)'!$W$2:$AB$2)/10^9),0)</f>
        <v>-0.04193350331</v>
      </c>
      <c r="AH1213" s="160">
        <f>IF($AD$1129&gt;0,PPMT('Assumptions (Nuclear)'!$V$7,Model!AA1,'Assumptions (Nuclear)'!$V$10,'Assumptions (Nuclear)'!$V$5*Model!$AD$1129*AVERAGE('Assumptions (Nuclear)'!$W$2:$AB$2)/10^9),0)</f>
        <v>-0.04392534471</v>
      </c>
      <c r="AI1213" s="160">
        <f>IF($AD$1129&gt;0,PPMT('Assumptions (Nuclear)'!$V$7,Model!AB1,'Assumptions (Nuclear)'!$V$10,'Assumptions (Nuclear)'!$V$5*Model!$AD$1129*AVERAGE('Assumptions (Nuclear)'!$W$2:$AB$2)/10^9),0)</f>
        <v>-0.04601179859</v>
      </c>
      <c r="AJ1213" s="160">
        <f>IF($AD$1129&gt;0,PPMT('Assumptions (Nuclear)'!$V$7,Model!AC1,'Assumptions (Nuclear)'!$V$10,'Assumptions (Nuclear)'!$V$5*Model!$AD$1129*AVERAGE('Assumptions (Nuclear)'!$W$2:$AB$2)/10^9),0)</f>
        <v>-0.04819735902</v>
      </c>
      <c r="AK1213" s="160">
        <f>IF($AD$1129&gt;0,PPMT('Assumptions (Nuclear)'!$V$7,Model!AD1,'Assumptions (Nuclear)'!$V$10,'Assumptions (Nuclear)'!$V$5*Model!$AD$1129*AVERAGE('Assumptions (Nuclear)'!$W$2:$AB$2)/10^9),0)</f>
        <v>-0.05048673357</v>
      </c>
      <c r="AL1213" s="160">
        <f>IF($AD$1129&gt;0,PPMT('Assumptions (Nuclear)'!$V$7,Model!AE1,'Assumptions (Nuclear)'!$V$10,'Assumptions (Nuclear)'!$V$5*Model!$AD$1129*AVERAGE('Assumptions (Nuclear)'!$W$2:$AB$2)/10^9),0)</f>
        <v>-0.05288485342</v>
      </c>
      <c r="AM1213" s="160">
        <f>IF($AD$1129&gt;0,PPMT('Assumptions (Nuclear)'!$V$7,Model!AF1,'Assumptions (Nuclear)'!$V$10,'Assumptions (Nuclear)'!$V$5*Model!$AD$1129*AVERAGE('Assumptions (Nuclear)'!$W$2:$AB$2)/10^9),0)</f>
        <v>-0.05539688396</v>
      </c>
      <c r="AN1213" s="160">
        <f>IF($AD$1129&gt;0,PPMT('Assumptions (Nuclear)'!$V$7,Model!AG1,'Assumptions (Nuclear)'!$V$10,'Assumptions (Nuclear)'!$V$5*Model!$AD$1129*AVERAGE('Assumptions (Nuclear)'!$W$2:$AB$2)/10^9),0)</f>
        <v>-0.05802823594</v>
      </c>
      <c r="AO1213" s="160">
        <f>IF($AD$1129&gt;0,PPMT('Assumptions (Nuclear)'!$V$7,Model!AH1,'Assumptions (Nuclear)'!$V$10,'Assumptions (Nuclear)'!$V$5*Model!$AD$1129*AVERAGE('Assumptions (Nuclear)'!$W$2:$AB$2)/10^9),0)</f>
        <v>-0.06078457715</v>
      </c>
      <c r="AP1213" s="160">
        <f>IF($AD$1129&gt;0,PPMT('Assumptions (Nuclear)'!$V$7,Model!AI1,'Assumptions (Nuclear)'!$V$10,'Assumptions (Nuclear)'!$V$5*Model!$AD$1129*AVERAGE('Assumptions (Nuclear)'!$W$2:$AB$2)/10^9),0)</f>
        <v>-0.06367184457</v>
      </c>
      <c r="AQ1213" s="160">
        <f>IF($AD$1129&gt;0,PPMT('Assumptions (Nuclear)'!$V$7,Model!AJ1,'Assumptions (Nuclear)'!$V$10,'Assumptions (Nuclear)'!$V$5*Model!$AD$1129*AVERAGE('Assumptions (Nuclear)'!$W$2:$AB$2)/10^9),0)</f>
        <v>-0.06669625718</v>
      </c>
      <c r="AR1213" s="160">
        <f>IF($AD$1129&gt;0,PPMT('Assumptions (Nuclear)'!$V$7,Model!AK1,'Assumptions (Nuclear)'!$V$10,'Assumptions (Nuclear)'!$V$5*Model!$AD$1129*AVERAGE('Assumptions (Nuclear)'!$W$2:$AB$2)/10^9),0)</f>
        <v>-0.0698643294</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-0.03699551471</v>
      </c>
      <c r="AF1214" s="160">
        <f>IF($AE$1129&gt;0,PPMT('Assumptions (Nuclear)'!$V$7,Model!X1,'Assumptions (Nuclear)'!$V$10,'Assumptions (Nuclear)'!$V$5*Model!$AE$1129*AVERAGE('Assumptions (Nuclear)'!$X$2:$AC$2)/10^9),0)</f>
        <v>-0.03875280166</v>
      </c>
      <c r="AG1214" s="160">
        <f>IF($AE$1129&gt;0,PPMT('Assumptions (Nuclear)'!$V$7,Model!Y1,'Assumptions (Nuclear)'!$V$10,'Assumptions (Nuclear)'!$V$5*Model!$AE$1129*AVERAGE('Assumptions (Nuclear)'!$X$2:$AC$2)/10^9),0)</f>
        <v>-0.04059355974</v>
      </c>
      <c r="AH1214" s="160">
        <f>IF($AE$1129&gt;0,PPMT('Assumptions (Nuclear)'!$V$7,Model!Z1,'Assumptions (Nuclear)'!$V$10,'Assumptions (Nuclear)'!$V$5*Model!$AE$1129*AVERAGE('Assumptions (Nuclear)'!$X$2:$AC$2)/10^9),0)</f>
        <v>-0.04252175383</v>
      </c>
      <c r="AI1214" s="160">
        <f>IF($AE$1129&gt;0,PPMT('Assumptions (Nuclear)'!$V$7,Model!AA1,'Assumptions (Nuclear)'!$V$10,'Assumptions (Nuclear)'!$V$5*Model!$AE$1129*AVERAGE('Assumptions (Nuclear)'!$X$2:$AC$2)/10^9),0)</f>
        <v>-0.04454153714</v>
      </c>
      <c r="AJ1214" s="160">
        <f>IF($AE$1129&gt;0,PPMT('Assumptions (Nuclear)'!$V$7,Model!AB1,'Assumptions (Nuclear)'!$V$10,'Assumptions (Nuclear)'!$V$5*Model!$AE$1129*AVERAGE('Assumptions (Nuclear)'!$X$2:$AC$2)/10^9),0)</f>
        <v>-0.04665726015</v>
      </c>
      <c r="AK1214" s="160">
        <f>IF($AE$1129&gt;0,PPMT('Assumptions (Nuclear)'!$V$7,Model!AC1,'Assumptions (Nuclear)'!$V$10,'Assumptions (Nuclear)'!$V$5*Model!$AE$1129*AVERAGE('Assumptions (Nuclear)'!$X$2:$AC$2)/10^9),0)</f>
        <v>-0.04887348001</v>
      </c>
      <c r="AL1214" s="160">
        <f>IF($AE$1129&gt;0,PPMT('Assumptions (Nuclear)'!$V$7,Model!AD1,'Assumptions (Nuclear)'!$V$10,'Assumptions (Nuclear)'!$V$5*Model!$AE$1129*AVERAGE('Assumptions (Nuclear)'!$X$2:$AC$2)/10^9),0)</f>
        <v>-0.05119497031</v>
      </c>
      <c r="AM1214" s="160">
        <f>IF($AE$1129&gt;0,PPMT('Assumptions (Nuclear)'!$V$7,Model!AE1,'Assumptions (Nuclear)'!$V$10,'Assumptions (Nuclear)'!$V$5*Model!$AE$1129*AVERAGE('Assumptions (Nuclear)'!$X$2:$AC$2)/10^9),0)</f>
        <v>-0.0536267314</v>
      </c>
      <c r="AN1214" s="160">
        <f>IF($AE$1129&gt;0,PPMT('Assumptions (Nuclear)'!$V$7,Model!AF1,'Assumptions (Nuclear)'!$V$10,'Assumptions (Nuclear)'!$V$5*Model!$AE$1129*AVERAGE('Assumptions (Nuclear)'!$X$2:$AC$2)/10^9),0)</f>
        <v>-0.05617400114</v>
      </c>
      <c r="AO1214" s="160">
        <f>IF($AE$1129&gt;0,PPMT('Assumptions (Nuclear)'!$V$7,Model!AG1,'Assumptions (Nuclear)'!$V$10,'Assumptions (Nuclear)'!$V$5*Model!$AE$1129*AVERAGE('Assumptions (Nuclear)'!$X$2:$AC$2)/10^9),0)</f>
        <v>-0.05884226619</v>
      </c>
      <c r="AP1214" s="160">
        <f>IF($AE$1129&gt;0,PPMT('Assumptions (Nuclear)'!$V$7,Model!AH1,'Assumptions (Nuclear)'!$V$10,'Assumptions (Nuclear)'!$V$5*Model!$AE$1129*AVERAGE('Assumptions (Nuclear)'!$X$2:$AC$2)/10^9),0)</f>
        <v>-0.06163727384</v>
      </c>
      <c r="AQ1214" s="160">
        <f>IF($AE$1129&gt;0,PPMT('Assumptions (Nuclear)'!$V$7,Model!AI1,'Assumptions (Nuclear)'!$V$10,'Assumptions (Nuclear)'!$V$5*Model!$AE$1129*AVERAGE('Assumptions (Nuclear)'!$X$2:$AC$2)/10^9),0)</f>
        <v>-0.06456504434</v>
      </c>
      <c r="AR1214" s="160">
        <f>IF($AE$1129&gt;0,PPMT('Assumptions (Nuclear)'!$V$7,Model!AJ1,'Assumptions (Nuclear)'!$V$10,'Assumptions (Nuclear)'!$V$5*Model!$AE$1129*AVERAGE('Assumptions (Nuclear)'!$X$2:$AC$2)/10^9),0)</f>
        <v>-0.06763188395</v>
      </c>
      <c r="AS1214" s="160">
        <f>IF($AE$1129&gt;0,PPMT('Assumptions (Nuclear)'!$V$7,Model!AK1,'Assumptions (Nuclear)'!$V$10,'Assumptions (Nuclear)'!$V$5*Model!$AE$1129*AVERAGE('Assumptions (Nuclear)'!$X$2:$AC$2)/10^9),0)</f>
        <v>-0.07084439844</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-0.03751345386</v>
      </c>
      <c r="AG1215" s="160">
        <f>IF($AF$1129&gt;0,PPMT('Assumptions (Nuclear)'!$V$7,Model!X1,'Assumptions (Nuclear)'!$V$10,'Assumptions (Nuclear)'!$V$5*Model!$AF$1129*AVERAGE('Assumptions (Nuclear)'!$Y$2:$AD$2)/10^9),0)</f>
        <v>-0.03929534292</v>
      </c>
      <c r="AH1215" s="160">
        <f>IF($AF$1129&gt;0,PPMT('Assumptions (Nuclear)'!$V$7,Model!Y1,'Assumptions (Nuclear)'!$V$10,'Assumptions (Nuclear)'!$V$5*Model!$AF$1129*AVERAGE('Assumptions (Nuclear)'!$Y$2:$AD$2)/10^9),0)</f>
        <v>-0.04116187171</v>
      </c>
      <c r="AI1215" s="160">
        <f>IF($AF$1129&gt;0,PPMT('Assumptions (Nuclear)'!$V$7,Model!Z1,'Assumptions (Nuclear)'!$V$10,'Assumptions (Nuclear)'!$V$5*Model!$AF$1129*AVERAGE('Assumptions (Nuclear)'!$Y$2:$AD$2)/10^9),0)</f>
        <v>-0.04311706061</v>
      </c>
      <c r="AJ1215" s="160">
        <f>IF($AF$1129&gt;0,PPMT('Assumptions (Nuclear)'!$V$7,Model!AA1,'Assumptions (Nuclear)'!$V$10,'Assumptions (Nuclear)'!$V$5*Model!$AF$1129*AVERAGE('Assumptions (Nuclear)'!$Y$2:$AD$2)/10^9),0)</f>
        <v>-0.04516512099</v>
      </c>
      <c r="AK1215" s="160">
        <f>IF($AF$1129&gt;0,PPMT('Assumptions (Nuclear)'!$V$7,Model!AB1,'Assumptions (Nuclear)'!$V$10,'Assumptions (Nuclear)'!$V$5*Model!$AF$1129*AVERAGE('Assumptions (Nuclear)'!$Y$2:$AD$2)/10^9),0)</f>
        <v>-0.04731046424</v>
      </c>
      <c r="AL1215" s="160">
        <f>IF($AF$1129&gt;0,PPMT('Assumptions (Nuclear)'!$V$7,Model!AC1,'Assumptions (Nuclear)'!$V$10,'Assumptions (Nuclear)'!$V$5*Model!$AF$1129*AVERAGE('Assumptions (Nuclear)'!$Y$2:$AD$2)/10^9),0)</f>
        <v>-0.04955771129</v>
      </c>
      <c r="AM1215" s="160">
        <f>IF($AF$1129&gt;0,PPMT('Assumptions (Nuclear)'!$V$7,Model!AD1,'Assumptions (Nuclear)'!$V$10,'Assumptions (Nuclear)'!$V$5*Model!$AF$1129*AVERAGE('Assumptions (Nuclear)'!$Y$2:$AD$2)/10^9),0)</f>
        <v>-0.05191170258</v>
      </c>
      <c r="AN1215" s="160">
        <f>IF($AF$1129&gt;0,PPMT('Assumptions (Nuclear)'!$V$7,Model!AE1,'Assumptions (Nuclear)'!$V$10,'Assumptions (Nuclear)'!$V$5*Model!$AF$1129*AVERAGE('Assumptions (Nuclear)'!$Y$2:$AD$2)/10^9),0)</f>
        <v>-0.05437750845</v>
      </c>
      <c r="AO1215" s="160">
        <f>IF($AF$1129&gt;0,PPMT('Assumptions (Nuclear)'!$V$7,Model!AF1,'Assumptions (Nuclear)'!$V$10,'Assumptions (Nuclear)'!$V$5*Model!$AF$1129*AVERAGE('Assumptions (Nuclear)'!$Y$2:$AD$2)/10^9),0)</f>
        <v>-0.0569604401</v>
      </c>
      <c r="AP1215" s="160">
        <f>IF($AF$1129&gt;0,PPMT('Assumptions (Nuclear)'!$V$7,Model!AG1,'Assumptions (Nuclear)'!$V$10,'Assumptions (Nuclear)'!$V$5*Model!$AF$1129*AVERAGE('Assumptions (Nuclear)'!$Y$2:$AD$2)/10^9),0)</f>
        <v>-0.059666061</v>
      </c>
      <c r="AQ1215" s="160">
        <f>IF($AF$1129&gt;0,PPMT('Assumptions (Nuclear)'!$V$7,Model!AH1,'Assumptions (Nuclear)'!$V$10,'Assumptions (Nuclear)'!$V$5*Model!$AF$1129*AVERAGE('Assumptions (Nuclear)'!$Y$2:$AD$2)/10^9),0)</f>
        <v>-0.0625001989</v>
      </c>
      <c r="AR1215" s="160">
        <f>IF($AF$1129&gt;0,PPMT('Assumptions (Nuclear)'!$V$7,Model!AI1,'Assumptions (Nuclear)'!$V$10,'Assumptions (Nuclear)'!$V$5*Model!$AF$1129*AVERAGE('Assumptions (Nuclear)'!$Y$2:$AD$2)/10^9),0)</f>
        <v>-0.06546895835</v>
      </c>
      <c r="AS1215" s="160">
        <f>IF($AF$1129&gt;0,PPMT('Assumptions (Nuclear)'!$V$7,Model!AJ1,'Assumptions (Nuclear)'!$V$10,'Assumptions (Nuclear)'!$V$5*Model!$AF$1129*AVERAGE('Assumptions (Nuclear)'!$Y$2:$AD$2)/10^9),0)</f>
        <v>-0.06857873387</v>
      </c>
      <c r="AT1215" s="160">
        <f>IF($AF$1129&gt;0,PPMT('Assumptions (Nuclear)'!$V$7,Model!AK1,'Assumptions (Nuclear)'!$V$10,'Assumptions (Nuclear)'!$V$5*Model!$AF$1129*AVERAGE('Assumptions (Nuclear)'!$Y$2:$AD$2)/10^9),0)</f>
        <v>-0.07183622373</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-0.03803467289</v>
      </c>
      <c r="AH1216" s="160">
        <f>IF($AG$1129&gt;0,PPMT('Assumptions (Nuclear)'!$V$7,Model!X1,'Assumptions (Nuclear)'!$V$10,'Assumptions (Nuclear)'!$V$5*Model!$AG$1129*AVERAGE('Assumptions (Nuclear)'!$Z$2:$AE$2)/10^9),0)</f>
        <v>-0.03984131985</v>
      </c>
      <c r="AI1216" s="160">
        <f>IF($AG$1129&gt;0,PPMT('Assumptions (Nuclear)'!$V$7,Model!Y1,'Assumptions (Nuclear)'!$V$10,'Assumptions (Nuclear)'!$V$5*Model!$AG$1129*AVERAGE('Assumptions (Nuclear)'!$Z$2:$AE$2)/10^9),0)</f>
        <v>-0.04173378254</v>
      </c>
      <c r="AJ1216" s="160">
        <f>IF($AG$1129&gt;0,PPMT('Assumptions (Nuclear)'!$V$7,Model!Z1,'Assumptions (Nuclear)'!$V$10,'Assumptions (Nuclear)'!$V$5*Model!$AG$1129*AVERAGE('Assumptions (Nuclear)'!$Z$2:$AE$2)/10^9),0)</f>
        <v>-0.04371613721</v>
      </c>
      <c r="AK1216" s="160">
        <f>IF($AG$1129&gt;0,PPMT('Assumptions (Nuclear)'!$V$7,Model!AA1,'Assumptions (Nuclear)'!$V$10,'Assumptions (Nuclear)'!$V$5*Model!$AG$1129*AVERAGE('Assumptions (Nuclear)'!$Z$2:$AE$2)/10^9),0)</f>
        <v>-0.04579265373</v>
      </c>
      <c r="AL1216" s="160">
        <f>IF($AG$1129&gt;0,PPMT('Assumptions (Nuclear)'!$V$7,Model!AB1,'Assumptions (Nuclear)'!$V$10,'Assumptions (Nuclear)'!$V$5*Model!$AG$1129*AVERAGE('Assumptions (Nuclear)'!$Z$2:$AE$2)/10^9),0)</f>
        <v>-0.04796780478</v>
      </c>
      <c r="AM1216" s="160">
        <f>IF($AG$1129&gt;0,PPMT('Assumptions (Nuclear)'!$V$7,Model!AC1,'Assumptions (Nuclear)'!$V$10,'Assumptions (Nuclear)'!$V$5*Model!$AG$1129*AVERAGE('Assumptions (Nuclear)'!$Z$2:$AE$2)/10^9),0)</f>
        <v>-0.05024627551</v>
      </c>
      <c r="AN1216" s="160">
        <f>IF($AG$1129&gt;0,PPMT('Assumptions (Nuclear)'!$V$7,Model!AD1,'Assumptions (Nuclear)'!$V$10,'Assumptions (Nuclear)'!$V$5*Model!$AG$1129*AVERAGE('Assumptions (Nuclear)'!$Z$2:$AE$2)/10^9),0)</f>
        <v>-0.0526329736</v>
      </c>
      <c r="AO1216" s="160">
        <f>IF($AG$1129&gt;0,PPMT('Assumptions (Nuclear)'!$V$7,Model!AE1,'Assumptions (Nuclear)'!$V$10,'Assumptions (Nuclear)'!$V$5*Model!$AG$1129*AVERAGE('Assumptions (Nuclear)'!$Z$2:$AE$2)/10^9),0)</f>
        <v>-0.05513303984</v>
      </c>
      <c r="AP1216" s="160">
        <f>IF($AG$1129&gt;0,PPMT('Assumptions (Nuclear)'!$V$7,Model!AF1,'Assumptions (Nuclear)'!$V$10,'Assumptions (Nuclear)'!$V$5*Model!$AG$1129*AVERAGE('Assumptions (Nuclear)'!$Z$2:$AE$2)/10^9),0)</f>
        <v>-0.05775185924</v>
      </c>
      <c r="AQ1216" s="160">
        <f>IF($AG$1129&gt;0,PPMT('Assumptions (Nuclear)'!$V$7,Model!AG1,'Assumptions (Nuclear)'!$V$10,'Assumptions (Nuclear)'!$V$5*Model!$AG$1129*AVERAGE('Assumptions (Nuclear)'!$Z$2:$AE$2)/10^9),0)</f>
        <v>-0.06049507255</v>
      </c>
      <c r="AR1216" s="160">
        <f>IF($AG$1129&gt;0,PPMT('Assumptions (Nuclear)'!$V$7,Model!AH1,'Assumptions (Nuclear)'!$V$10,'Assumptions (Nuclear)'!$V$5*Model!$AG$1129*AVERAGE('Assumptions (Nuclear)'!$Z$2:$AE$2)/10^9),0)</f>
        <v>-0.06336858849</v>
      </c>
      <c r="AS1216" s="160">
        <f>IF($AG$1129&gt;0,PPMT('Assumptions (Nuclear)'!$V$7,Model!AI1,'Assumptions (Nuclear)'!$V$10,'Assumptions (Nuclear)'!$V$5*Model!$AG$1129*AVERAGE('Assumptions (Nuclear)'!$Z$2:$AE$2)/10^9),0)</f>
        <v>-0.06637859645</v>
      </c>
      <c r="AT1216" s="160">
        <f>IF($AG$1129&gt;0,PPMT('Assumptions (Nuclear)'!$V$7,Model!AJ1,'Assumptions (Nuclear)'!$V$10,'Assumptions (Nuclear)'!$V$5*Model!$AG$1129*AVERAGE('Assumptions (Nuclear)'!$Z$2:$AE$2)/10^9),0)</f>
        <v>-0.06953157978</v>
      </c>
      <c r="AU1216" s="160">
        <f>IF($AG$1129&gt;0,PPMT('Assumptions (Nuclear)'!$V$7,Model!AK1,'Assumptions (Nuclear)'!$V$10,'Assumptions (Nuclear)'!$V$5*Model!$AG$1129*AVERAGE('Assumptions (Nuclear)'!$Z$2:$AE$2)/10^9),0)</f>
        <v>-0.07283432982</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-0.0385523023</v>
      </c>
      <c r="AI1217" s="160">
        <f>IF($AH$1129&gt;0,PPMT('Assumptions (Nuclear)'!$V$7,Model!X1,'Assumptions (Nuclear)'!$V$10,'Assumptions (Nuclear)'!$V$5*Model!$AH$1129*AVERAGE('Assumptions (Nuclear)'!$AA$2:$AF$2)/10^9),0)</f>
        <v>-0.04038353666</v>
      </c>
      <c r="AJ1217" s="160">
        <f>IF($AH$1129&gt;0,PPMT('Assumptions (Nuclear)'!$V$7,Model!Y1,'Assumptions (Nuclear)'!$V$10,'Assumptions (Nuclear)'!$V$5*Model!$AH$1129*AVERAGE('Assumptions (Nuclear)'!$AA$2:$AF$2)/10^9),0)</f>
        <v>-0.04230175465</v>
      </c>
      <c r="AK1217" s="160">
        <f>IF($AH$1129&gt;0,PPMT('Assumptions (Nuclear)'!$V$7,Model!Z1,'Assumptions (Nuclear)'!$V$10,'Assumptions (Nuclear)'!$V$5*Model!$AH$1129*AVERAGE('Assumptions (Nuclear)'!$AA$2:$AF$2)/10^9),0)</f>
        <v>-0.04431108799</v>
      </c>
      <c r="AL1217" s="160">
        <f>IF($AH$1129&gt;0,PPMT('Assumptions (Nuclear)'!$V$7,Model!AA1,'Assumptions (Nuclear)'!$V$10,'Assumptions (Nuclear)'!$V$5*Model!$AH$1129*AVERAGE('Assumptions (Nuclear)'!$AA$2:$AF$2)/10^9),0)</f>
        <v>-0.04641586467</v>
      </c>
      <c r="AM1217" s="160">
        <f>IF($AH$1129&gt;0,PPMT('Assumptions (Nuclear)'!$V$7,Model!AB1,'Assumptions (Nuclear)'!$V$10,'Assumptions (Nuclear)'!$V$5*Model!$AH$1129*AVERAGE('Assumptions (Nuclear)'!$AA$2:$AF$2)/10^9),0)</f>
        <v>-0.04862061825</v>
      </c>
      <c r="AN1217" s="160">
        <f>IF($AH$1129&gt;0,PPMT('Assumptions (Nuclear)'!$V$7,Model!AC1,'Assumptions (Nuclear)'!$V$10,'Assumptions (Nuclear)'!$V$5*Model!$AH$1129*AVERAGE('Assumptions (Nuclear)'!$AA$2:$AF$2)/10^9),0)</f>
        <v>-0.05093009761</v>
      </c>
      <c r="AO1217" s="160">
        <f>IF($AH$1129&gt;0,PPMT('Assumptions (Nuclear)'!$V$7,Model!AD1,'Assumptions (Nuclear)'!$V$10,'Assumptions (Nuclear)'!$V$5*Model!$AH$1129*AVERAGE('Assumptions (Nuclear)'!$AA$2:$AF$2)/10^9),0)</f>
        <v>-0.05334927725</v>
      </c>
      <c r="AP1217" s="160">
        <f>IF($AH$1129&gt;0,PPMT('Assumptions (Nuclear)'!$V$7,Model!AE1,'Assumptions (Nuclear)'!$V$10,'Assumptions (Nuclear)'!$V$5*Model!$AH$1129*AVERAGE('Assumptions (Nuclear)'!$AA$2:$AF$2)/10^9),0)</f>
        <v>-0.05588336792</v>
      </c>
      <c r="AQ1217" s="160">
        <f>IF($AH$1129&gt;0,PPMT('Assumptions (Nuclear)'!$V$7,Model!AF1,'Assumptions (Nuclear)'!$V$10,'Assumptions (Nuclear)'!$V$5*Model!$AH$1129*AVERAGE('Assumptions (Nuclear)'!$AA$2:$AF$2)/10^9),0)</f>
        <v>-0.05853782789</v>
      </c>
      <c r="AR1217" s="160">
        <f>IF($AH$1129&gt;0,PPMT('Assumptions (Nuclear)'!$V$7,Model!AG1,'Assumptions (Nuclear)'!$V$10,'Assumptions (Nuclear)'!$V$5*Model!$AH$1129*AVERAGE('Assumptions (Nuclear)'!$AA$2:$AF$2)/10^9),0)</f>
        <v>-0.06131837472</v>
      </c>
      <c r="AS1217" s="160">
        <f>IF($AH$1129&gt;0,PPMT('Assumptions (Nuclear)'!$V$7,Model!AH1,'Assumptions (Nuclear)'!$V$10,'Assumptions (Nuclear)'!$V$5*Model!$AH$1129*AVERAGE('Assumptions (Nuclear)'!$AA$2:$AF$2)/10^9),0)</f>
        <v>-0.06423099752</v>
      </c>
      <c r="AT1217" s="160">
        <f>IF($AH$1129&gt;0,PPMT('Assumptions (Nuclear)'!$V$7,Model!AI1,'Assumptions (Nuclear)'!$V$10,'Assumptions (Nuclear)'!$V$5*Model!$AH$1129*AVERAGE('Assumptions (Nuclear)'!$AA$2:$AF$2)/10^9),0)</f>
        <v>-0.0672819699</v>
      </c>
      <c r="AU1217" s="160">
        <f>IF($AH$1129&gt;0,PPMT('Assumptions (Nuclear)'!$V$7,Model!AJ1,'Assumptions (Nuclear)'!$V$10,'Assumptions (Nuclear)'!$V$5*Model!$AH$1129*AVERAGE('Assumptions (Nuclear)'!$AA$2:$AF$2)/10^9),0)</f>
        <v>-0.07047786347</v>
      </c>
      <c r="AV1217" s="160">
        <f>IF($AH$1129&gt;0,PPMT('Assumptions (Nuclear)'!$V$7,Model!AK1,'Assumptions (Nuclear)'!$V$10,'Assumptions (Nuclear)'!$V$5*Model!$AH$1129*AVERAGE('Assumptions (Nuclear)'!$AA$2:$AF$2)/10^9),0)</f>
        <v>-0.07382556199</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-0.2987063941</v>
      </c>
      <c r="AJ1218" s="160">
        <f>IF($AI$1129&gt;0,PPMT('Assumptions (Nuclear)'!$V$7,Model!X1,'Assumptions (Nuclear)'!$V$10,'Assumptions (Nuclear)'!$V$5*Model!$AI$1129*AVERAGE('Assumptions (Nuclear)'!$AB$2:$AG$2)/10^9),0)</f>
        <v>-0.3128949478</v>
      </c>
      <c r="AK1218" s="160">
        <f>IF($AI$1129&gt;0,PPMT('Assumptions (Nuclear)'!$V$7,Model!Y1,'Assumptions (Nuclear)'!$V$10,'Assumptions (Nuclear)'!$V$5*Model!$AI$1129*AVERAGE('Assumptions (Nuclear)'!$AB$2:$AG$2)/10^9),0)</f>
        <v>-0.3277574578</v>
      </c>
      <c r="AL1218" s="160">
        <f>IF($AI$1129&gt;0,PPMT('Assumptions (Nuclear)'!$V$7,Model!Z1,'Assumptions (Nuclear)'!$V$10,'Assumptions (Nuclear)'!$V$5*Model!$AI$1129*AVERAGE('Assumptions (Nuclear)'!$AB$2:$AG$2)/10^9),0)</f>
        <v>-0.3433259371</v>
      </c>
      <c r="AM1218" s="160">
        <f>IF($AI$1129&gt;0,PPMT('Assumptions (Nuclear)'!$V$7,Model!AA1,'Assumptions (Nuclear)'!$V$10,'Assumptions (Nuclear)'!$V$5*Model!$AI$1129*AVERAGE('Assumptions (Nuclear)'!$AB$2:$AG$2)/10^9),0)</f>
        <v>-0.3596339191</v>
      </c>
      <c r="AN1218" s="160">
        <f>IF($AI$1129&gt;0,PPMT('Assumptions (Nuclear)'!$V$7,Model!AB1,'Assumptions (Nuclear)'!$V$10,'Assumptions (Nuclear)'!$V$5*Model!$AI$1129*AVERAGE('Assumptions (Nuclear)'!$AB$2:$AG$2)/10^9),0)</f>
        <v>-0.3767165303</v>
      </c>
      <c r="AO1218" s="160">
        <f>IF($AI$1129&gt;0,PPMT('Assumptions (Nuclear)'!$V$7,Model!AC1,'Assumptions (Nuclear)'!$V$10,'Assumptions (Nuclear)'!$V$5*Model!$AI$1129*AVERAGE('Assumptions (Nuclear)'!$AB$2:$AG$2)/10^9),0)</f>
        <v>-0.3946105654</v>
      </c>
      <c r="AP1218" s="160">
        <f>IF($AI$1129&gt;0,PPMT('Assumptions (Nuclear)'!$V$7,Model!AD1,'Assumptions (Nuclear)'!$V$10,'Assumptions (Nuclear)'!$V$5*Model!$AI$1129*AVERAGE('Assumptions (Nuclear)'!$AB$2:$AG$2)/10^9),0)</f>
        <v>-0.4133545673</v>
      </c>
      <c r="AQ1218" s="160">
        <f>IF($AI$1129&gt;0,PPMT('Assumptions (Nuclear)'!$V$7,Model!AE1,'Assumptions (Nuclear)'!$V$10,'Assumptions (Nuclear)'!$V$5*Model!$AI$1129*AVERAGE('Assumptions (Nuclear)'!$AB$2:$AG$2)/10^9),0)</f>
        <v>-0.4329889093</v>
      </c>
      <c r="AR1218" s="160">
        <f>IF($AI$1129&gt;0,PPMT('Assumptions (Nuclear)'!$V$7,Model!AF1,'Assumptions (Nuclear)'!$V$10,'Assumptions (Nuclear)'!$V$5*Model!$AI$1129*AVERAGE('Assumptions (Nuclear)'!$AB$2:$AG$2)/10^9),0)</f>
        <v>-0.4535558824</v>
      </c>
      <c r="AS1218" s="160">
        <f>IF($AI$1129&gt;0,PPMT('Assumptions (Nuclear)'!$V$7,Model!AG1,'Assumptions (Nuclear)'!$V$10,'Assumptions (Nuclear)'!$V$5*Model!$AI$1129*AVERAGE('Assumptions (Nuclear)'!$AB$2:$AG$2)/10^9),0)</f>
        <v>-0.4750997869</v>
      </c>
      <c r="AT1218" s="160">
        <f>IF($AI$1129&gt;0,PPMT('Assumptions (Nuclear)'!$V$7,Model!AH1,'Assumptions (Nuclear)'!$V$10,'Assumptions (Nuclear)'!$V$5*Model!$AI$1129*AVERAGE('Assumptions (Nuclear)'!$AB$2:$AG$2)/10^9),0)</f>
        <v>-0.4976670267</v>
      </c>
      <c r="AU1218" s="160">
        <f>IF($AI$1129&gt;0,PPMT('Assumptions (Nuclear)'!$V$7,Model!AI1,'Assumptions (Nuclear)'!$V$10,'Assumptions (Nuclear)'!$V$5*Model!$AI$1129*AVERAGE('Assumptions (Nuclear)'!$AB$2:$AG$2)/10^9),0)</f>
        <v>-0.5213062105</v>
      </c>
      <c r="AV1218" s="160">
        <f>IF($AI$1129&gt;0,PPMT('Assumptions (Nuclear)'!$V$7,Model!AJ1,'Assumptions (Nuclear)'!$V$10,'Assumptions (Nuclear)'!$V$5*Model!$AI$1129*AVERAGE('Assumptions (Nuclear)'!$AB$2:$AG$2)/10^9),0)</f>
        <v>-0.5460682555</v>
      </c>
      <c r="AW1218" s="160">
        <f>IF($AI$1129&gt;0,PPMT('Assumptions (Nuclear)'!$V$7,Model!AK1,'Assumptions (Nuclear)'!$V$10,'Assumptions (Nuclear)'!$V$5*Model!$AI$1129*AVERAGE('Assumptions (Nuclear)'!$AB$2:$AG$2)/10^9),0)</f>
        <v>-0.5720064976</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-0.3093014688</v>
      </c>
      <c r="AK1219" s="177">
        <f>IF($AJ$1129&gt;0,PPMT('Assumptions (Nuclear)'!$V$7,Model!X1,'Assumptions (Nuclear)'!$V$10,'Assumptions (Nuclear)'!$V$5*Model!$AJ$1129*AVERAGE('Assumptions (Nuclear)'!$AC$2:$AH$2)/10^9),0)</f>
        <v>-0.3239932886</v>
      </c>
      <c r="AL1219" s="177">
        <f>IF($AJ$1129&gt;0,PPMT('Assumptions (Nuclear)'!$V$7,Model!Y1,'Assumptions (Nuclear)'!$V$10,'Assumptions (Nuclear)'!$V$5*Model!$AJ$1129*AVERAGE('Assumptions (Nuclear)'!$AC$2:$AH$2)/10^9),0)</f>
        <v>-0.3393829698</v>
      </c>
      <c r="AM1219" s="177">
        <f>IF($AJ$1129&gt;0,PPMT('Assumptions (Nuclear)'!$V$7,Model!Z1,'Assumptions (Nuclear)'!$V$10,'Assumptions (Nuclear)'!$V$5*Model!$AJ$1129*AVERAGE('Assumptions (Nuclear)'!$AC$2:$AH$2)/10^9),0)</f>
        <v>-0.3555036608</v>
      </c>
      <c r="AN1219" s="177">
        <f>IF($AJ$1129&gt;0,PPMT('Assumptions (Nuclear)'!$V$7,Model!AA1,'Assumptions (Nuclear)'!$V$10,'Assumptions (Nuclear)'!$V$5*Model!$AJ$1129*AVERAGE('Assumptions (Nuclear)'!$AC$2:$AH$2)/10^9),0)</f>
        <v>-0.3723900847</v>
      </c>
      <c r="AO1219" s="177">
        <f>IF($AJ$1129&gt;0,PPMT('Assumptions (Nuclear)'!$V$7,Model!AB1,'Assumptions (Nuclear)'!$V$10,'Assumptions (Nuclear)'!$V$5*Model!$AJ$1129*AVERAGE('Assumptions (Nuclear)'!$AC$2:$AH$2)/10^9),0)</f>
        <v>-0.3900786138</v>
      </c>
      <c r="AP1219" s="177">
        <f>IF($AJ$1129&gt;0,PPMT('Assumptions (Nuclear)'!$V$7,Model!AC1,'Assumptions (Nuclear)'!$V$10,'Assumptions (Nuclear)'!$V$5*Model!$AJ$1129*AVERAGE('Assumptions (Nuclear)'!$AC$2:$AH$2)/10^9),0)</f>
        <v>-0.4086073479</v>
      </c>
      <c r="AQ1219" s="177">
        <f>IF($AJ$1129&gt;0,PPMT('Assumptions (Nuclear)'!$V$7,Model!AD1,'Assumptions (Nuclear)'!$V$10,'Assumptions (Nuclear)'!$V$5*Model!$AJ$1129*AVERAGE('Assumptions (Nuclear)'!$AC$2:$AH$2)/10^9),0)</f>
        <v>-0.4280161969</v>
      </c>
      <c r="AR1219" s="177">
        <f>IF($AJ$1129&gt;0,PPMT('Assumptions (Nuclear)'!$V$7,Model!AE1,'Assumptions (Nuclear)'!$V$10,'Assumptions (Nuclear)'!$V$5*Model!$AJ$1129*AVERAGE('Assumptions (Nuclear)'!$AC$2:$AH$2)/10^9),0)</f>
        <v>-0.4483469663</v>
      </c>
      <c r="AS1219" s="177">
        <f>IF($AJ$1129&gt;0,PPMT('Assumptions (Nuclear)'!$V$7,Model!AF1,'Assumptions (Nuclear)'!$V$10,'Assumptions (Nuclear)'!$V$5*Model!$AJ$1129*AVERAGE('Assumptions (Nuclear)'!$AC$2:$AH$2)/10^9),0)</f>
        <v>-0.4696434472</v>
      </c>
      <c r="AT1219" s="177">
        <f>IF($AJ$1129&gt;0,PPMT('Assumptions (Nuclear)'!$V$7,Model!AG1,'Assumptions (Nuclear)'!$V$10,'Assumptions (Nuclear)'!$V$5*Model!$AJ$1129*AVERAGE('Assumptions (Nuclear)'!$AC$2:$AH$2)/10^9),0)</f>
        <v>-0.4919515109</v>
      </c>
      <c r="AU1219" s="177">
        <f>IF($AJ$1129&gt;0,PPMT('Assumptions (Nuclear)'!$V$7,Model!AH1,'Assumptions (Nuclear)'!$V$10,'Assumptions (Nuclear)'!$V$5*Model!$AJ$1129*AVERAGE('Assumptions (Nuclear)'!$AC$2:$AH$2)/10^9),0)</f>
        <v>-0.5153192077</v>
      </c>
      <c r="AV1219" s="177">
        <f>IF($AJ$1129&gt;0,PPMT('Assumptions (Nuclear)'!$V$7,Model!AI1,'Assumptions (Nuclear)'!$V$10,'Assumptions (Nuclear)'!$V$5*Model!$AJ$1129*AVERAGE('Assumptions (Nuclear)'!$AC$2:$AH$2)/10^9),0)</f>
        <v>-0.5397968701</v>
      </c>
      <c r="AW1219" s="177">
        <f>IF($AJ$1129&gt;0,PPMT('Assumptions (Nuclear)'!$V$7,Model!AJ1,'Assumptions (Nuclear)'!$V$10,'Assumptions (Nuclear)'!$V$5*Model!$AJ$1129*AVERAGE('Assumptions (Nuclear)'!$AC$2:$AH$2)/10^9),0)</f>
        <v>-0.5654372214</v>
      </c>
      <c r="AX1219" s="177">
        <f>IF($AJ$1129&gt;0,PPMT('Assumptions (Nuclear)'!$V$7,Model!AK1,'Assumptions (Nuclear)'!$V$10,'Assumptions (Nuclear)'!$V$5*Model!$AJ$1129*AVERAGE('Assumptions (Nuclear)'!$AC$2:$AH$2)/10^9),0)</f>
        <v>-0.5922954894</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-0.6001622603</v>
      </c>
      <c r="AL1220" s="160">
        <f>IF($AK$1129&gt;0,PPMT('Assumptions (Nuclear)'!$V$7,Model!X1,'Assumptions (Nuclear)'!$V$10,'Assumptions (Nuclear)'!$V$5*Model!$AK$1129*AVERAGE('Assumptions (Nuclear)'!$AD$2:$AI$2)/10^9),0)</f>
        <v>-0.6286699677</v>
      </c>
      <c r="AM1220" s="160">
        <f>IF($AK$1129&gt;0,PPMT('Assumptions (Nuclear)'!$V$7,Model!Y1,'Assumptions (Nuclear)'!$V$10,'Assumptions (Nuclear)'!$V$5*Model!$AK$1129*AVERAGE('Assumptions (Nuclear)'!$AD$2:$AI$2)/10^9),0)</f>
        <v>-0.6585317911</v>
      </c>
      <c r="AN1220" s="160">
        <f>IF($AK$1129&gt;0,PPMT('Assumptions (Nuclear)'!$V$7,Model!Z1,'Assumptions (Nuclear)'!$V$10,'Assumptions (Nuclear)'!$V$5*Model!$AK$1129*AVERAGE('Assumptions (Nuclear)'!$AD$2:$AI$2)/10^9),0)</f>
        <v>-0.6898120512</v>
      </c>
      <c r="AO1220" s="160">
        <f>IF($AK$1129&gt;0,PPMT('Assumptions (Nuclear)'!$V$7,Model!AA1,'Assumptions (Nuclear)'!$V$10,'Assumptions (Nuclear)'!$V$5*Model!$AK$1129*AVERAGE('Assumptions (Nuclear)'!$AD$2:$AI$2)/10^9),0)</f>
        <v>-0.7225781236</v>
      </c>
      <c r="AP1220" s="160">
        <f>IF($AK$1129&gt;0,PPMT('Assumptions (Nuclear)'!$V$7,Model!AB1,'Assumptions (Nuclear)'!$V$10,'Assumptions (Nuclear)'!$V$5*Model!$AK$1129*AVERAGE('Assumptions (Nuclear)'!$AD$2:$AI$2)/10^9),0)</f>
        <v>-0.7569005845</v>
      </c>
      <c r="AQ1220" s="160">
        <f>IF($AK$1129&gt;0,PPMT('Assumptions (Nuclear)'!$V$7,Model!AC1,'Assumptions (Nuclear)'!$V$10,'Assumptions (Nuclear)'!$V$5*Model!$AK$1129*AVERAGE('Assumptions (Nuclear)'!$AD$2:$AI$2)/10^9),0)</f>
        <v>-0.7928533623</v>
      </c>
      <c r="AR1220" s="160">
        <f>IF($AK$1129&gt;0,PPMT('Assumptions (Nuclear)'!$V$7,Model!AD1,'Assumptions (Nuclear)'!$V$10,'Assumptions (Nuclear)'!$V$5*Model!$AK$1129*AVERAGE('Assumptions (Nuclear)'!$AD$2:$AI$2)/10^9),0)</f>
        <v>-0.830513897</v>
      </c>
      <c r="AS1220" s="160">
        <f>IF($AK$1129&gt;0,PPMT('Assumptions (Nuclear)'!$V$7,Model!AE1,'Assumptions (Nuclear)'!$V$10,'Assumptions (Nuclear)'!$V$5*Model!$AK$1129*AVERAGE('Assumptions (Nuclear)'!$AD$2:$AI$2)/10^9),0)</f>
        <v>-0.8699633071</v>
      </c>
      <c r="AT1220" s="160">
        <f>IF($AK$1129&gt;0,PPMT('Assumptions (Nuclear)'!$V$7,Model!AF1,'Assumptions (Nuclear)'!$V$10,'Assumptions (Nuclear)'!$V$5*Model!$AK$1129*AVERAGE('Assumptions (Nuclear)'!$AD$2:$AI$2)/10^9),0)</f>
        <v>-0.9112865642</v>
      </c>
      <c r="AU1220" s="160">
        <f>IF($AK$1129&gt;0,PPMT('Assumptions (Nuclear)'!$V$7,Model!AG1,'Assumptions (Nuclear)'!$V$10,'Assumptions (Nuclear)'!$V$5*Model!$AK$1129*AVERAGE('Assumptions (Nuclear)'!$AD$2:$AI$2)/10^9),0)</f>
        <v>-0.954572676</v>
      </c>
      <c r="AV1220" s="160">
        <f>IF($AK$1129&gt;0,PPMT('Assumptions (Nuclear)'!$V$7,Model!AH1,'Assumptions (Nuclear)'!$V$10,'Assumptions (Nuclear)'!$V$5*Model!$AK$1129*AVERAGE('Assumptions (Nuclear)'!$AD$2:$AI$2)/10^9),0)</f>
        <v>-0.9999148781</v>
      </c>
      <c r="AW1220" s="160">
        <f>IF($AK$1129&gt;0,PPMT('Assumptions (Nuclear)'!$V$7,Model!AI1,'Assumptions (Nuclear)'!$V$10,'Assumptions (Nuclear)'!$V$5*Model!$AK$1129*AVERAGE('Assumptions (Nuclear)'!$AD$2:$AI$2)/10^9),0)</f>
        <v>-1.047410835</v>
      </c>
      <c r="AX1220" s="160">
        <f>IF($AK$1129&gt;0,PPMT('Assumptions (Nuclear)'!$V$7,Model!AJ1,'Assumptions (Nuclear)'!$V$10,'Assumptions (Nuclear)'!$V$5*Model!$AK$1129*AVERAGE('Assumptions (Nuclear)'!$AD$2:$AI$2)/10^9),0)</f>
        <v>-1.097162849</v>
      </c>
      <c r="AY1220" s="160">
        <f>IF($AK$1129&gt;0,PPMT('Assumptions (Nuclear)'!$V$7,Model!AK1,'Assumptions (Nuclear)'!$V$10,'Assumptions (Nuclear)'!$V$5*Model!$AK$1129*AVERAGE('Assumptions (Nuclear)'!$AD$2:$AI$2)/10^9),0)</f>
        <v>-1.149278085</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-0.04060103904</v>
      </c>
      <c r="AM1221" s="177">
        <f>IF($AL$1129&gt;0,PPMT('Assumptions (Nuclear)'!$V$7,Model!X1,'Assumptions (Nuclear)'!$V$10,'Assumptions (Nuclear)'!$V$5*Model!$AL$1129*AVERAGE('Assumptions (Nuclear)'!$AE$2:$AJ$2)/10^9),0)</f>
        <v>-0.04252958839</v>
      </c>
      <c r="AN1221" s="177">
        <f>IF($AL$1129&gt;0,PPMT('Assumptions (Nuclear)'!$V$7,Model!Y1,'Assumptions (Nuclear)'!$V$10,'Assumptions (Nuclear)'!$V$5*Model!$AL$1129*AVERAGE('Assumptions (Nuclear)'!$AE$2:$AJ$2)/10^9),0)</f>
        <v>-0.04454974384</v>
      </c>
      <c r="AO1221" s="177">
        <f>IF($AL$1129&gt;0,PPMT('Assumptions (Nuclear)'!$V$7,Model!Z1,'Assumptions (Nuclear)'!$V$10,'Assumptions (Nuclear)'!$V$5*Model!$AL$1129*AVERAGE('Assumptions (Nuclear)'!$AE$2:$AJ$2)/10^9),0)</f>
        <v>-0.04666585668</v>
      </c>
      <c r="AP1221" s="177">
        <f>IF($AL$1129&gt;0,PPMT('Assumptions (Nuclear)'!$V$7,Model!AA1,'Assumptions (Nuclear)'!$V$10,'Assumptions (Nuclear)'!$V$5*Model!$AL$1129*AVERAGE('Assumptions (Nuclear)'!$AE$2:$AJ$2)/10^9),0)</f>
        <v>-0.04888248487</v>
      </c>
      <c r="AQ1221" s="177">
        <f>IF($AL$1129&gt;0,PPMT('Assumptions (Nuclear)'!$V$7,Model!AB1,'Assumptions (Nuclear)'!$V$10,'Assumptions (Nuclear)'!$V$5*Model!$AL$1129*AVERAGE('Assumptions (Nuclear)'!$AE$2:$AJ$2)/10^9),0)</f>
        <v>-0.0512044029</v>
      </c>
      <c r="AR1221" s="177">
        <f>IF($AL$1129&gt;0,PPMT('Assumptions (Nuclear)'!$V$7,Model!AC1,'Assumptions (Nuclear)'!$V$10,'Assumptions (Nuclear)'!$V$5*Model!$AL$1129*AVERAGE('Assumptions (Nuclear)'!$AE$2:$AJ$2)/10^9),0)</f>
        <v>-0.05363661204</v>
      </c>
      <c r="AS1221" s="177">
        <f>IF($AL$1129&gt;0,PPMT('Assumptions (Nuclear)'!$V$7,Model!AD1,'Assumptions (Nuclear)'!$V$10,'Assumptions (Nuclear)'!$V$5*Model!$AL$1129*AVERAGE('Assumptions (Nuclear)'!$AE$2:$AJ$2)/10^9),0)</f>
        <v>-0.05618435111</v>
      </c>
      <c r="AT1221" s="177">
        <f>IF($AL$1129&gt;0,PPMT('Assumptions (Nuclear)'!$V$7,Model!AE1,'Assumptions (Nuclear)'!$V$10,'Assumptions (Nuclear)'!$V$5*Model!$AL$1129*AVERAGE('Assumptions (Nuclear)'!$AE$2:$AJ$2)/10^9),0)</f>
        <v>-0.05885310779</v>
      </c>
      <c r="AU1221" s="177">
        <f>IF($AL$1129&gt;0,PPMT('Assumptions (Nuclear)'!$V$7,Model!AF1,'Assumptions (Nuclear)'!$V$10,'Assumptions (Nuclear)'!$V$5*Model!$AL$1129*AVERAGE('Assumptions (Nuclear)'!$AE$2:$AJ$2)/10^9),0)</f>
        <v>-0.06164863041</v>
      </c>
      <c r="AV1221" s="177">
        <f>IF($AL$1129&gt;0,PPMT('Assumptions (Nuclear)'!$V$7,Model!AG1,'Assumptions (Nuclear)'!$V$10,'Assumptions (Nuclear)'!$V$5*Model!$AL$1129*AVERAGE('Assumptions (Nuclear)'!$AE$2:$AJ$2)/10^9),0)</f>
        <v>-0.06457694035</v>
      </c>
      <c r="AW1221" s="177">
        <f>IF($AL$1129&gt;0,PPMT('Assumptions (Nuclear)'!$V$7,Model!AH1,'Assumptions (Nuclear)'!$V$10,'Assumptions (Nuclear)'!$V$5*Model!$AL$1129*AVERAGE('Assumptions (Nuclear)'!$AE$2:$AJ$2)/10^9),0)</f>
        <v>-0.06764434502</v>
      </c>
      <c r="AX1221" s="177">
        <f>IF($AL$1129&gt;0,PPMT('Assumptions (Nuclear)'!$V$7,Model!AI1,'Assumptions (Nuclear)'!$V$10,'Assumptions (Nuclear)'!$V$5*Model!$AL$1129*AVERAGE('Assumptions (Nuclear)'!$AE$2:$AJ$2)/10^9),0)</f>
        <v>-0.0708574514</v>
      </c>
      <c r="AY1221" s="177">
        <f>IF($AL$1129&gt;0,PPMT('Assumptions (Nuclear)'!$V$7,Model!AJ1,'Assumptions (Nuclear)'!$V$10,'Assumptions (Nuclear)'!$V$5*Model!$AL$1129*AVERAGE('Assumptions (Nuclear)'!$AE$2:$AJ$2)/10^9),0)</f>
        <v>-0.07422318035</v>
      </c>
      <c r="AZ1221" s="177">
        <f>IF($AL$1129&gt;0,PPMT('Assumptions (Nuclear)'!$V$7,Model!AK1,'Assumptions (Nuclear)'!$V$10,'Assumptions (Nuclear)'!$V$5*Model!$AL$1129*AVERAGE('Assumptions (Nuclear)'!$AE$2:$AJ$2)/10^9),0)</f>
        <v>-0.07774878141</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-0.2372763717</v>
      </c>
      <c r="AN1222" s="160">
        <f>IF($AM$1129&gt;0,PPMT('Assumptions (Nuclear)'!$V$7,Model!X1,'Assumptions (Nuclear)'!$V$10,'Assumptions (Nuclear)'!$V$5*Model!$AM$1129*AVERAGE('Assumptions (Nuclear)'!$AF$2:$AK$2)/10^9),0)</f>
        <v>-0.2485469993</v>
      </c>
      <c r="AO1222" s="160">
        <f>IF($AM$1129&gt;0,PPMT('Assumptions (Nuclear)'!$V$7,Model!Y1,'Assumptions (Nuclear)'!$V$10,'Assumptions (Nuclear)'!$V$5*Model!$AM$1129*AVERAGE('Assumptions (Nuclear)'!$AF$2:$AK$2)/10^9),0)</f>
        <v>-0.2603529818</v>
      </c>
      <c r="AP1222" s="160">
        <f>IF($AM$1129&gt;0,PPMT('Assumptions (Nuclear)'!$V$7,Model!Z1,'Assumptions (Nuclear)'!$V$10,'Assumptions (Nuclear)'!$V$5*Model!$AM$1129*AVERAGE('Assumptions (Nuclear)'!$AF$2:$AK$2)/10^9),0)</f>
        <v>-0.2727197484</v>
      </c>
      <c r="AQ1222" s="160">
        <f>IF($AM$1129&gt;0,PPMT('Assumptions (Nuclear)'!$V$7,Model!AA1,'Assumptions (Nuclear)'!$V$10,'Assumptions (Nuclear)'!$V$5*Model!$AM$1129*AVERAGE('Assumptions (Nuclear)'!$AF$2:$AK$2)/10^9),0)</f>
        <v>-0.2856739365</v>
      </c>
      <c r="AR1222" s="160">
        <f>IF($AM$1129&gt;0,PPMT('Assumptions (Nuclear)'!$V$7,Model!AB1,'Assumptions (Nuclear)'!$V$10,'Assumptions (Nuclear)'!$V$5*Model!$AM$1129*AVERAGE('Assumptions (Nuclear)'!$AF$2:$AK$2)/10^9),0)</f>
        <v>-0.2992434485</v>
      </c>
      <c r="AS1222" s="160">
        <f>IF($AM$1129&gt;0,PPMT('Assumptions (Nuclear)'!$V$7,Model!AC1,'Assumptions (Nuclear)'!$V$10,'Assumptions (Nuclear)'!$V$5*Model!$AM$1129*AVERAGE('Assumptions (Nuclear)'!$AF$2:$AK$2)/10^9),0)</f>
        <v>-0.3134575123</v>
      </c>
      <c r="AT1222" s="160">
        <f>IF($AM$1129&gt;0,PPMT('Assumptions (Nuclear)'!$V$7,Model!AD1,'Assumptions (Nuclear)'!$V$10,'Assumptions (Nuclear)'!$V$5*Model!$AM$1129*AVERAGE('Assumptions (Nuclear)'!$AF$2:$AK$2)/10^9),0)</f>
        <v>-0.3283467441</v>
      </c>
      <c r="AU1222" s="160">
        <f>IF($AM$1129&gt;0,PPMT('Assumptions (Nuclear)'!$V$7,Model!AE1,'Assumptions (Nuclear)'!$V$10,'Assumptions (Nuclear)'!$V$5*Model!$AM$1129*AVERAGE('Assumptions (Nuclear)'!$AF$2:$AK$2)/10^9),0)</f>
        <v>-0.3439432145</v>
      </c>
      <c r="AV1222" s="160">
        <f>IF($AM$1129&gt;0,PPMT('Assumptions (Nuclear)'!$V$7,Model!AF1,'Assumptions (Nuclear)'!$V$10,'Assumptions (Nuclear)'!$V$5*Model!$AM$1129*AVERAGE('Assumptions (Nuclear)'!$AF$2:$AK$2)/10^9),0)</f>
        <v>-0.3602805171</v>
      </c>
      <c r="AW1222" s="160">
        <f>IF($AM$1129&gt;0,PPMT('Assumptions (Nuclear)'!$V$7,Model!AG1,'Assumptions (Nuclear)'!$V$10,'Assumptions (Nuclear)'!$V$5*Model!$AM$1129*AVERAGE('Assumptions (Nuclear)'!$AF$2:$AK$2)/10^9),0)</f>
        <v>-0.3773938417</v>
      </c>
      <c r="AX1222" s="160">
        <f>IF($AM$1129&gt;0,PPMT('Assumptions (Nuclear)'!$V$7,Model!AH1,'Assumptions (Nuclear)'!$V$10,'Assumptions (Nuclear)'!$V$5*Model!$AM$1129*AVERAGE('Assumptions (Nuclear)'!$AF$2:$AK$2)/10^9),0)</f>
        <v>-0.3953200492</v>
      </c>
      <c r="AY1222" s="160">
        <f>IF($AM$1129&gt;0,PPMT('Assumptions (Nuclear)'!$V$7,Model!AI1,'Assumptions (Nuclear)'!$V$10,'Assumptions (Nuclear)'!$V$5*Model!$AM$1129*AVERAGE('Assumptions (Nuclear)'!$AF$2:$AK$2)/10^9),0)</f>
        <v>-0.4140977515</v>
      </c>
      <c r="AZ1222" s="160">
        <f>IF($AM$1129&gt;0,PPMT('Assumptions (Nuclear)'!$V$7,Model!AJ1,'Assumptions (Nuclear)'!$V$10,'Assumptions (Nuclear)'!$V$5*Model!$AM$1129*AVERAGE('Assumptions (Nuclear)'!$AF$2:$AK$2)/10^9),0)</f>
        <v>-0.4337673947</v>
      </c>
      <c r="BA1222" s="160">
        <f>IF($AM$1129&gt;0,PPMT('Assumptions (Nuclear)'!$V$7,Model!AK1,'Assumptions (Nuclear)'!$V$10,'Assumptions (Nuclear)'!$V$5*Model!$AM$1129*AVERAGE('Assumptions (Nuclear)'!$AF$2:$AK$2)/10^9),0)</f>
        <v>-0.454371346</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-0.3482680504</v>
      </c>
      <c r="AO1223" s="160">
        <f>IF($AN$1129&gt;0,PPMT('Assumptions (Nuclear)'!$V$7,Model!X1,'Assumptions (Nuclear)'!$V$10,'Assumptions (Nuclear)'!$V$5*Model!$AN$1129*AVERAGE('Assumptions (Nuclear)'!$AG$2:$AL$2)/10^9),0)</f>
        <v>-0.3648107828</v>
      </c>
      <c r="AP1223" s="160">
        <f>IF($AN$1129&gt;0,PPMT('Assumptions (Nuclear)'!$V$7,Model!Y1,'Assumptions (Nuclear)'!$V$10,'Assumptions (Nuclear)'!$V$5*Model!$AN$1129*AVERAGE('Assumptions (Nuclear)'!$AG$2:$AL$2)/10^9),0)</f>
        <v>-0.3821392949</v>
      </c>
      <c r="AQ1223" s="160">
        <f>IF($AN$1129&gt;0,PPMT('Assumptions (Nuclear)'!$V$7,Model!Z1,'Assumptions (Nuclear)'!$V$10,'Assumptions (Nuclear)'!$V$5*Model!$AN$1129*AVERAGE('Assumptions (Nuclear)'!$AG$2:$AL$2)/10^9),0)</f>
        <v>-0.4002909114</v>
      </c>
      <c r="AR1223" s="160">
        <f>IF($AN$1129&gt;0,PPMT('Assumptions (Nuclear)'!$V$7,Model!AA1,'Assumptions (Nuclear)'!$V$10,'Assumptions (Nuclear)'!$V$5*Model!$AN$1129*AVERAGE('Assumptions (Nuclear)'!$AG$2:$AL$2)/10^9),0)</f>
        <v>-0.4193047297</v>
      </c>
      <c r="AS1223" s="160">
        <f>IF($AN$1129&gt;0,PPMT('Assumptions (Nuclear)'!$V$7,Model!AB1,'Assumptions (Nuclear)'!$V$10,'Assumptions (Nuclear)'!$V$5*Model!$AN$1129*AVERAGE('Assumptions (Nuclear)'!$AG$2:$AL$2)/10^9),0)</f>
        <v>-0.4392217044</v>
      </c>
      <c r="AT1223" s="160">
        <f>IF($AN$1129&gt;0,PPMT('Assumptions (Nuclear)'!$V$7,Model!AC1,'Assumptions (Nuclear)'!$V$10,'Assumptions (Nuclear)'!$V$5*Model!$AN$1129*AVERAGE('Assumptions (Nuclear)'!$AG$2:$AL$2)/10^9),0)</f>
        <v>-0.4600847354</v>
      </c>
      <c r="AU1223" s="160">
        <f>IF($AN$1129&gt;0,PPMT('Assumptions (Nuclear)'!$V$7,Model!AD1,'Assumptions (Nuclear)'!$V$10,'Assumptions (Nuclear)'!$V$5*Model!$AN$1129*AVERAGE('Assumptions (Nuclear)'!$AG$2:$AL$2)/10^9),0)</f>
        <v>-0.4819387603</v>
      </c>
      <c r="AV1223" s="160">
        <f>IF($AN$1129&gt;0,PPMT('Assumptions (Nuclear)'!$V$7,Model!AE1,'Assumptions (Nuclear)'!$V$10,'Assumptions (Nuclear)'!$V$5*Model!$AN$1129*AVERAGE('Assumptions (Nuclear)'!$AG$2:$AL$2)/10^9),0)</f>
        <v>-0.5048308514</v>
      </c>
      <c r="AW1223" s="160">
        <f>IF($AN$1129&gt;0,PPMT('Assumptions (Nuclear)'!$V$7,Model!AF1,'Assumptions (Nuclear)'!$V$10,'Assumptions (Nuclear)'!$V$5*Model!$AN$1129*AVERAGE('Assumptions (Nuclear)'!$AG$2:$AL$2)/10^9),0)</f>
        <v>-0.5288103168</v>
      </c>
      <c r="AX1223" s="160">
        <f>IF($AN$1129&gt;0,PPMT('Assumptions (Nuclear)'!$V$7,Model!AG1,'Assumptions (Nuclear)'!$V$10,'Assumptions (Nuclear)'!$V$5*Model!$AN$1129*AVERAGE('Assumptions (Nuclear)'!$AG$2:$AL$2)/10^9),0)</f>
        <v>-0.5539288069</v>
      </c>
      <c r="AY1223" s="160">
        <f>IF($AN$1129&gt;0,PPMT('Assumptions (Nuclear)'!$V$7,Model!AH1,'Assumptions (Nuclear)'!$V$10,'Assumptions (Nuclear)'!$V$5*Model!$AN$1129*AVERAGE('Assumptions (Nuclear)'!$AG$2:$AL$2)/10^9),0)</f>
        <v>-0.5802404252</v>
      </c>
      <c r="AZ1223" s="160">
        <f>IF($AN$1129&gt;0,PPMT('Assumptions (Nuclear)'!$V$7,Model!AI1,'Assumptions (Nuclear)'!$V$10,'Assumptions (Nuclear)'!$V$5*Model!$AN$1129*AVERAGE('Assumptions (Nuclear)'!$AG$2:$AL$2)/10^9),0)</f>
        <v>-0.6078018454</v>
      </c>
      <c r="BA1223" s="160">
        <f>IF($AN$1129&gt;0,PPMT('Assumptions (Nuclear)'!$V$7,Model!AJ1,'Assumptions (Nuclear)'!$V$10,'Assumptions (Nuclear)'!$V$5*Model!$AN$1129*AVERAGE('Assumptions (Nuclear)'!$AG$2:$AL$2)/10^9),0)</f>
        <v>-0.6366724331</v>
      </c>
      <c r="BB1223" s="160">
        <f>IF($AN$1129&gt;0,PPMT('Assumptions (Nuclear)'!$V$7,Model!AK1,'Assumptions (Nuclear)'!$V$10,'Assumptions (Nuclear)'!$V$5*Model!$AN$1129*AVERAGE('Assumptions (Nuclear)'!$AG$2:$AL$2)/10^9),0)</f>
        <v>-0.6669143737</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-0.04214518535</v>
      </c>
      <c r="AP1224" s="160">
        <f>IF($AO$1129&gt;0,PPMT('Assumptions (Nuclear)'!$V$7,Model!X1,'Assumptions (Nuclear)'!$V$10,'Assumptions (Nuclear)'!$V$5*Model!$AO$1129*AVERAGE('Assumptions (Nuclear)'!$AH$2:$AM$2)/10^9),0)</f>
        <v>-0.04414708166</v>
      </c>
      <c r="AQ1224" s="160">
        <f>IF($AO$1129&gt;0,PPMT('Assumptions (Nuclear)'!$V$7,Model!Y1,'Assumptions (Nuclear)'!$V$10,'Assumptions (Nuclear)'!$V$5*Model!$AO$1129*AVERAGE('Assumptions (Nuclear)'!$AH$2:$AM$2)/10^9),0)</f>
        <v>-0.04624406803</v>
      </c>
      <c r="AR1224" s="160">
        <f>IF($AO$1129&gt;0,PPMT('Assumptions (Nuclear)'!$V$7,Model!Z1,'Assumptions (Nuclear)'!$V$10,'Assumptions (Nuclear)'!$V$5*Model!$AO$1129*AVERAGE('Assumptions (Nuclear)'!$AH$2:$AM$2)/10^9),0)</f>
        <v>-0.04844066127</v>
      </c>
      <c r="AS1224" s="160">
        <f>IF($AO$1129&gt;0,PPMT('Assumptions (Nuclear)'!$V$7,Model!AA1,'Assumptions (Nuclear)'!$V$10,'Assumptions (Nuclear)'!$V$5*Model!$AO$1129*AVERAGE('Assumptions (Nuclear)'!$AH$2:$AM$2)/10^9),0)</f>
        <v>-0.05074159268</v>
      </c>
      <c r="AT1224" s="160">
        <f>IF($AO$1129&gt;0,PPMT('Assumptions (Nuclear)'!$V$7,Model!AB1,'Assumptions (Nuclear)'!$V$10,'Assumptions (Nuclear)'!$V$5*Model!$AO$1129*AVERAGE('Assumptions (Nuclear)'!$AH$2:$AM$2)/10^9),0)</f>
        <v>-0.05315181833</v>
      </c>
      <c r="AU1224" s="160">
        <f>IF($AO$1129&gt;0,PPMT('Assumptions (Nuclear)'!$V$7,Model!AC1,'Assumptions (Nuclear)'!$V$10,'Assumptions (Nuclear)'!$V$5*Model!$AO$1129*AVERAGE('Assumptions (Nuclear)'!$AH$2:$AM$2)/10^9),0)</f>
        <v>-0.0556765297</v>
      </c>
      <c r="AV1224" s="160">
        <f>IF($AO$1129&gt;0,PPMT('Assumptions (Nuclear)'!$V$7,Model!AD1,'Assumptions (Nuclear)'!$V$10,'Assumptions (Nuclear)'!$V$5*Model!$AO$1129*AVERAGE('Assumptions (Nuclear)'!$AH$2:$AM$2)/10^9),0)</f>
        <v>-0.05832116486</v>
      </c>
      <c r="AW1224" s="160">
        <f>IF($AO$1129&gt;0,PPMT('Assumptions (Nuclear)'!$V$7,Model!AE1,'Assumptions (Nuclear)'!$V$10,'Assumptions (Nuclear)'!$V$5*Model!$AO$1129*AVERAGE('Assumptions (Nuclear)'!$AH$2:$AM$2)/10^9),0)</f>
        <v>-0.06109142019</v>
      </c>
      <c r="AX1224" s="160">
        <f>IF($AO$1129&gt;0,PPMT('Assumptions (Nuclear)'!$V$7,Model!AF1,'Assumptions (Nuclear)'!$V$10,'Assumptions (Nuclear)'!$V$5*Model!$AO$1129*AVERAGE('Assumptions (Nuclear)'!$AH$2:$AM$2)/10^9),0)</f>
        <v>-0.06399326265</v>
      </c>
      <c r="AY1224" s="160">
        <f>IF($AO$1129&gt;0,PPMT('Assumptions (Nuclear)'!$V$7,Model!AG1,'Assumptions (Nuclear)'!$V$10,'Assumptions (Nuclear)'!$V$5*Model!$AO$1129*AVERAGE('Assumptions (Nuclear)'!$AH$2:$AM$2)/10^9),0)</f>
        <v>-0.06703294263</v>
      </c>
      <c r="AZ1224" s="160">
        <f>IF($AO$1129&gt;0,PPMT('Assumptions (Nuclear)'!$V$7,Model!AH1,'Assumptions (Nuclear)'!$V$10,'Assumptions (Nuclear)'!$V$5*Model!$AO$1129*AVERAGE('Assumptions (Nuclear)'!$AH$2:$AM$2)/10^9),0)</f>
        <v>-0.0702170074</v>
      </c>
      <c r="BA1224" s="160">
        <f>IF($AO$1129&gt;0,PPMT('Assumptions (Nuclear)'!$V$7,Model!AI1,'Assumptions (Nuclear)'!$V$10,'Assumptions (Nuclear)'!$V$5*Model!$AO$1129*AVERAGE('Assumptions (Nuclear)'!$AH$2:$AM$2)/10^9),0)</f>
        <v>-0.07355231525</v>
      </c>
      <c r="BB1224" s="160">
        <f>IF($AO$1129&gt;0,PPMT('Assumptions (Nuclear)'!$V$7,Model!AJ1,'Assumptions (Nuclear)'!$V$10,'Assumptions (Nuclear)'!$V$5*Model!$AO$1129*AVERAGE('Assumptions (Nuclear)'!$AH$2:$AM$2)/10^9),0)</f>
        <v>-0.07704605023</v>
      </c>
      <c r="BC1224" s="160">
        <f>IF($AO$1129&gt;0,PPMT('Assumptions (Nuclear)'!$V$7,Model!AK1,'Assumptions (Nuclear)'!$V$10,'Assumptions (Nuclear)'!$V$5*Model!$AO$1129*AVERAGE('Assumptions (Nuclear)'!$AH$2:$AM$2)/10^9),0)</f>
        <v>-0.08070573761</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-0.0426708712</v>
      </c>
      <c r="AQ1225" s="160">
        <f>IF($AP$1129&gt;0,PPMT('Assumptions (Nuclear)'!$V$7,Model!X1,'Assumptions (Nuclear)'!$V$10,'Assumptions (Nuclear)'!$V$5*Model!$AP$1129*AVERAGE('Assumptions (Nuclear)'!$AI$2:$AN$2)/10^9),0)</f>
        <v>-0.04469773758</v>
      </c>
      <c r="AR1225" s="160">
        <f>IF($AP$1129&gt;0,PPMT('Assumptions (Nuclear)'!$V$7,Model!Y1,'Assumptions (Nuclear)'!$V$10,'Assumptions (Nuclear)'!$V$5*Model!$AP$1129*AVERAGE('Assumptions (Nuclear)'!$AI$2:$AN$2)/10^9),0)</f>
        <v>-0.04682088012</v>
      </c>
      <c r="AS1225" s="160">
        <f>IF($AP$1129&gt;0,PPMT('Assumptions (Nuclear)'!$V$7,Model!Z1,'Assumptions (Nuclear)'!$V$10,'Assumptions (Nuclear)'!$V$5*Model!$AP$1129*AVERAGE('Assumptions (Nuclear)'!$AI$2:$AN$2)/10^9),0)</f>
        <v>-0.04904487192</v>
      </c>
      <c r="AT1225" s="160">
        <f>IF($AP$1129&gt;0,PPMT('Assumptions (Nuclear)'!$V$7,Model!AA1,'Assumptions (Nuclear)'!$V$10,'Assumptions (Nuclear)'!$V$5*Model!$AP$1129*AVERAGE('Assumptions (Nuclear)'!$AI$2:$AN$2)/10^9),0)</f>
        <v>-0.05137450334</v>
      </c>
      <c r="AU1225" s="160">
        <f>IF($AP$1129&gt;0,PPMT('Assumptions (Nuclear)'!$V$7,Model!AB1,'Assumptions (Nuclear)'!$V$10,'Assumptions (Nuclear)'!$V$5*Model!$AP$1129*AVERAGE('Assumptions (Nuclear)'!$AI$2:$AN$2)/10^9),0)</f>
        <v>-0.05381479225</v>
      </c>
      <c r="AV1225" s="160">
        <f>IF($AP$1129&gt;0,PPMT('Assumptions (Nuclear)'!$V$7,Model!AC1,'Assumptions (Nuclear)'!$V$10,'Assumptions (Nuclear)'!$V$5*Model!$AP$1129*AVERAGE('Assumptions (Nuclear)'!$AI$2:$AN$2)/10^9),0)</f>
        <v>-0.05637099488</v>
      </c>
      <c r="AW1225" s="160">
        <f>IF($AP$1129&gt;0,PPMT('Assumptions (Nuclear)'!$V$7,Model!AD1,'Assumptions (Nuclear)'!$V$10,'Assumptions (Nuclear)'!$V$5*Model!$AP$1129*AVERAGE('Assumptions (Nuclear)'!$AI$2:$AN$2)/10^9),0)</f>
        <v>-0.05904861714</v>
      </c>
      <c r="AX1225" s="160">
        <f>IF($AP$1129&gt;0,PPMT('Assumptions (Nuclear)'!$V$7,Model!AE1,'Assumptions (Nuclear)'!$V$10,'Assumptions (Nuclear)'!$V$5*Model!$AP$1129*AVERAGE('Assumptions (Nuclear)'!$AI$2:$AN$2)/10^9),0)</f>
        <v>-0.06185342645</v>
      </c>
      <c r="AY1225" s="160">
        <f>IF($AP$1129&gt;0,PPMT('Assumptions (Nuclear)'!$V$7,Model!AF1,'Assumptions (Nuclear)'!$V$10,'Assumptions (Nuclear)'!$V$5*Model!$AP$1129*AVERAGE('Assumptions (Nuclear)'!$AI$2:$AN$2)/10^9),0)</f>
        <v>-0.06479146421</v>
      </c>
      <c r="AZ1225" s="160">
        <f>IF($AP$1129&gt;0,PPMT('Assumptions (Nuclear)'!$V$7,Model!AG1,'Assumptions (Nuclear)'!$V$10,'Assumptions (Nuclear)'!$V$5*Model!$AP$1129*AVERAGE('Assumptions (Nuclear)'!$AI$2:$AN$2)/10^9),0)</f>
        <v>-0.06786905876</v>
      </c>
      <c r="BA1225" s="160">
        <f>IF($AP$1129&gt;0,PPMT('Assumptions (Nuclear)'!$V$7,Model!AH1,'Assumptions (Nuclear)'!$V$10,'Assumptions (Nuclear)'!$V$5*Model!$AP$1129*AVERAGE('Assumptions (Nuclear)'!$AI$2:$AN$2)/10^9),0)</f>
        <v>-0.07109283905</v>
      </c>
      <c r="BB1225" s="160">
        <f>IF($AP$1129&gt;0,PPMT('Assumptions (Nuclear)'!$V$7,Model!AI1,'Assumptions (Nuclear)'!$V$10,'Assumptions (Nuclear)'!$V$5*Model!$AP$1129*AVERAGE('Assumptions (Nuclear)'!$AI$2:$AN$2)/10^9),0)</f>
        <v>-0.0744697489</v>
      </c>
      <c r="BC1225" s="160">
        <f>IF($AP$1129&gt;0,PPMT('Assumptions (Nuclear)'!$V$7,Model!AJ1,'Assumptions (Nuclear)'!$V$10,'Assumptions (Nuclear)'!$V$5*Model!$AP$1129*AVERAGE('Assumptions (Nuclear)'!$AI$2:$AN$2)/10^9),0)</f>
        <v>-0.07800706198</v>
      </c>
      <c r="BD1225" s="160">
        <f>IF($AP$1129&gt;0,PPMT('Assumptions (Nuclear)'!$V$7,Model!AK1,'Assumptions (Nuclear)'!$V$10,'Assumptions (Nuclear)'!$V$5*Model!$AP$1129*AVERAGE('Assumptions (Nuclear)'!$AI$2:$AN$2)/10^9),0)</f>
        <v>-0.08171239742</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-0.2401107074</v>
      </c>
      <c r="AR1226" s="160">
        <f>IF($AQ$1129&gt;0,PPMT('Assumptions (Nuclear)'!$V$7,Model!X1,'Assumptions (Nuclear)'!$V$10,'Assumptions (Nuclear)'!$V$5*Model!$AQ$1129*AVERAGE('Assumptions (Nuclear)'!$AJ$2:$AO$2)/10^9),0)</f>
        <v>-0.251515966</v>
      </c>
      <c r="AS1226" s="160">
        <f>IF($AQ$1129&gt;0,PPMT('Assumptions (Nuclear)'!$V$7,Model!Y1,'Assumptions (Nuclear)'!$V$10,'Assumptions (Nuclear)'!$V$5*Model!$AQ$1129*AVERAGE('Assumptions (Nuclear)'!$AJ$2:$AO$2)/10^9),0)</f>
        <v>-0.2634629744</v>
      </c>
      <c r="AT1226" s="160">
        <f>IF($AQ$1129&gt;0,PPMT('Assumptions (Nuclear)'!$V$7,Model!Z1,'Assumptions (Nuclear)'!$V$10,'Assumptions (Nuclear)'!$V$5*Model!$AQ$1129*AVERAGE('Assumptions (Nuclear)'!$AJ$2:$AO$2)/10^9),0)</f>
        <v>-0.2759774657</v>
      </c>
      <c r="AU1226" s="160">
        <f>IF($AQ$1129&gt;0,PPMT('Assumptions (Nuclear)'!$V$7,Model!AA1,'Assumptions (Nuclear)'!$V$10,'Assumptions (Nuclear)'!$V$5*Model!$AQ$1129*AVERAGE('Assumptions (Nuclear)'!$AJ$2:$AO$2)/10^9),0)</f>
        <v>-0.2890863953</v>
      </c>
      <c r="AV1226" s="160">
        <f>IF($AQ$1129&gt;0,PPMT('Assumptions (Nuclear)'!$V$7,Model!AB1,'Assumptions (Nuclear)'!$V$10,'Assumptions (Nuclear)'!$V$5*Model!$AQ$1129*AVERAGE('Assumptions (Nuclear)'!$AJ$2:$AO$2)/10^9),0)</f>
        <v>-0.3028179991</v>
      </c>
      <c r="AW1226" s="160">
        <f>IF($AQ$1129&gt;0,PPMT('Assumptions (Nuclear)'!$V$7,Model!AC1,'Assumptions (Nuclear)'!$V$10,'Assumptions (Nuclear)'!$V$5*Model!$AQ$1129*AVERAGE('Assumptions (Nuclear)'!$AJ$2:$AO$2)/10^9),0)</f>
        <v>-0.3172018541</v>
      </c>
      <c r="AX1226" s="160">
        <f>IF($AQ$1129&gt;0,PPMT('Assumptions (Nuclear)'!$V$7,Model!AD1,'Assumptions (Nuclear)'!$V$10,'Assumptions (Nuclear)'!$V$5*Model!$AQ$1129*AVERAGE('Assumptions (Nuclear)'!$AJ$2:$AO$2)/10^9),0)</f>
        <v>-0.3322689421</v>
      </c>
      <c r="AY1226" s="160">
        <f>IF($AQ$1129&gt;0,PPMT('Assumptions (Nuclear)'!$V$7,Model!AE1,'Assumptions (Nuclear)'!$V$10,'Assumptions (Nuclear)'!$V$5*Model!$AQ$1129*AVERAGE('Assumptions (Nuclear)'!$AJ$2:$AO$2)/10^9),0)</f>
        <v>-0.3480517169</v>
      </c>
      <c r="AZ1226" s="160">
        <f>IF($AQ$1129&gt;0,PPMT('Assumptions (Nuclear)'!$V$7,Model!AF1,'Assumptions (Nuclear)'!$V$10,'Assumptions (Nuclear)'!$V$5*Model!$AQ$1129*AVERAGE('Assumptions (Nuclear)'!$AJ$2:$AO$2)/10^9),0)</f>
        <v>-0.3645841734</v>
      </c>
      <c r="BA1226" s="160">
        <f>IF($AQ$1129&gt;0,PPMT('Assumptions (Nuclear)'!$V$7,Model!AG1,'Assumptions (Nuclear)'!$V$10,'Assumptions (Nuclear)'!$V$5*Model!$AQ$1129*AVERAGE('Assumptions (Nuclear)'!$AJ$2:$AO$2)/10^9),0)</f>
        <v>-0.3819019217</v>
      </c>
      <c r="BB1226" s="160">
        <f>IF($AQ$1129&gt;0,PPMT('Assumptions (Nuclear)'!$V$7,Model!AH1,'Assumptions (Nuclear)'!$V$10,'Assumptions (Nuclear)'!$V$5*Model!$AQ$1129*AVERAGE('Assumptions (Nuclear)'!$AJ$2:$AO$2)/10^9),0)</f>
        <v>-0.4000422629</v>
      </c>
      <c r="BC1226" s="160">
        <f>IF($AQ$1129&gt;0,PPMT('Assumptions (Nuclear)'!$V$7,Model!AI1,'Assumptions (Nuclear)'!$V$10,'Assumptions (Nuclear)'!$V$5*Model!$AQ$1129*AVERAGE('Assumptions (Nuclear)'!$AJ$2:$AO$2)/10^9),0)</f>
        <v>-0.4190442704</v>
      </c>
      <c r="BD1226" s="160">
        <f>IF($AQ$1129&gt;0,PPMT('Assumptions (Nuclear)'!$V$7,Model!AJ1,'Assumptions (Nuclear)'!$V$10,'Assumptions (Nuclear)'!$V$5*Model!$AQ$1129*AVERAGE('Assumptions (Nuclear)'!$AJ$2:$AO$2)/10^9),0)</f>
        <v>-0.4389488733</v>
      </c>
      <c r="BE1226" s="160">
        <f>IF($AQ$1129&gt;0,PPMT('Assumptions (Nuclear)'!$V$7,Model!AK1,'Assumptions (Nuclear)'!$V$10,'Assumptions (Nuclear)'!$V$5*Model!$AQ$1129*AVERAGE('Assumptions (Nuclear)'!$AJ$2:$AO$2)/10^9),0)</f>
        <v>-0.4597989448</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-0.04371891986</v>
      </c>
      <c r="AS1227" s="160">
        <f>IF($AR$1129&gt;0,PPMT('Assumptions (Nuclear)'!$V$7,Model!X1,'Assumptions (Nuclear)'!$V$10,'Assumptions (Nuclear)'!$V$5*Model!$AR$1129*AVERAGE('Assumptions (Nuclear)'!$AK$2:$AP$2)/10^9),0)</f>
        <v>-0.04579556855</v>
      </c>
      <c r="AT1227" s="160">
        <f>IF($AR$1129&gt;0,PPMT('Assumptions (Nuclear)'!$V$7,Model!Y1,'Assumptions (Nuclear)'!$V$10,'Assumptions (Nuclear)'!$V$5*Model!$AR$1129*AVERAGE('Assumptions (Nuclear)'!$AK$2:$AP$2)/10^9),0)</f>
        <v>-0.04797085806</v>
      </c>
      <c r="AU1227" s="160">
        <f>IF($AR$1129&gt;0,PPMT('Assumptions (Nuclear)'!$V$7,Model!Z1,'Assumptions (Nuclear)'!$V$10,'Assumptions (Nuclear)'!$V$5*Model!$AR$1129*AVERAGE('Assumptions (Nuclear)'!$AK$2:$AP$2)/10^9),0)</f>
        <v>-0.05024947382</v>
      </c>
      <c r="AV1227" s="160">
        <f>IF($AR$1129&gt;0,PPMT('Assumptions (Nuclear)'!$V$7,Model!AA1,'Assumptions (Nuclear)'!$V$10,'Assumptions (Nuclear)'!$V$5*Model!$AR$1129*AVERAGE('Assumptions (Nuclear)'!$AK$2:$AP$2)/10^9),0)</f>
        <v>-0.05263632382</v>
      </c>
      <c r="AW1227" s="160">
        <f>IF($AR$1129&gt;0,PPMT('Assumptions (Nuclear)'!$V$7,Model!AB1,'Assumptions (Nuclear)'!$V$10,'Assumptions (Nuclear)'!$V$5*Model!$AR$1129*AVERAGE('Assumptions (Nuclear)'!$AK$2:$AP$2)/10^9),0)</f>
        <v>-0.05513654921</v>
      </c>
      <c r="AX1227" s="160">
        <f>IF($AR$1129&gt;0,PPMT('Assumptions (Nuclear)'!$V$7,Model!AC1,'Assumptions (Nuclear)'!$V$10,'Assumptions (Nuclear)'!$V$5*Model!$AR$1129*AVERAGE('Assumptions (Nuclear)'!$AK$2:$AP$2)/10^9),0)</f>
        <v>-0.05775553529</v>
      </c>
      <c r="AY1227" s="160">
        <f>IF($AR$1129&gt;0,PPMT('Assumptions (Nuclear)'!$V$7,Model!AD1,'Assumptions (Nuclear)'!$V$10,'Assumptions (Nuclear)'!$V$5*Model!$AR$1129*AVERAGE('Assumptions (Nuclear)'!$AK$2:$AP$2)/10^9),0)</f>
        <v>-0.06049892322</v>
      </c>
      <c r="AZ1227" s="160">
        <f>IF($AR$1129&gt;0,PPMT('Assumptions (Nuclear)'!$V$7,Model!AE1,'Assumptions (Nuclear)'!$V$10,'Assumptions (Nuclear)'!$V$5*Model!$AR$1129*AVERAGE('Assumptions (Nuclear)'!$AK$2:$AP$2)/10^9),0)</f>
        <v>-0.06337262207</v>
      </c>
      <c r="BA1227" s="160">
        <f>IF($AR$1129&gt;0,PPMT('Assumptions (Nuclear)'!$V$7,Model!AF1,'Assumptions (Nuclear)'!$V$10,'Assumptions (Nuclear)'!$V$5*Model!$AR$1129*AVERAGE('Assumptions (Nuclear)'!$AK$2:$AP$2)/10^9),0)</f>
        <v>-0.06638282162</v>
      </c>
      <c r="BB1227" s="160">
        <f>IF($AR$1129&gt;0,PPMT('Assumptions (Nuclear)'!$V$7,Model!AG1,'Assumptions (Nuclear)'!$V$10,'Assumptions (Nuclear)'!$V$5*Model!$AR$1129*AVERAGE('Assumptions (Nuclear)'!$AK$2:$AP$2)/10^9),0)</f>
        <v>-0.06953600565</v>
      </c>
      <c r="BC1227" s="160">
        <f>IF($AR$1129&gt;0,PPMT('Assumptions (Nuclear)'!$V$7,Model!AH1,'Assumptions (Nuclear)'!$V$10,'Assumptions (Nuclear)'!$V$5*Model!$AR$1129*AVERAGE('Assumptions (Nuclear)'!$AK$2:$AP$2)/10^9),0)</f>
        <v>-0.07283896592</v>
      </c>
      <c r="BD1227" s="160">
        <f>IF($AR$1129&gt;0,PPMT('Assumptions (Nuclear)'!$V$7,Model!AI1,'Assumptions (Nuclear)'!$V$10,'Assumptions (Nuclear)'!$V$5*Model!$AR$1129*AVERAGE('Assumptions (Nuclear)'!$AK$2:$AP$2)/10^9),0)</f>
        <v>-0.0762988168</v>
      </c>
      <c r="BE1227" s="160">
        <f>IF($AR$1129&gt;0,PPMT('Assumptions (Nuclear)'!$V$7,Model!AJ1,'Assumptions (Nuclear)'!$V$10,'Assumptions (Nuclear)'!$V$5*Model!$AR$1129*AVERAGE('Assumptions (Nuclear)'!$AK$2:$AP$2)/10^9),0)</f>
        <v>-0.07992301059</v>
      </c>
      <c r="BF1227" s="160">
        <f>IF($AR$1129&gt;0,PPMT('Assumptions (Nuclear)'!$V$7,Model!AK1,'Assumptions (Nuclear)'!$V$10,'Assumptions (Nuclear)'!$V$5*Model!$AR$1129*AVERAGE('Assumptions (Nuclear)'!$AK$2:$AP$2)/10^9),0)</f>
        <v>-0.0837193536</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-0.0442474884</v>
      </c>
      <c r="AT1228" s="160">
        <f>IF($AS$1129&gt;0,PPMT('Assumptions (Nuclear)'!$V$7,Model!X1,'Assumptions (Nuclear)'!$V$10,'Assumptions (Nuclear)'!$V$5*Model!$AS$1129*AVERAGE('Assumptions (Nuclear)'!$AL$2:$AQ$2)/10^9),0)</f>
        <v>-0.0463492441</v>
      </c>
      <c r="AU1228" s="160">
        <f>IF($AS$1129&gt;0,PPMT('Assumptions (Nuclear)'!$V$7,Model!Y1,'Assumptions (Nuclear)'!$V$10,'Assumptions (Nuclear)'!$V$5*Model!$AS$1129*AVERAGE('Assumptions (Nuclear)'!$AL$2:$AQ$2)/10^9),0)</f>
        <v>-0.0485508332</v>
      </c>
      <c r="AV1228" s="160">
        <f>IF($AS$1129&gt;0,PPMT('Assumptions (Nuclear)'!$V$7,Model!Z1,'Assumptions (Nuclear)'!$V$10,'Assumptions (Nuclear)'!$V$5*Model!$AS$1129*AVERAGE('Assumptions (Nuclear)'!$AL$2:$AQ$2)/10^9),0)</f>
        <v>-0.05085699778</v>
      </c>
      <c r="AW1228" s="160">
        <f>IF($AS$1129&gt;0,PPMT('Assumptions (Nuclear)'!$V$7,Model!AA1,'Assumptions (Nuclear)'!$V$10,'Assumptions (Nuclear)'!$V$5*Model!$AS$1129*AVERAGE('Assumptions (Nuclear)'!$AL$2:$AQ$2)/10^9),0)</f>
        <v>-0.05327270517</v>
      </c>
      <c r="AX1228" s="160">
        <f>IF($AS$1129&gt;0,PPMT('Assumptions (Nuclear)'!$V$7,Model!AB1,'Assumptions (Nuclear)'!$V$10,'Assumptions (Nuclear)'!$V$5*Model!$AS$1129*AVERAGE('Assumptions (Nuclear)'!$AL$2:$AQ$2)/10^9),0)</f>
        <v>-0.05580315867</v>
      </c>
      <c r="AY1228" s="160">
        <f>IF($AS$1129&gt;0,PPMT('Assumptions (Nuclear)'!$V$7,Model!AC1,'Assumptions (Nuclear)'!$V$10,'Assumptions (Nuclear)'!$V$5*Model!$AS$1129*AVERAGE('Assumptions (Nuclear)'!$AL$2:$AQ$2)/10^9),0)</f>
        <v>-0.0584538087</v>
      </c>
      <c r="AZ1228" s="160">
        <f>IF($AS$1129&gt;0,PPMT('Assumptions (Nuclear)'!$V$7,Model!AD1,'Assumptions (Nuclear)'!$V$10,'Assumptions (Nuclear)'!$V$5*Model!$AS$1129*AVERAGE('Assumptions (Nuclear)'!$AL$2:$AQ$2)/10^9),0)</f>
        <v>-0.06123036462</v>
      </c>
      <c r="BA1228" s="160">
        <f>IF($AS$1129&gt;0,PPMT('Assumptions (Nuclear)'!$V$7,Model!AE1,'Assumptions (Nuclear)'!$V$10,'Assumptions (Nuclear)'!$V$5*Model!$AS$1129*AVERAGE('Assumptions (Nuclear)'!$AL$2:$AQ$2)/10^9),0)</f>
        <v>-0.06413880693</v>
      </c>
      <c r="BB1228" s="160">
        <f>IF($AS$1129&gt;0,PPMT('Assumptions (Nuclear)'!$V$7,Model!AF1,'Assumptions (Nuclear)'!$V$10,'Assumptions (Nuclear)'!$V$5*Model!$AS$1129*AVERAGE('Assumptions (Nuclear)'!$AL$2:$AQ$2)/10^9),0)</f>
        <v>-0.06718540026</v>
      </c>
      <c r="BC1228" s="160">
        <f>IF($AS$1129&gt;0,PPMT('Assumptions (Nuclear)'!$V$7,Model!AG1,'Assumptions (Nuclear)'!$V$10,'Assumptions (Nuclear)'!$V$5*Model!$AS$1129*AVERAGE('Assumptions (Nuclear)'!$AL$2:$AQ$2)/10^9),0)</f>
        <v>-0.07037670678</v>
      </c>
      <c r="BD1228" s="160">
        <f>IF($AS$1129&gt;0,PPMT('Assumptions (Nuclear)'!$V$7,Model!AH1,'Assumptions (Nuclear)'!$V$10,'Assumptions (Nuclear)'!$V$5*Model!$AS$1129*AVERAGE('Assumptions (Nuclear)'!$AL$2:$AQ$2)/10^9),0)</f>
        <v>-0.07371960035</v>
      </c>
      <c r="BE1228" s="160">
        <f>IF($AS$1129&gt;0,PPMT('Assumptions (Nuclear)'!$V$7,Model!AI1,'Assumptions (Nuclear)'!$V$10,'Assumptions (Nuclear)'!$V$5*Model!$AS$1129*AVERAGE('Assumptions (Nuclear)'!$AL$2:$AQ$2)/10^9),0)</f>
        <v>-0.07722128136</v>
      </c>
      <c r="BF1228" s="160">
        <f>IF($AS$1129&gt;0,PPMT('Assumptions (Nuclear)'!$V$7,Model!AJ1,'Assumptions (Nuclear)'!$V$10,'Assumptions (Nuclear)'!$V$5*Model!$AS$1129*AVERAGE('Assumptions (Nuclear)'!$AL$2:$AQ$2)/10^9),0)</f>
        <v>-0.08088929223</v>
      </c>
      <c r="BG1228" s="160">
        <f>IF($AS$1129&gt;0,PPMT('Assumptions (Nuclear)'!$V$7,Model!AK1,'Assumptions (Nuclear)'!$V$10,'Assumptions (Nuclear)'!$V$5*Model!$AS$1129*AVERAGE('Assumptions (Nuclear)'!$AL$2:$AQ$2)/10^9),0)</f>
        <v>-0.08473153361</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-0.04478426334</v>
      </c>
      <c r="AU1229" s="160">
        <f>IF($AT$1129&gt;0,PPMT('Assumptions (Nuclear)'!$V$7,Model!X1,'Assumptions (Nuclear)'!$V$10,'Assumptions (Nuclear)'!$V$5*Model!$AT$1129*AVERAGE('Assumptions (Nuclear)'!$AM$2:$AR$2)/10^9),0)</f>
        <v>-0.04691151584</v>
      </c>
      <c r="AV1229" s="160">
        <f>IF($AT$1129&gt;0,PPMT('Assumptions (Nuclear)'!$V$7,Model!Y1,'Assumptions (Nuclear)'!$V$10,'Assumptions (Nuclear)'!$V$5*Model!$AT$1129*AVERAGE('Assumptions (Nuclear)'!$AM$2:$AR$2)/10^9),0)</f>
        <v>-0.04913981285</v>
      </c>
      <c r="AW1229" s="160">
        <f>IF($AT$1129&gt;0,PPMT('Assumptions (Nuclear)'!$V$7,Model!Z1,'Assumptions (Nuclear)'!$V$10,'Assumptions (Nuclear)'!$V$5*Model!$AT$1129*AVERAGE('Assumptions (Nuclear)'!$AM$2:$AR$2)/10^9),0)</f>
        <v>-0.05147395396</v>
      </c>
      <c r="AX1229" s="160">
        <f>IF($AT$1129&gt;0,PPMT('Assumptions (Nuclear)'!$V$7,Model!AA1,'Assumptions (Nuclear)'!$V$10,'Assumptions (Nuclear)'!$V$5*Model!$AT$1129*AVERAGE('Assumptions (Nuclear)'!$AM$2:$AR$2)/10^9),0)</f>
        <v>-0.05391896677</v>
      </c>
      <c r="AY1229" s="160">
        <f>IF($AT$1129&gt;0,PPMT('Assumptions (Nuclear)'!$V$7,Model!AB1,'Assumptions (Nuclear)'!$V$10,'Assumptions (Nuclear)'!$V$5*Model!$AT$1129*AVERAGE('Assumptions (Nuclear)'!$AM$2:$AR$2)/10^9),0)</f>
        <v>-0.05648011769</v>
      </c>
      <c r="AZ1229" s="160">
        <f>IF($AT$1129&gt;0,PPMT('Assumptions (Nuclear)'!$V$7,Model!AC1,'Assumptions (Nuclear)'!$V$10,'Assumptions (Nuclear)'!$V$5*Model!$AT$1129*AVERAGE('Assumptions (Nuclear)'!$AM$2:$AR$2)/10^9),0)</f>
        <v>-0.05916292328</v>
      </c>
      <c r="BA1229" s="160">
        <f>IF($AT$1129&gt;0,PPMT('Assumptions (Nuclear)'!$V$7,Model!AD1,'Assumptions (Nuclear)'!$V$10,'Assumptions (Nuclear)'!$V$5*Model!$AT$1129*AVERAGE('Assumptions (Nuclear)'!$AM$2:$AR$2)/10^9),0)</f>
        <v>-0.06197316214</v>
      </c>
      <c r="BB1229" s="160">
        <f>IF($AT$1129&gt;0,PPMT('Assumptions (Nuclear)'!$V$7,Model!AE1,'Assumptions (Nuclear)'!$V$10,'Assumptions (Nuclear)'!$V$5*Model!$AT$1129*AVERAGE('Assumptions (Nuclear)'!$AM$2:$AR$2)/10^9),0)</f>
        <v>-0.06491688734</v>
      </c>
      <c r="BC1229" s="160">
        <f>IF($AT$1129&gt;0,PPMT('Assumptions (Nuclear)'!$V$7,Model!AF1,'Assumptions (Nuclear)'!$V$10,'Assumptions (Nuclear)'!$V$5*Model!$AT$1129*AVERAGE('Assumptions (Nuclear)'!$AM$2:$AR$2)/10^9),0)</f>
        <v>-0.06800043949</v>
      </c>
      <c r="BD1229" s="160">
        <f>IF($AT$1129&gt;0,PPMT('Assumptions (Nuclear)'!$V$7,Model!AG1,'Assumptions (Nuclear)'!$V$10,'Assumptions (Nuclear)'!$V$5*Model!$AT$1129*AVERAGE('Assumptions (Nuclear)'!$AM$2:$AR$2)/10^9),0)</f>
        <v>-0.07123046036</v>
      </c>
      <c r="BE1229" s="160">
        <f>IF($AT$1129&gt;0,PPMT('Assumptions (Nuclear)'!$V$7,Model!AH1,'Assumptions (Nuclear)'!$V$10,'Assumptions (Nuclear)'!$V$5*Model!$AT$1129*AVERAGE('Assumptions (Nuclear)'!$AM$2:$AR$2)/10^9),0)</f>
        <v>-0.07461390723</v>
      </c>
      <c r="BF1229" s="160">
        <f>IF($AT$1129&gt;0,PPMT('Assumptions (Nuclear)'!$V$7,Model!AI1,'Assumptions (Nuclear)'!$V$10,'Assumptions (Nuclear)'!$V$5*Model!$AT$1129*AVERAGE('Assumptions (Nuclear)'!$AM$2:$AR$2)/10^9),0)</f>
        <v>-0.07815806783</v>
      </c>
      <c r="BG1229" s="160">
        <f>IF($AT$1129&gt;0,PPMT('Assumptions (Nuclear)'!$V$7,Model!AJ1,'Assumptions (Nuclear)'!$V$10,'Assumptions (Nuclear)'!$V$5*Model!$AT$1129*AVERAGE('Assumptions (Nuclear)'!$AM$2:$AR$2)/10^9),0)</f>
        <v>-0.08187057605</v>
      </c>
      <c r="BH1229" s="160">
        <f>IF($AT$1129&gt;0,PPMT('Assumptions (Nuclear)'!$V$7,Model!AK1,'Assumptions (Nuclear)'!$V$10,'Assumptions (Nuclear)'!$V$5*Model!$AT$1129*AVERAGE('Assumptions (Nuclear)'!$AM$2:$AR$2)/10^9),0)</f>
        <v>-0.08575942841</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-0.04532314016</v>
      </c>
      <c r="AV1230" s="160">
        <f>IF($AU$1129&gt;0,PPMT('Assumptions (Nuclear)'!$V$7,Model!X1,'Assumptions (Nuclear)'!$V$10,'Assumptions (Nuclear)'!$V$5*Model!$AU$1129*AVERAGE('Assumptions (Nuclear)'!$AN$2:$AS$2)/10^9),0)</f>
        <v>-0.04747598931</v>
      </c>
      <c r="AW1230" s="160">
        <f>IF($AU$1129&gt;0,PPMT('Assumptions (Nuclear)'!$V$7,Model!Y1,'Assumptions (Nuclear)'!$V$10,'Assumptions (Nuclear)'!$V$5*Model!$AU$1129*AVERAGE('Assumptions (Nuclear)'!$AN$2:$AS$2)/10^9),0)</f>
        <v>-0.04973109881</v>
      </c>
      <c r="AX1230" s="160">
        <f>IF($AU$1129&gt;0,PPMT('Assumptions (Nuclear)'!$V$7,Model!Z1,'Assumptions (Nuclear)'!$V$10,'Assumptions (Nuclear)'!$V$5*Model!$AU$1129*AVERAGE('Assumptions (Nuclear)'!$AN$2:$AS$2)/10^9),0)</f>
        <v>-0.052093326</v>
      </c>
      <c r="AY1230" s="160">
        <f>IF($AU$1129&gt;0,PPMT('Assumptions (Nuclear)'!$V$7,Model!AA1,'Assumptions (Nuclear)'!$V$10,'Assumptions (Nuclear)'!$V$5*Model!$AU$1129*AVERAGE('Assumptions (Nuclear)'!$AN$2:$AS$2)/10^9),0)</f>
        <v>-0.05456775898</v>
      </c>
      <c r="AZ1230" s="160">
        <f>IF($AU$1129&gt;0,PPMT('Assumptions (Nuclear)'!$V$7,Model!AB1,'Assumptions (Nuclear)'!$V$10,'Assumptions (Nuclear)'!$V$5*Model!$AU$1129*AVERAGE('Assumptions (Nuclear)'!$AN$2:$AS$2)/10^9),0)</f>
        <v>-0.05715972754</v>
      </c>
      <c r="BA1230" s="160">
        <f>IF($AU$1129&gt;0,PPMT('Assumptions (Nuclear)'!$V$7,Model!AC1,'Assumptions (Nuclear)'!$V$10,'Assumptions (Nuclear)'!$V$5*Model!$AU$1129*AVERAGE('Assumptions (Nuclear)'!$AN$2:$AS$2)/10^9),0)</f>
        <v>-0.05987481459</v>
      </c>
      <c r="BB1230" s="160">
        <f>IF($AU$1129&gt;0,PPMT('Assumptions (Nuclear)'!$V$7,Model!AD1,'Assumptions (Nuclear)'!$V$10,'Assumptions (Nuclear)'!$V$5*Model!$AU$1129*AVERAGE('Assumptions (Nuclear)'!$AN$2:$AS$2)/10^9),0)</f>
        <v>-0.06271886829</v>
      </c>
      <c r="BC1230" s="160">
        <f>IF($AU$1129&gt;0,PPMT('Assumptions (Nuclear)'!$V$7,Model!AE1,'Assumptions (Nuclear)'!$V$10,'Assumptions (Nuclear)'!$V$5*Model!$AU$1129*AVERAGE('Assumptions (Nuclear)'!$AN$2:$AS$2)/10^9),0)</f>
        <v>-0.06569801453</v>
      </c>
      <c r="BD1230" s="160">
        <f>IF($AU$1129&gt;0,PPMT('Assumptions (Nuclear)'!$V$7,Model!AF1,'Assumptions (Nuclear)'!$V$10,'Assumptions (Nuclear)'!$V$5*Model!$AU$1129*AVERAGE('Assumptions (Nuclear)'!$AN$2:$AS$2)/10^9),0)</f>
        <v>-0.06881867022</v>
      </c>
      <c r="BE1230" s="160">
        <f>IF($AU$1129&gt;0,PPMT('Assumptions (Nuclear)'!$V$7,Model!AG1,'Assumptions (Nuclear)'!$V$10,'Assumptions (Nuclear)'!$V$5*Model!$AU$1129*AVERAGE('Assumptions (Nuclear)'!$AN$2:$AS$2)/10^9),0)</f>
        <v>-0.07208755706</v>
      </c>
      <c r="BF1230" s="160">
        <f>IF($AU$1129&gt;0,PPMT('Assumptions (Nuclear)'!$V$7,Model!AH1,'Assumptions (Nuclear)'!$V$10,'Assumptions (Nuclear)'!$V$5*Model!$AU$1129*AVERAGE('Assumptions (Nuclear)'!$AN$2:$AS$2)/10^9),0)</f>
        <v>-0.07551171602</v>
      </c>
      <c r="BG1230" s="160">
        <f>IF($AU$1129&gt;0,PPMT('Assumptions (Nuclear)'!$V$7,Model!AI1,'Assumptions (Nuclear)'!$V$10,'Assumptions (Nuclear)'!$V$5*Model!$AU$1129*AVERAGE('Assumptions (Nuclear)'!$AN$2:$AS$2)/10^9),0)</f>
        <v>-0.07909852253</v>
      </c>
      <c r="BH1230" s="160">
        <f>IF($AU$1129&gt;0,PPMT('Assumptions (Nuclear)'!$V$7,Model!AJ1,'Assumptions (Nuclear)'!$V$10,'Assumptions (Nuclear)'!$V$5*Model!$AU$1129*AVERAGE('Assumptions (Nuclear)'!$AN$2:$AS$2)/10^9),0)</f>
        <v>-0.08285570235</v>
      </c>
      <c r="BI1230" s="160">
        <f>IF($AU$1129&gt;0,PPMT('Assumptions (Nuclear)'!$V$7,Model!AK1,'Assumptions (Nuclear)'!$V$10,'Assumptions (Nuclear)'!$V$5*Model!$AU$1129*AVERAGE('Assumptions (Nuclear)'!$AN$2:$AS$2)/10^9),0)</f>
        <v>-0.08679134821</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-0.04586615875</v>
      </c>
      <c r="AW1231" s="160">
        <f>IF($AV$1129&gt;0,PPMT('Assumptions (Nuclear)'!$V$7,Model!X1,'Assumptions (Nuclear)'!$V$10,'Assumptions (Nuclear)'!$V$5*Model!$AV$1129*AVERAGE('Assumptions (Nuclear)'!$AO$2:$AT$2)/10^9),0)</f>
        <v>-0.04804480129</v>
      </c>
      <c r="AX1231" s="160">
        <f>IF($AV$1129&gt;0,PPMT('Assumptions (Nuclear)'!$V$7,Model!Y1,'Assumptions (Nuclear)'!$V$10,'Assumptions (Nuclear)'!$V$5*Model!$AV$1129*AVERAGE('Assumptions (Nuclear)'!$AO$2:$AT$2)/10^9),0)</f>
        <v>-0.05032692935</v>
      </c>
      <c r="AY1231" s="160">
        <f>IF($AV$1129&gt;0,PPMT('Assumptions (Nuclear)'!$V$7,Model!Z1,'Assumptions (Nuclear)'!$V$10,'Assumptions (Nuclear)'!$V$5*Model!$AV$1129*AVERAGE('Assumptions (Nuclear)'!$AO$2:$AT$2)/10^9),0)</f>
        <v>-0.0527174585</v>
      </c>
      <c r="AZ1231" s="160">
        <f>IF($AV$1129&gt;0,PPMT('Assumptions (Nuclear)'!$V$7,Model!AA1,'Assumptions (Nuclear)'!$V$10,'Assumptions (Nuclear)'!$V$5*Model!$AV$1129*AVERAGE('Assumptions (Nuclear)'!$AO$2:$AT$2)/10^9),0)</f>
        <v>-0.05522153778</v>
      </c>
      <c r="BA1231" s="160">
        <f>IF($AV$1129&gt;0,PPMT('Assumptions (Nuclear)'!$V$7,Model!AB1,'Assumptions (Nuclear)'!$V$10,'Assumptions (Nuclear)'!$V$5*Model!$AV$1129*AVERAGE('Assumptions (Nuclear)'!$AO$2:$AT$2)/10^9),0)</f>
        <v>-0.05784456082</v>
      </c>
      <c r="BB1231" s="160">
        <f>IF($AV$1129&gt;0,PPMT('Assumptions (Nuclear)'!$V$7,Model!AC1,'Assumptions (Nuclear)'!$V$10,'Assumptions (Nuclear)'!$V$5*Model!$AV$1129*AVERAGE('Assumptions (Nuclear)'!$AO$2:$AT$2)/10^9),0)</f>
        <v>-0.06059217746</v>
      </c>
      <c r="BC1231" s="160">
        <f>IF($AV$1129&gt;0,PPMT('Assumptions (Nuclear)'!$V$7,Model!AD1,'Assumptions (Nuclear)'!$V$10,'Assumptions (Nuclear)'!$V$5*Model!$AV$1129*AVERAGE('Assumptions (Nuclear)'!$AO$2:$AT$2)/10^9),0)</f>
        <v>-0.06347030589</v>
      </c>
      <c r="BD1231" s="160">
        <f>IF($AV$1129&gt;0,PPMT('Assumptions (Nuclear)'!$V$7,Model!AE1,'Assumptions (Nuclear)'!$V$10,'Assumptions (Nuclear)'!$V$5*Model!$AV$1129*AVERAGE('Assumptions (Nuclear)'!$AO$2:$AT$2)/10^9),0)</f>
        <v>-0.06648514542</v>
      </c>
      <c r="BE1231" s="160">
        <f>IF($AV$1129&gt;0,PPMT('Assumptions (Nuclear)'!$V$7,Model!AF1,'Assumptions (Nuclear)'!$V$10,'Assumptions (Nuclear)'!$V$5*Model!$AV$1129*AVERAGE('Assumptions (Nuclear)'!$AO$2:$AT$2)/10^9),0)</f>
        <v>-0.06964318983</v>
      </c>
      <c r="BF1231" s="160">
        <f>IF($AV$1129&gt;0,PPMT('Assumptions (Nuclear)'!$V$7,Model!AG1,'Assumptions (Nuclear)'!$V$10,'Assumptions (Nuclear)'!$V$5*Model!$AV$1129*AVERAGE('Assumptions (Nuclear)'!$AO$2:$AT$2)/10^9),0)</f>
        <v>-0.07295124134</v>
      </c>
      <c r="BG1231" s="160">
        <f>IF($AV$1129&gt;0,PPMT('Assumptions (Nuclear)'!$V$7,Model!AH1,'Assumptions (Nuclear)'!$V$10,'Assumptions (Nuclear)'!$V$5*Model!$AV$1129*AVERAGE('Assumptions (Nuclear)'!$AO$2:$AT$2)/10^9),0)</f>
        <v>-0.07641642531</v>
      </c>
      <c r="BH1231" s="160">
        <f>IF($AV$1129&gt;0,PPMT('Assumptions (Nuclear)'!$V$7,Model!AI1,'Assumptions (Nuclear)'!$V$10,'Assumptions (Nuclear)'!$V$5*Model!$AV$1129*AVERAGE('Assumptions (Nuclear)'!$AO$2:$AT$2)/10^9),0)</f>
        <v>-0.08004620551</v>
      </c>
      <c r="BI1231" s="160">
        <f>IF($AV$1129&gt;0,PPMT('Assumptions (Nuclear)'!$V$7,Model!AJ1,'Assumptions (Nuclear)'!$V$10,'Assumptions (Nuclear)'!$V$5*Model!$AV$1129*AVERAGE('Assumptions (Nuclear)'!$AO$2:$AT$2)/10^9),0)</f>
        <v>-0.08384840027</v>
      </c>
      <c r="BJ1231" s="160">
        <f>IF($AV$1129&gt;0,PPMT('Assumptions (Nuclear)'!$V$7,Model!AK1,'Assumptions (Nuclear)'!$V$10,'Assumptions (Nuclear)'!$V$5*Model!$AV$1129*AVERAGE('Assumptions (Nuclear)'!$AO$2:$AT$2)/10^9),0)</f>
        <v>-0.08783119928</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-0.7141038779</v>
      </c>
      <c r="AX1232" s="160">
        <f>IF($AW$1129&gt;0,PPMT('Assumptions (Nuclear)'!$V$7,Model!X1,'Assumptions (Nuclear)'!$V$10,'Assumptions (Nuclear)'!$V$5*Model!$AW$1129*AVERAGE('Assumptions (Nuclear)'!$AP$2:$AU$2)/10^9),0)</f>
        <v>-0.7480238121</v>
      </c>
      <c r="AY1232" s="160">
        <f>IF($AW$1129&gt;0,PPMT('Assumptions (Nuclear)'!$V$7,Model!Y1,'Assumptions (Nuclear)'!$V$10,'Assumptions (Nuclear)'!$V$5*Model!$AW$1129*AVERAGE('Assumptions (Nuclear)'!$AP$2:$AU$2)/10^9),0)</f>
        <v>-0.7835549432</v>
      </c>
      <c r="AZ1232" s="160">
        <f>IF($AW$1129&gt;0,PPMT('Assumptions (Nuclear)'!$V$7,Model!Z1,'Assumptions (Nuclear)'!$V$10,'Assumptions (Nuclear)'!$V$5*Model!$AW$1129*AVERAGE('Assumptions (Nuclear)'!$AP$2:$AU$2)/10^9),0)</f>
        <v>-0.820773803</v>
      </c>
      <c r="BA1232" s="160">
        <f>IF($AW$1129&gt;0,PPMT('Assumptions (Nuclear)'!$V$7,Model!AA1,'Assumptions (Nuclear)'!$V$10,'Assumptions (Nuclear)'!$V$5*Model!$AW$1129*AVERAGE('Assumptions (Nuclear)'!$AP$2:$AU$2)/10^9),0)</f>
        <v>-0.8597605586</v>
      </c>
      <c r="BB1232" s="160">
        <f>IF($AW$1129&gt;0,PPMT('Assumptions (Nuclear)'!$V$7,Model!AB1,'Assumptions (Nuclear)'!$V$10,'Assumptions (Nuclear)'!$V$5*Model!$AW$1129*AVERAGE('Assumptions (Nuclear)'!$AP$2:$AU$2)/10^9),0)</f>
        <v>-0.9005991851</v>
      </c>
      <c r="BC1232" s="160">
        <f>IF($AW$1129&gt;0,PPMT('Assumptions (Nuclear)'!$V$7,Model!AC1,'Assumptions (Nuclear)'!$V$10,'Assumptions (Nuclear)'!$V$5*Model!$AW$1129*AVERAGE('Assumptions (Nuclear)'!$AP$2:$AU$2)/10^9),0)</f>
        <v>-0.9433776464</v>
      </c>
      <c r="BD1232" s="160">
        <f>IF($AW$1129&gt;0,PPMT('Assumptions (Nuclear)'!$V$7,Model!AD1,'Assumptions (Nuclear)'!$V$10,'Assumptions (Nuclear)'!$V$5*Model!$AW$1129*AVERAGE('Assumptions (Nuclear)'!$AP$2:$AU$2)/10^9),0)</f>
        <v>-0.9881880846</v>
      </c>
      <c r="BE1232" s="160">
        <f>IF($AW$1129&gt;0,PPMT('Assumptions (Nuclear)'!$V$7,Model!AE1,'Assumptions (Nuclear)'!$V$10,'Assumptions (Nuclear)'!$V$5*Model!$AW$1129*AVERAGE('Assumptions (Nuclear)'!$AP$2:$AU$2)/10^9),0)</f>
        <v>-1.035127019</v>
      </c>
      <c r="BF1232" s="160">
        <f>IF($AW$1129&gt;0,PPMT('Assumptions (Nuclear)'!$V$7,Model!AF1,'Assumptions (Nuclear)'!$V$10,'Assumptions (Nuclear)'!$V$5*Model!$AW$1129*AVERAGE('Assumptions (Nuclear)'!$AP$2:$AU$2)/10^9),0)</f>
        <v>-1.084295552</v>
      </c>
      <c r="BG1232" s="160">
        <f>IF($AW$1129&gt;0,PPMT('Assumptions (Nuclear)'!$V$7,Model!AG1,'Assumptions (Nuclear)'!$V$10,'Assumptions (Nuclear)'!$V$5*Model!$AW$1129*AVERAGE('Assumptions (Nuclear)'!$AP$2:$AU$2)/10^9),0)</f>
        <v>-1.135799591</v>
      </c>
      <c r="BH1232" s="160">
        <f>IF($AW$1129&gt;0,PPMT('Assumptions (Nuclear)'!$V$7,Model!AH1,'Assumptions (Nuclear)'!$V$10,'Assumptions (Nuclear)'!$V$5*Model!$AW$1129*AVERAGE('Assumptions (Nuclear)'!$AP$2:$AU$2)/10^9),0)</f>
        <v>-1.189750071</v>
      </c>
      <c r="BI1232" s="160">
        <f>IF($AW$1129&gt;0,PPMT('Assumptions (Nuclear)'!$V$7,Model!AI1,'Assumptions (Nuclear)'!$V$10,'Assumptions (Nuclear)'!$V$5*Model!$AW$1129*AVERAGE('Assumptions (Nuclear)'!$AP$2:$AU$2)/10^9),0)</f>
        <v>-1.2462632</v>
      </c>
      <c r="BJ1232" s="160">
        <f>IF($AW$1129&gt;0,PPMT('Assumptions (Nuclear)'!$V$7,Model!AJ1,'Assumptions (Nuclear)'!$V$10,'Assumptions (Nuclear)'!$V$5*Model!$AW$1129*AVERAGE('Assumptions (Nuclear)'!$AP$2:$AU$2)/10^9),0)</f>
        <v>-1.305460702</v>
      </c>
      <c r="BK1232" s="160">
        <f>IF($AW$1129&gt;0,PPMT('Assumptions (Nuclear)'!$V$7,Model!AK1,'Assumptions (Nuclear)'!$V$10,'Assumptions (Nuclear)'!$V$5*Model!$AW$1129*AVERAGE('Assumptions (Nuclear)'!$AP$2:$AU$2)/10^9),0)</f>
        <v>-1.367470085</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-0.2784527534</v>
      </c>
      <c r="AY1233" s="160">
        <f>IF($AX$1129&gt;0,PPMT('Assumptions (Nuclear)'!$V$7,Model!X1,'Assumptions (Nuclear)'!$V$10,'Assumptions (Nuclear)'!$V$5*Model!$AX$1129*AVERAGE('Assumptions (Nuclear)'!$AQ$2:$AV$2)/10^9),0)</f>
        <v>-0.2916792592</v>
      </c>
      <c r="AZ1233" s="160">
        <f>IF($AX$1129&gt;0,PPMT('Assumptions (Nuclear)'!$V$7,Model!Y1,'Assumptions (Nuclear)'!$V$10,'Assumptions (Nuclear)'!$V$5*Model!$AX$1129*AVERAGE('Assumptions (Nuclear)'!$AQ$2:$AV$2)/10^9),0)</f>
        <v>-0.305534024</v>
      </c>
      <c r="BA1233" s="160">
        <f>IF($AX$1129&gt;0,PPMT('Assumptions (Nuclear)'!$V$7,Model!Z1,'Assumptions (Nuclear)'!$V$10,'Assumptions (Nuclear)'!$V$5*Model!$AX$1129*AVERAGE('Assumptions (Nuclear)'!$AQ$2:$AV$2)/10^9),0)</f>
        <v>-0.3200468901</v>
      </c>
      <c r="BB1233" s="160">
        <f>IF($AX$1129&gt;0,PPMT('Assumptions (Nuclear)'!$V$7,Model!AA1,'Assumptions (Nuclear)'!$V$10,'Assumptions (Nuclear)'!$V$5*Model!$AX$1129*AVERAGE('Assumptions (Nuclear)'!$AQ$2:$AV$2)/10^9),0)</f>
        <v>-0.3352491174</v>
      </c>
      <c r="BC1233" s="160">
        <f>IF($AX$1129&gt;0,PPMT('Assumptions (Nuclear)'!$V$7,Model!AB1,'Assumptions (Nuclear)'!$V$10,'Assumptions (Nuclear)'!$V$5*Model!$AX$1129*AVERAGE('Assumptions (Nuclear)'!$AQ$2:$AV$2)/10^9),0)</f>
        <v>-0.3511734505</v>
      </c>
      <c r="BD1233" s="160">
        <f>IF($AX$1129&gt;0,PPMT('Assumptions (Nuclear)'!$V$7,Model!AC1,'Assumptions (Nuclear)'!$V$10,'Assumptions (Nuclear)'!$V$5*Model!$AX$1129*AVERAGE('Assumptions (Nuclear)'!$AQ$2:$AV$2)/10^9),0)</f>
        <v>-0.3678541894</v>
      </c>
      <c r="BE1233" s="160">
        <f>IF($AX$1129&gt;0,PPMT('Assumptions (Nuclear)'!$V$7,Model!AD1,'Assumptions (Nuclear)'!$V$10,'Assumptions (Nuclear)'!$V$5*Model!$AX$1129*AVERAGE('Assumptions (Nuclear)'!$AQ$2:$AV$2)/10^9),0)</f>
        <v>-0.3853272634</v>
      </c>
      <c r="BF1233" s="160">
        <f>IF($AX$1129&gt;0,PPMT('Assumptions (Nuclear)'!$V$7,Model!AE1,'Assumptions (Nuclear)'!$V$10,'Assumptions (Nuclear)'!$V$5*Model!$AX$1129*AVERAGE('Assumptions (Nuclear)'!$AQ$2:$AV$2)/10^9),0)</f>
        <v>-0.4036303084</v>
      </c>
      <c r="BG1233" s="160">
        <f>IF($AX$1129&gt;0,PPMT('Assumptions (Nuclear)'!$V$7,Model!AF1,'Assumptions (Nuclear)'!$V$10,'Assumptions (Nuclear)'!$V$5*Model!$AX$1129*AVERAGE('Assumptions (Nuclear)'!$AQ$2:$AV$2)/10^9),0)</f>
        <v>-0.422802748</v>
      </c>
      <c r="BH1233" s="160">
        <f>IF($AX$1129&gt;0,PPMT('Assumptions (Nuclear)'!$V$7,Model!AG1,'Assumptions (Nuclear)'!$V$10,'Assumptions (Nuclear)'!$V$5*Model!$AX$1129*AVERAGE('Assumptions (Nuclear)'!$AQ$2:$AV$2)/10^9),0)</f>
        <v>-0.4428858785</v>
      </c>
      <c r="BI1233" s="160">
        <f>IF($AX$1129&gt;0,PPMT('Assumptions (Nuclear)'!$V$7,Model!AH1,'Assumptions (Nuclear)'!$V$10,'Assumptions (Nuclear)'!$V$5*Model!$AX$1129*AVERAGE('Assumptions (Nuclear)'!$AQ$2:$AV$2)/10^9),0)</f>
        <v>-0.4639229578</v>
      </c>
      <c r="BJ1233" s="160">
        <f>IF($AX$1129&gt;0,PPMT('Assumptions (Nuclear)'!$V$7,Model!AI1,'Assumptions (Nuclear)'!$V$10,'Assumptions (Nuclear)'!$V$5*Model!$AX$1129*AVERAGE('Assumptions (Nuclear)'!$AQ$2:$AV$2)/10^9),0)</f>
        <v>-0.4859592983</v>
      </c>
      <c r="BK1233" s="160">
        <f>IF($AX$1129&gt;0,PPMT('Assumptions (Nuclear)'!$V$7,Model!AJ1,'Assumptions (Nuclear)'!$V$10,'Assumptions (Nuclear)'!$V$5*Model!$AX$1129*AVERAGE('Assumptions (Nuclear)'!$AQ$2:$AV$2)/10^9),0)</f>
        <v>-0.5090423649</v>
      </c>
      <c r="BL1233" s="160">
        <f>IF($AX$1129&gt;0,PPMT('Assumptions (Nuclear)'!$V$7,Model!AK1,'Assumptions (Nuclear)'!$V$10,'Assumptions (Nuclear)'!$V$5*Model!$AX$1129*AVERAGE('Assumptions (Nuclear)'!$AQ$2:$AV$2)/10^9),0)</f>
        <v>-0.5332218773</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-0.04754088708</v>
      </c>
      <c r="AZ1234" s="160">
        <f>IF($AY$1129&gt;0,PPMT('Assumptions (Nuclear)'!$V$7,Model!X1,'Assumptions (Nuclear)'!$V$10,'Assumptions (Nuclear)'!$V$5*Model!$AY$1129*AVERAGE('Assumptions (Nuclear)'!$AR$2:$AW$2)/10^9),0)</f>
        <v>-0.04979907921</v>
      </c>
      <c r="BA1234" s="160">
        <f>IF($AY$1129&gt;0,PPMT('Assumptions (Nuclear)'!$V$7,Model!Y1,'Assumptions (Nuclear)'!$V$10,'Assumptions (Nuclear)'!$V$5*Model!$AY$1129*AVERAGE('Assumptions (Nuclear)'!$AR$2:$AW$2)/10^9),0)</f>
        <v>-0.05216453547</v>
      </c>
      <c r="BB1234" s="160">
        <f>IF($AY$1129&gt;0,PPMT('Assumptions (Nuclear)'!$V$7,Model!Z1,'Assumptions (Nuclear)'!$V$10,'Assumptions (Nuclear)'!$V$5*Model!$AY$1129*AVERAGE('Assumptions (Nuclear)'!$AR$2:$AW$2)/10^9),0)</f>
        <v>-0.05464235091</v>
      </c>
      <c r="BC1234" s="160">
        <f>IF($AY$1129&gt;0,PPMT('Assumptions (Nuclear)'!$V$7,Model!AA1,'Assumptions (Nuclear)'!$V$10,'Assumptions (Nuclear)'!$V$5*Model!$AY$1129*AVERAGE('Assumptions (Nuclear)'!$AR$2:$AW$2)/10^9),0)</f>
        <v>-0.05723786258</v>
      </c>
      <c r="BD1234" s="160">
        <f>IF($AY$1129&gt;0,PPMT('Assumptions (Nuclear)'!$V$7,Model!AB1,'Assumptions (Nuclear)'!$V$10,'Assumptions (Nuclear)'!$V$5*Model!$AY$1129*AVERAGE('Assumptions (Nuclear)'!$AR$2:$AW$2)/10^9),0)</f>
        <v>-0.05995666105</v>
      </c>
      <c r="BE1234" s="160">
        <f>IF($AY$1129&gt;0,PPMT('Assumptions (Nuclear)'!$V$7,Model!AC1,'Assumptions (Nuclear)'!$V$10,'Assumptions (Nuclear)'!$V$5*Model!$AY$1129*AVERAGE('Assumptions (Nuclear)'!$AR$2:$AW$2)/10^9),0)</f>
        <v>-0.06280460245</v>
      </c>
      <c r="BF1234" s="160">
        <f>IF($AY$1129&gt;0,PPMT('Assumptions (Nuclear)'!$V$7,Model!AD1,'Assumptions (Nuclear)'!$V$10,'Assumptions (Nuclear)'!$V$5*Model!$AY$1129*AVERAGE('Assumptions (Nuclear)'!$AR$2:$AW$2)/10^9),0)</f>
        <v>-0.06578782107</v>
      </c>
      <c r="BG1234" s="160">
        <f>IF($AY$1129&gt;0,PPMT('Assumptions (Nuclear)'!$V$7,Model!AE1,'Assumptions (Nuclear)'!$V$10,'Assumptions (Nuclear)'!$V$5*Model!$AY$1129*AVERAGE('Assumptions (Nuclear)'!$AR$2:$AW$2)/10^9),0)</f>
        <v>-0.06891274257</v>
      </c>
      <c r="BH1234" s="160">
        <f>IF($AY$1129&gt;0,PPMT('Assumptions (Nuclear)'!$V$7,Model!AF1,'Assumptions (Nuclear)'!$V$10,'Assumptions (Nuclear)'!$V$5*Model!$AY$1129*AVERAGE('Assumptions (Nuclear)'!$AR$2:$AW$2)/10^9),0)</f>
        <v>-0.07218609784</v>
      </c>
      <c r="BI1234" s="160">
        <f>IF($AY$1129&gt;0,PPMT('Assumptions (Nuclear)'!$V$7,Model!AG1,'Assumptions (Nuclear)'!$V$10,'Assumptions (Nuclear)'!$V$5*Model!$AY$1129*AVERAGE('Assumptions (Nuclear)'!$AR$2:$AW$2)/10^9),0)</f>
        <v>-0.07561493749</v>
      </c>
      <c r="BJ1234" s="160">
        <f>IF($AY$1129&gt;0,PPMT('Assumptions (Nuclear)'!$V$7,Model!AH1,'Assumptions (Nuclear)'!$V$10,'Assumptions (Nuclear)'!$V$5*Model!$AY$1129*AVERAGE('Assumptions (Nuclear)'!$AR$2:$AW$2)/10^9),0)</f>
        <v>-0.07920664702</v>
      </c>
      <c r="BK1234" s="160">
        <f>IF($AY$1129&gt;0,PPMT('Assumptions (Nuclear)'!$V$7,Model!AI1,'Assumptions (Nuclear)'!$V$10,'Assumptions (Nuclear)'!$V$5*Model!$AY$1129*AVERAGE('Assumptions (Nuclear)'!$AR$2:$AW$2)/10^9),0)</f>
        <v>-0.08296896275</v>
      </c>
      <c r="BL1234" s="160">
        <f>IF($AY$1129&gt;0,PPMT('Assumptions (Nuclear)'!$V$7,Model!AJ1,'Assumptions (Nuclear)'!$V$10,'Assumptions (Nuclear)'!$V$5*Model!$AY$1129*AVERAGE('Assumptions (Nuclear)'!$AR$2:$AW$2)/10^9),0)</f>
        <v>-0.08690998848</v>
      </c>
      <c r="BM1234" s="160">
        <f>IF($AY$1129&gt;0,PPMT('Assumptions (Nuclear)'!$V$7,Model!AK1,'Assumptions (Nuclear)'!$V$10,'Assumptions (Nuclear)'!$V$5*Model!$AY$1129*AVERAGE('Assumptions (Nuclear)'!$AR$2:$AW$2)/10^9),0)</f>
        <v>-0.09103821293</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-0.5053746077</v>
      </c>
      <c r="BA1235" s="160">
        <f>IF($AZ$1129&gt;0,PPMT('Assumptions (Nuclear)'!$V$7,Model!X1,'Assumptions (Nuclear)'!$V$10,'Assumptions (Nuclear)'!$V$5*Model!$AZ$1129*AVERAGE('Assumptions (Nuclear)'!$AS$2:$AX$2)/10^9),0)</f>
        <v>-0.5293799016</v>
      </c>
      <c r="BB1235" s="160">
        <f>IF($AZ$1129&gt;0,PPMT('Assumptions (Nuclear)'!$V$7,Model!Y1,'Assumptions (Nuclear)'!$V$10,'Assumptions (Nuclear)'!$V$5*Model!$AZ$1129*AVERAGE('Assumptions (Nuclear)'!$AS$2:$AX$2)/10^9),0)</f>
        <v>-0.5545254469</v>
      </c>
      <c r="BC1235" s="160">
        <f>IF($AZ$1129&gt;0,PPMT('Assumptions (Nuclear)'!$V$7,Model!Z1,'Assumptions (Nuclear)'!$V$10,'Assumptions (Nuclear)'!$V$5*Model!$AZ$1129*AVERAGE('Assumptions (Nuclear)'!$AS$2:$AX$2)/10^9),0)</f>
        <v>-0.5808654057</v>
      </c>
      <c r="BD1235" s="160">
        <f>IF($AZ$1129&gt;0,PPMT('Assumptions (Nuclear)'!$V$7,Model!AA1,'Assumptions (Nuclear)'!$V$10,'Assumptions (Nuclear)'!$V$5*Model!$AZ$1129*AVERAGE('Assumptions (Nuclear)'!$AS$2:$AX$2)/10^9),0)</f>
        <v>-0.6084565124</v>
      </c>
      <c r="BE1235" s="160">
        <f>IF($AZ$1129&gt;0,PPMT('Assumptions (Nuclear)'!$V$7,Model!AB1,'Assumptions (Nuclear)'!$V$10,'Assumptions (Nuclear)'!$V$5*Model!$AZ$1129*AVERAGE('Assumptions (Nuclear)'!$AS$2:$AX$2)/10^9),0)</f>
        <v>-0.6373581968</v>
      </c>
      <c r="BF1235" s="160">
        <f>IF($AZ$1129&gt;0,PPMT('Assumptions (Nuclear)'!$V$7,Model!AC1,'Assumptions (Nuclear)'!$V$10,'Assumptions (Nuclear)'!$V$5*Model!$AZ$1129*AVERAGE('Assumptions (Nuclear)'!$AS$2:$AX$2)/10^9),0)</f>
        <v>-0.6676327111</v>
      </c>
      <c r="BG1235" s="160">
        <f>IF($AZ$1129&gt;0,PPMT('Assumptions (Nuclear)'!$V$7,Model!AD1,'Assumptions (Nuclear)'!$V$10,'Assumptions (Nuclear)'!$V$5*Model!$AZ$1129*AVERAGE('Assumptions (Nuclear)'!$AS$2:$AX$2)/10^9),0)</f>
        <v>-0.6993452649</v>
      </c>
      <c r="BH1235" s="160">
        <f>IF($AZ$1129&gt;0,PPMT('Assumptions (Nuclear)'!$V$7,Model!AE1,'Assumptions (Nuclear)'!$V$10,'Assumptions (Nuclear)'!$V$5*Model!$AZ$1129*AVERAGE('Assumptions (Nuclear)'!$AS$2:$AX$2)/10^9),0)</f>
        <v>-0.732564165</v>
      </c>
      <c r="BI1235" s="160">
        <f>IF($AZ$1129&gt;0,PPMT('Assumptions (Nuclear)'!$V$7,Model!AF1,'Assumptions (Nuclear)'!$V$10,'Assumptions (Nuclear)'!$V$5*Model!$AZ$1129*AVERAGE('Assumptions (Nuclear)'!$AS$2:$AX$2)/10^9),0)</f>
        <v>-0.7673609628</v>
      </c>
      <c r="BJ1235" s="160">
        <f>IF($AZ$1129&gt;0,PPMT('Assumptions (Nuclear)'!$V$7,Model!AG1,'Assumptions (Nuclear)'!$V$10,'Assumptions (Nuclear)'!$V$5*Model!$AZ$1129*AVERAGE('Assumptions (Nuclear)'!$AS$2:$AX$2)/10^9),0)</f>
        <v>-0.8038106086</v>
      </c>
      <c r="BK1235" s="160">
        <f>IF($AZ$1129&gt;0,PPMT('Assumptions (Nuclear)'!$V$7,Model!AH1,'Assumptions (Nuclear)'!$V$10,'Assumptions (Nuclear)'!$V$5*Model!$AZ$1129*AVERAGE('Assumptions (Nuclear)'!$AS$2:$AX$2)/10^9),0)</f>
        <v>-0.8419916125</v>
      </c>
      <c r="BL1235" s="160">
        <f>IF($AZ$1129&gt;0,PPMT('Assumptions (Nuclear)'!$V$7,Model!AI1,'Assumptions (Nuclear)'!$V$10,'Assumptions (Nuclear)'!$V$5*Model!$AZ$1129*AVERAGE('Assumptions (Nuclear)'!$AS$2:$AX$2)/10^9),0)</f>
        <v>-0.8819862141</v>
      </c>
      <c r="BM1235" s="160">
        <f>IF($AZ$1129&gt;0,PPMT('Assumptions (Nuclear)'!$V$7,Model!AJ1,'Assumptions (Nuclear)'!$V$10,'Assumptions (Nuclear)'!$V$5*Model!$AZ$1129*AVERAGE('Assumptions (Nuclear)'!$AS$2:$AX$2)/10^9),0)</f>
        <v>-0.9238805592</v>
      </c>
      <c r="BN1235" s="160">
        <f>IF($AZ$1129&gt;0,PPMT('Assumptions (Nuclear)'!$V$7,Model!AK1,'Assumptions (Nuclear)'!$V$10,'Assumptions (Nuclear)'!$V$5*Model!$AZ$1129*AVERAGE('Assumptions (Nuclear)'!$AS$2:$AX$2)/10^9),0)</f>
        <v>-0.9677648858</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-0.7665986664</v>
      </c>
      <c r="BB1236" s="160">
        <f>IF($BA$1129&gt;0,PPMT('Assumptions (Nuclear)'!$V$7,Model!X1,'Assumptions (Nuclear)'!$V$10,'Assumptions (Nuclear)'!$V$5*Model!$BA$1129*AVERAGE('Assumptions (Nuclear)'!$AT$2:$AY$2)/10^9),0)</f>
        <v>-0.8030121031</v>
      </c>
      <c r="BC1236" s="160">
        <f>IF($BA$1129&gt;0,PPMT('Assumptions (Nuclear)'!$V$7,Model!Y1,'Assumptions (Nuclear)'!$V$10,'Assumptions (Nuclear)'!$V$5*Model!$BA$1129*AVERAGE('Assumptions (Nuclear)'!$AT$2:$AY$2)/10^9),0)</f>
        <v>-0.841155178</v>
      </c>
      <c r="BD1236" s="160">
        <f>IF($BA$1129&gt;0,PPMT('Assumptions (Nuclear)'!$V$7,Model!Z1,'Assumptions (Nuclear)'!$V$10,'Assumptions (Nuclear)'!$V$5*Model!$BA$1129*AVERAGE('Assumptions (Nuclear)'!$AT$2:$AY$2)/10^9),0)</f>
        <v>-0.8811100489</v>
      </c>
      <c r="BE1236" s="160">
        <f>IF($BA$1129&gt;0,PPMT('Assumptions (Nuclear)'!$V$7,Model!AA1,'Assumptions (Nuclear)'!$V$10,'Assumptions (Nuclear)'!$V$5*Model!$BA$1129*AVERAGE('Assumptions (Nuclear)'!$AT$2:$AY$2)/10^9),0)</f>
        <v>-0.9229627762</v>
      </c>
      <c r="BF1236" s="160">
        <f>IF($BA$1129&gt;0,PPMT('Assumptions (Nuclear)'!$V$7,Model!AB1,'Assumptions (Nuclear)'!$V$10,'Assumptions (Nuclear)'!$V$5*Model!$BA$1129*AVERAGE('Assumptions (Nuclear)'!$AT$2:$AY$2)/10^9),0)</f>
        <v>-0.9668035081</v>
      </c>
      <c r="BG1236" s="160">
        <f>IF($BA$1129&gt;0,PPMT('Assumptions (Nuclear)'!$V$7,Model!AC1,'Assumptions (Nuclear)'!$V$10,'Assumptions (Nuclear)'!$V$5*Model!$BA$1129*AVERAGE('Assumptions (Nuclear)'!$AT$2:$AY$2)/10^9),0)</f>
        <v>-1.012726675</v>
      </c>
      <c r="BH1236" s="160">
        <f>IF($BA$1129&gt;0,PPMT('Assumptions (Nuclear)'!$V$7,Model!AD1,'Assumptions (Nuclear)'!$V$10,'Assumptions (Nuclear)'!$V$5*Model!$BA$1129*AVERAGE('Assumptions (Nuclear)'!$AT$2:$AY$2)/10^9),0)</f>
        <v>-1.060831192</v>
      </c>
      <c r="BI1236" s="160">
        <f>IF($BA$1129&gt;0,PPMT('Assumptions (Nuclear)'!$V$7,Model!AE1,'Assumptions (Nuclear)'!$V$10,'Assumptions (Nuclear)'!$V$5*Model!$BA$1129*AVERAGE('Assumptions (Nuclear)'!$AT$2:$AY$2)/10^9),0)</f>
        <v>-1.111220673</v>
      </c>
      <c r="BJ1236" s="160">
        <f>IF($BA$1129&gt;0,PPMT('Assumptions (Nuclear)'!$V$7,Model!AF1,'Assumptions (Nuclear)'!$V$10,'Assumptions (Nuclear)'!$V$5*Model!$BA$1129*AVERAGE('Assumptions (Nuclear)'!$AT$2:$AY$2)/10^9),0)</f>
        <v>-1.164003655</v>
      </c>
      <c r="BK1236" s="160">
        <f>IF($BA$1129&gt;0,PPMT('Assumptions (Nuclear)'!$V$7,Model!AG1,'Assumptions (Nuclear)'!$V$10,'Assumptions (Nuclear)'!$V$5*Model!$BA$1129*AVERAGE('Assumptions (Nuclear)'!$AT$2:$AY$2)/10^9),0)</f>
        <v>-1.219293829</v>
      </c>
      <c r="BL1236" s="160">
        <f>IF($BA$1129&gt;0,PPMT('Assumptions (Nuclear)'!$V$7,Model!AH1,'Assumptions (Nuclear)'!$V$10,'Assumptions (Nuclear)'!$V$5*Model!$BA$1129*AVERAGE('Assumptions (Nuclear)'!$AT$2:$AY$2)/10^9),0)</f>
        <v>-1.277210286</v>
      </c>
      <c r="BM1236" s="160">
        <f>IF($BA$1129&gt;0,PPMT('Assumptions (Nuclear)'!$V$7,Model!AI1,'Assumptions (Nuclear)'!$V$10,'Assumptions (Nuclear)'!$V$5*Model!$BA$1129*AVERAGE('Assumptions (Nuclear)'!$AT$2:$AY$2)/10^9),0)</f>
        <v>-1.337877774</v>
      </c>
      <c r="BN1236" s="160">
        <f>IF($BA$1129&gt;0,PPMT('Assumptions (Nuclear)'!$V$7,Model!AJ1,'Assumptions (Nuclear)'!$V$10,'Assumptions (Nuclear)'!$V$5*Model!$BA$1129*AVERAGE('Assumptions (Nuclear)'!$AT$2:$AY$2)/10^9),0)</f>
        <v>-1.401426969</v>
      </c>
      <c r="BO1236" s="160">
        <f>IF($BA$1129&gt;0,PPMT('Assumptions (Nuclear)'!$V$7,Model!AK1,'Assumptions (Nuclear)'!$V$10,'Assumptions (Nuclear)'!$V$5*Model!$BA$1129*AVERAGE('Assumptions (Nuclear)'!$AT$2:$AY$2)/10^9),0)</f>
        <v>-1.46799475</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-0.03352502672</v>
      </c>
      <c r="Y1237" s="177">
        <f t="array" ref="Y1237">SUM(IF(ISERROR(Y1238:Y1288),"",Y1238:Y1288))</f>
        <v>-0.06600500792</v>
      </c>
      <c r="Z1237" s="177">
        <f t="array" ref="Z1237">SUM(IF(ISERROR(Z1238:Z1288),"",Z1238:Z1288))</f>
        <v>-0.09736749201</v>
      </c>
      <c r="AA1237" s="177">
        <f t="array" ref="AA1237">SUM(IF(ISERROR(AA1238:AA1288),"",AA1238:AA1288))</f>
        <v>-0.1274883753</v>
      </c>
      <c r="AB1237" s="177">
        <f t="array" ref="AB1237">SUM(IF(ISERROR(AB1238:AB1288),"",AB1238:AB1288))</f>
        <v>-0.1562087886</v>
      </c>
      <c r="AC1237" s="177">
        <f t="array" ref="AC1237">SUM(IF(ISERROR(AC1238:AC1288),"",AC1238:AC1288))</f>
        <v>-0.183420886</v>
      </c>
      <c r="AD1237" s="177">
        <f t="array" ref="AD1237">SUM(IF(ISERROR(AD1238:AD1288),"",AD1238:AD1288))</f>
        <v>-0.209011167</v>
      </c>
      <c r="AE1237" s="177">
        <f t="array" ref="AE1237">SUM(IF(ISERROR(AE1238:AE1288),"",AE1238:AE1288))</f>
        <v>-0.2328556216</v>
      </c>
      <c r="AF1237" s="177">
        <f t="array" ref="AF1237">SUM(IF(ISERROR(AF1238:AF1288),"",AF1238:AF1288))</f>
        <v>-0.2548287341</v>
      </c>
      <c r="AG1237" s="177">
        <f t="array" ref="AG1237">SUM(IF(ISERROR(AG1238:AG1288),"",AG1238:AG1288))</f>
        <v>-0.2747955655</v>
      </c>
      <c r="AH1237" s="177">
        <f t="array" ref="AH1237">SUM(IF(ISERROR(AH1238:AH1288),"",AH1238:AH1288))</f>
        <v>-0.2926075444</v>
      </c>
      <c r="AI1237" s="177">
        <f t="array" ref="AI1237">SUM(IF(ISERROR(AI1238:AI1288),"",AI1238:AI1288))</f>
        <v>-0.5692827476</v>
      </c>
      <c r="AJ1237" s="177">
        <f t="array" ref="AJ1237">SUM(IF(ISERROR(AJ1238:AJ1288),"",AJ1238:AJ1288))</f>
        <v>-0.8412967688</v>
      </c>
      <c r="AK1237" s="177">
        <f t="array" ref="AK1237">SUM(IF(ISERROR(AK1238:AK1288),"",AK1238:AK1288))</f>
        <v>-1.389339531</v>
      </c>
      <c r="AL1237" s="177">
        <f t="array" ref="AL1237">SUM(IF(ISERROR(AL1238:AL1288),"",AL1238:AL1288))</f>
        <v>-1.343364832</v>
      </c>
      <c r="AM1237" s="177">
        <f t="array" ref="AM1237">SUM(IF(ISERROR(AM1238:AM1288),"",AM1238:AM1288))</f>
        <v>-1.489174651</v>
      </c>
      <c r="AN1237" s="177">
        <f t="array" ref="AN1237">SUM(IF(ISERROR(AN1238:AN1288),"",AN1238:AN1288))</f>
        <v>-1.734125294</v>
      </c>
      <c r="AO1237" s="177">
        <f t="array" ref="AO1237">SUM(IF(ISERROR(AO1238:AO1288),"",AO1238:AO1288))</f>
        <v>-1.652823745</v>
      </c>
      <c r="AP1237" s="177">
        <f t="array" ref="AP1237">SUM(IF(ISERROR(AP1238:AP1288),"",AP1238:AP1288))</f>
        <v>-1.567453672</v>
      </c>
      <c r="AQ1237" s="177">
        <f t="array" ref="AQ1237">SUM(IF(ISERROR(AQ1238:AQ1288),"",AQ1238:AQ1288))</f>
        <v>-1.675900747</v>
      </c>
      <c r="AR1237" s="177">
        <f t="array" ref="AR1237">SUM(IF(ISERROR(AR1238:AR1288),"",AR1238:AR1288))</f>
        <v>-1.572449154</v>
      </c>
      <c r="AS1237" s="177">
        <f t="array" ref="AS1237">SUM(IF(ISERROR(AS1238:AS1288),"",AS1238:AS1288))</f>
        <v>-1.463877318</v>
      </c>
      <c r="AT1237" s="177">
        <f t="array" ref="AT1237">SUM(IF(ISERROR(AT1238:AT1288),"",AT1238:AT1288))</f>
        <v>-1.349948527</v>
      </c>
      <c r="AU1237" s="177">
        <f t="array" ref="AU1237">SUM(IF(ISERROR(AU1238:AU1288),"",AU1238:AU1288))</f>
        <v>-1.230408063</v>
      </c>
      <c r="AV1237" s="177">
        <f t="array" ref="AV1237">SUM(IF(ISERROR(AV1238:AV1288),"",AV1238:AV1288))</f>
        <v>-1.104991541</v>
      </c>
      <c r="AW1237" s="177">
        <f t="array" ref="AW1237">SUM(IF(ISERROR(AW1238:AW1288),"",AW1238:AW1288))</f>
        <v>-1.645055559</v>
      </c>
      <c r="AX1237" s="177">
        <f t="array" ref="AX1237">SUM(IF(ISERROR(AX1238:AX1288),"",AX1238:AX1288))</f>
        <v>-1.708181845</v>
      </c>
      <c r="AY1237" s="177">
        <f t="array" ref="AY1237">SUM(IF(ISERROR(AY1238:AY1288),"",AY1238:AY1288))</f>
        <v>-1.543960885</v>
      </c>
      <c r="AZ1237" s="177">
        <f t="array" ref="AZ1237">SUM(IF(ISERROR(AZ1238:AZ1288),"",AZ1238:AZ1288))</f>
        <v>-1.857417581</v>
      </c>
      <c r="BA1237" s="177">
        <f t="array" ref="BA1237">SUM(IF(ISERROR(BA1238:BA1288),"",BA1238:BA1288))</f>
        <v>-2.45756161</v>
      </c>
      <c r="BB1237" s="177">
        <f t="array" ref="BB1237">SUM(IF(ISERROR(BB1238:BB1288),"",BB1238:BB1288))</f>
        <v>-2.24591322</v>
      </c>
      <c r="BC1237" s="177">
        <f t="array" ref="BC1237">SUM(IF(ISERROR(BC1238:BC1288),"",BC1238:BC1288))</f>
        <v>-2.046819346</v>
      </c>
      <c r="BD1237" s="177">
        <f t="array" ref="BD1237">SUM(IF(ISERROR(BD1238:BD1288),"",BD1238:BD1288))</f>
        <v>-1.871451672</v>
      </c>
      <c r="BE1237" s="177">
        <f t="array" ref="BE1237">SUM(IF(ISERROR(BE1238:BE1288),"",BE1238:BE1288))</f>
        <v>-1.691769647</v>
      </c>
      <c r="BF1237" s="177">
        <f t="array" ref="BF1237">SUM(IF(ISERROR(BF1238:BF1288),"",BF1238:BF1288))</f>
        <v>-1.507618429</v>
      </c>
      <c r="BG1237" s="177">
        <f t="array" ref="BG1237">SUM(IF(ISERROR(BG1238:BG1288),"",BG1238:BG1288))</f>
        <v>-1.3375979</v>
      </c>
      <c r="BH1237" s="177">
        <f t="array" ref="BH1237">SUM(IF(ISERROR(BH1238:BH1288),"",BH1238:BH1288))</f>
        <v>-1.163666956</v>
      </c>
      <c r="BI1237" s="177">
        <f t="array" ref="BI1237">SUM(IF(ISERROR(BI1238:BI1288),"",BI1238:BI1288))</f>
        <v>-0.9856902156</v>
      </c>
      <c r="BJ1237" s="177">
        <f t="array" ref="BJ1237">SUM(IF(ISERROR(BJ1238:BJ1288),"",BJ1238:BJ1288))</f>
        <v>-0.8035266478</v>
      </c>
      <c r="BK1237" s="177">
        <f t="array" ref="BK1237">SUM(IF(ISERROR(BK1238:BK1288),"",BK1238:BK1288))</f>
        <v>-0.6170287226</v>
      </c>
      <c r="BL1237" s="177">
        <f t="array" ref="BL1237">SUM(IF(ISERROR(BL1238:BL1288),"",BL1238:BL1288))</f>
        <v>-0.426042297</v>
      </c>
      <c r="BM1237" s="177">
        <f t="array" ref="BM1237">SUM(IF(ISERROR(BM1238:BM1288),"",BM1238:BM1288))</f>
        <v>-0.2940241997</v>
      </c>
      <c r="BN1237" s="177">
        <f t="array" ref="BN1237">SUM(IF(ISERROR(BN1238:BN1288),"",BN1238:BN1288))</f>
        <v>-0.1822663637</v>
      </c>
      <c r="BO1237" s="177">
        <f t="array" ref="BO1237">SUM(IF(ISERROR(BO1238:BO1288),"",BO1238:BO1288))</f>
        <v>-0.06972975061</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-0.03352502672</v>
      </c>
      <c r="Y1259" s="160">
        <f>IF($X$1129&gt;0,IPMT('Assumptions (Nuclear)'!$V$7,Model!X1,'Assumptions (Nuclear)'!$V$10,'Assumptions (Nuclear)'!$V$5*Model!$X$1129*average('Assumptions (Nuclear)'!$Q$2:$V$2)/10^9),0)</f>
        <v>-0.03194193692</v>
      </c>
      <c r="Z1259" s="160">
        <f>IF($X$1129&gt;0,IPMT('Assumptions (Nuclear)'!$V$7,Model!Y1,'Assumptions (Nuclear)'!$V$10,'Assumptions (Nuclear)'!$V$5*Model!$X$1129*average('Assumptions (Nuclear)'!$Q$2:$V$2)/10^9),0)</f>
        <v>-0.03028365037</v>
      </c>
      <c r="AA1259" s="160">
        <f>IF($X$1129&gt;0,IPMT('Assumptions (Nuclear)'!$V$7,Model!Z1,'Assumptions (Nuclear)'!$V$10,'Assumptions (Nuclear)'!$V$5*Model!$X$1129*average('Assumptions (Nuclear)'!$Q$2:$V$2)/10^9),0)</f>
        <v>-0.0285465952</v>
      </c>
      <c r="AB1259" s="160">
        <f>IF($X$1129&gt;0,IPMT('Assumptions (Nuclear)'!$V$7,Model!AA1,'Assumptions (Nuclear)'!$V$10,'Assumptions (Nuclear)'!$V$5*Model!$X$1129*average('Assumptions (Nuclear)'!$Q$2:$V$2)/10^9),0)</f>
        <v>-0.02672702991</v>
      </c>
      <c r="AC1259" s="160">
        <f>IF($X$1129&gt;0,IPMT('Assumptions (Nuclear)'!$V$7,Model!AB1,'Assumptions (Nuclear)'!$V$10,'Assumptions (Nuclear)'!$V$5*Model!$X$1129*average('Assumptions (Nuclear)'!$Q$2:$V$2)/10^9),0)</f>
        <v>-0.02482103527</v>
      </c>
      <c r="AD1259" s="160">
        <f>IF($X$1129&gt;0,IPMT('Assumptions (Nuclear)'!$V$7,Model!AC1,'Assumptions (Nuclear)'!$V$10,'Assumptions (Nuclear)'!$V$5*Model!$X$1129*average('Assumptions (Nuclear)'!$Q$2:$V$2)/10^9),0)</f>
        <v>-0.02282450588</v>
      </c>
      <c r="AE1259" s="160">
        <f>IF($X$1129&gt;0,IPMT('Assumptions (Nuclear)'!$V$7,Model!AD1,'Assumptions (Nuclear)'!$V$10,'Assumptions (Nuclear)'!$V$5*Model!$X$1129*average('Assumptions (Nuclear)'!$Q$2:$V$2)/10^9),0)</f>
        <v>-0.02073314135</v>
      </c>
      <c r="AF1259" s="160">
        <f>IF($X$1129&gt;0,IPMT('Assumptions (Nuclear)'!$V$7,Model!AE1,'Assumptions (Nuclear)'!$V$10,'Assumptions (Nuclear)'!$V$5*Model!$X$1129*average('Assumptions (Nuclear)'!$Q$2:$V$2)/10^9),0)</f>
        <v>-0.018542437</v>
      </c>
      <c r="AG1259" s="160">
        <f>IF($X$1129&gt;0,IPMT('Assumptions (Nuclear)'!$V$7,Model!AF1,'Assumptions (Nuclear)'!$V$10,'Assumptions (Nuclear)'!$V$5*Model!$X$1129*average('Assumptions (Nuclear)'!$Q$2:$V$2)/10^9),0)</f>
        <v>-0.01624767419</v>
      </c>
      <c r="AH1259" s="160">
        <f>IF($X$1129&gt;0,IPMT('Assumptions (Nuclear)'!$V$7,Model!AG1,'Assumptions (Nuclear)'!$V$10,'Assumptions (Nuclear)'!$V$5*Model!$X$1129*average('Assumptions (Nuclear)'!$Q$2:$V$2)/10^9),0)</f>
        <v>-0.01384391016</v>
      </c>
      <c r="AI1259" s="160">
        <f>IF($X$1129&gt;0,IPMT('Assumptions (Nuclear)'!$V$7,Model!AH1,'Assumptions (Nuclear)'!$V$10,'Assumptions (Nuclear)'!$V$5*Model!$X$1129*average('Assumptions (Nuclear)'!$Q$2:$V$2)/10^9),0)</f>
        <v>-0.01132596733</v>
      </c>
      <c r="AJ1259" s="160">
        <f>IF($X$1129&gt;0,IPMT('Assumptions (Nuclear)'!$V$7,Model!AI1,'Assumptions (Nuclear)'!$V$10,'Assumptions (Nuclear)'!$V$5*Model!$X$1129*average('Assumptions (Nuclear)'!$Q$2:$V$2)/10^9),0)</f>
        <v>-0.008688422214</v>
      </c>
      <c r="AK1259" s="160">
        <f>IF($X$1129&gt;0,IPMT('Assumptions (Nuclear)'!$V$7,Model!AJ1,'Assumptions (Nuclear)'!$V$10,'Assumptions (Nuclear)'!$V$5*Model!$X$1129*average('Assumptions (Nuclear)'!$Q$2:$V$2)/10^9),0)</f>
        <v>-0.005925593707</v>
      </c>
      <c r="AL1259" s="160">
        <f>IF($X$1129&gt;0,IPMT('Assumptions (Nuclear)'!$V$7,Model!AK1,'Assumptions (Nuclear)'!$V$10,'Assumptions (Nuclear)'!$V$5*Model!$X$1129*average('Assumptions (Nuclear)'!$Q$2:$V$2)/10^9),0)</f>
        <v>-0.003031530847</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-0.03406307099</v>
      </c>
      <c r="Z1260" s="160">
        <f>IF($Y$1129&gt;0,IPMT('Assumptions (Nuclear)'!$V$7,Model!X1,'Assumptions (Nuclear)'!$V$10,'Assumptions (Nuclear)'!$V$5*Model!$Y$1129*AVERAGE('Assumptions (Nuclear)'!$R$2:$W$2)/10^9),0)</f>
        <v>-0.03245457414</v>
      </c>
      <c r="AA1260" s="160">
        <f>IF($Y$1129&gt;0,IPMT('Assumptions (Nuclear)'!$V$7,Model!Y1,'Assumptions (Nuclear)'!$V$10,'Assumptions (Nuclear)'!$V$5*Model!$Y$1129*AVERAGE('Assumptions (Nuclear)'!$R$2:$W$2)/10^9),0)</f>
        <v>-0.03076967368</v>
      </c>
      <c r="AB1260" s="160">
        <f>IF($Y$1129&gt;0,IPMT('Assumptions (Nuclear)'!$V$7,Model!Z1,'Assumptions (Nuclear)'!$V$10,'Assumptions (Nuclear)'!$V$5*Model!$Y$1129*AVERAGE('Assumptions (Nuclear)'!$R$2:$W$2)/10^9),0)</f>
        <v>-0.02900474046</v>
      </c>
      <c r="AC1260" s="160">
        <f>IF($Y$1129&gt;0,IPMT('Assumptions (Nuclear)'!$V$7,Model!AA1,'Assumptions (Nuclear)'!$V$10,'Assumptions (Nuclear)'!$V$5*Model!$Y$1129*AVERAGE('Assumptions (Nuclear)'!$R$2:$W$2)/10^9),0)</f>
        <v>-0.0271559729</v>
      </c>
      <c r="AD1260" s="160">
        <f>IF($Y$1129&gt;0,IPMT('Assumptions (Nuclear)'!$V$7,Model!AB1,'Assumptions (Nuclear)'!$V$10,'Assumptions (Nuclear)'!$V$5*Model!$Y$1129*AVERAGE('Assumptions (Nuclear)'!$R$2:$W$2)/10^9),0)</f>
        <v>-0.02521938889</v>
      </c>
      <c r="AE1260" s="160">
        <f>IF($Y$1129&gt;0,IPMT('Assumptions (Nuclear)'!$V$7,Model!AC1,'Assumptions (Nuclear)'!$V$10,'Assumptions (Nuclear)'!$V$5*Model!$Y$1129*AVERAGE('Assumptions (Nuclear)'!$R$2:$W$2)/10^9),0)</f>
        <v>-0.02319081714</v>
      </c>
      <c r="AF1260" s="160">
        <f>IF($Y$1129&gt;0,IPMT('Assumptions (Nuclear)'!$V$7,Model!AD1,'Assumptions (Nuclear)'!$V$10,'Assumptions (Nuclear)'!$V$5*Model!$Y$1129*AVERAGE('Assumptions (Nuclear)'!$R$2:$W$2)/10^9),0)</f>
        <v>-0.02106588823</v>
      </c>
      <c r="AG1260" s="160">
        <f>IF($Y$1129&gt;0,IPMT('Assumptions (Nuclear)'!$V$7,Model!AE1,'Assumptions (Nuclear)'!$V$10,'Assumptions (Nuclear)'!$V$5*Model!$Y$1129*AVERAGE('Assumptions (Nuclear)'!$R$2:$W$2)/10^9),0)</f>
        <v>-0.01884002519</v>
      </c>
      <c r="AH1260" s="160">
        <f>IF($Y$1129&gt;0,IPMT('Assumptions (Nuclear)'!$V$7,Model!AF1,'Assumptions (Nuclear)'!$V$10,'Assumptions (Nuclear)'!$V$5*Model!$Y$1129*AVERAGE('Assumptions (Nuclear)'!$R$2:$W$2)/10^9),0)</f>
        <v>-0.01650843366</v>
      </c>
      <c r="AI1260" s="160">
        <f>IF($Y$1129&gt;0,IPMT('Assumptions (Nuclear)'!$V$7,Model!AG1,'Assumptions (Nuclear)'!$V$10,'Assumptions (Nuclear)'!$V$5*Model!$Y$1129*AVERAGE('Assumptions (Nuclear)'!$R$2:$W$2)/10^9),0)</f>
        <v>-0.01406609153</v>
      </c>
      <c r="AJ1260" s="160">
        <f>IF($Y$1129&gt;0,IPMT('Assumptions (Nuclear)'!$V$7,Model!AH1,'Assumptions (Nuclear)'!$V$10,'Assumptions (Nuclear)'!$V$5*Model!$Y$1129*AVERAGE('Assumptions (Nuclear)'!$R$2:$W$2)/10^9),0)</f>
        <v>-0.01150773816</v>
      </c>
      <c r="AK1260" s="160">
        <f>IF($Y$1129&gt;0,IPMT('Assumptions (Nuclear)'!$V$7,Model!AI1,'Assumptions (Nuclear)'!$V$10,'Assumptions (Nuclear)'!$V$5*Model!$Y$1129*AVERAGE('Assumptions (Nuclear)'!$R$2:$W$2)/10^9),0)</f>
        <v>-0.008827862993</v>
      </c>
      <c r="AL1260" s="160">
        <f>IF($Y$1129&gt;0,IPMT('Assumptions (Nuclear)'!$V$7,Model!AJ1,'Assumptions (Nuclear)'!$V$10,'Assumptions (Nuclear)'!$V$5*Model!$Y$1129*AVERAGE('Assumptions (Nuclear)'!$R$2:$W$2)/10^9),0)</f>
        <v>-0.006020693759</v>
      </c>
      <c r="AM1260" s="160">
        <f>IF($Y$1129&gt;0,IPMT('Assumptions (Nuclear)'!$V$7,Model!AK1,'Assumptions (Nuclear)'!$V$10,'Assumptions (Nuclear)'!$V$5*Model!$Y$1129*AVERAGE('Assumptions (Nuclear)'!$R$2:$W$2)/10^9),0)</f>
        <v>-0.003080183987</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-0.0346292675</v>
      </c>
      <c r="AA1261" s="160">
        <f>IF($Z$1129&gt;0,IPMT('Assumptions (Nuclear)'!$V$7,Model!X1,'Assumptions (Nuclear)'!$V$10,'Assumptions (Nuclear)'!$V$5*Model!$Z$1129*AVERAGE('Assumptions (Nuclear)'!$S$2:$X$2)/10^9),0)</f>
        <v>-0.03299403421</v>
      </c>
      <c r="AB1261" s="160">
        <f>IF($Z$1129&gt;0,IPMT('Assumptions (Nuclear)'!$V$7,Model!Y1,'Assumptions (Nuclear)'!$V$10,'Assumptions (Nuclear)'!$V$5*Model!$Z$1129*AVERAGE('Assumptions (Nuclear)'!$S$2:$X$2)/10^9),0)</f>
        <v>-0.03128112733</v>
      </c>
      <c r="AC1261" s="160">
        <f>IF($Z$1129&gt;0,IPMT('Assumptions (Nuclear)'!$V$7,Model!Z1,'Assumptions (Nuclear)'!$V$10,'Assumptions (Nuclear)'!$V$5*Model!$Z$1129*AVERAGE('Assumptions (Nuclear)'!$S$2:$X$2)/10^9),0)</f>
        <v>-0.02948685738</v>
      </c>
      <c r="AD1261" s="160">
        <f>IF($Z$1129&gt;0,IPMT('Assumptions (Nuclear)'!$V$7,Model!AA1,'Assumptions (Nuclear)'!$V$10,'Assumptions (Nuclear)'!$V$5*Model!$Z$1129*AVERAGE('Assumptions (Nuclear)'!$S$2:$X$2)/10^9),0)</f>
        <v>-0.0276073596</v>
      </c>
      <c r="AE1261" s="160">
        <f>IF($Z$1129&gt;0,IPMT('Assumptions (Nuclear)'!$V$7,Model!AB1,'Assumptions (Nuclear)'!$V$10,'Assumptions (Nuclear)'!$V$5*Model!$Z$1129*AVERAGE('Assumptions (Nuclear)'!$S$2:$X$2)/10^9),0)</f>
        <v>-0.02563858568</v>
      </c>
      <c r="AF1261" s="160">
        <f>IF($Z$1129&gt;0,IPMT('Assumptions (Nuclear)'!$V$7,Model!AC1,'Assumptions (Nuclear)'!$V$10,'Assumptions (Nuclear)'!$V$5*Model!$Z$1129*AVERAGE('Assumptions (Nuclear)'!$S$2:$X$2)/10^9),0)</f>
        <v>-0.023576295</v>
      </c>
      <c r="AG1261" s="160">
        <f>IF($Z$1129&gt;0,IPMT('Assumptions (Nuclear)'!$V$7,Model!AD1,'Assumptions (Nuclear)'!$V$10,'Assumptions (Nuclear)'!$V$5*Model!$Z$1129*AVERAGE('Assumptions (Nuclear)'!$S$2:$X$2)/10^9),0)</f>
        <v>-0.02141604551</v>
      </c>
      <c r="AH1261" s="160">
        <f>IF($Z$1129&gt;0,IPMT('Assumptions (Nuclear)'!$V$7,Model!AE1,'Assumptions (Nuclear)'!$V$10,'Assumptions (Nuclear)'!$V$5*Model!$Z$1129*AVERAGE('Assumptions (Nuclear)'!$S$2:$X$2)/10^9),0)</f>
        <v>-0.01915318417</v>
      </c>
      <c r="AI1261" s="160">
        <f>IF($Z$1129&gt;0,IPMT('Assumptions (Nuclear)'!$V$7,Model!AF1,'Assumptions (Nuclear)'!$V$10,'Assumptions (Nuclear)'!$V$5*Model!$Z$1129*AVERAGE('Assumptions (Nuclear)'!$S$2:$X$2)/10^9),0)</f>
        <v>-0.01678283692</v>
      </c>
      <c r="AJ1261" s="160">
        <f>IF($Z$1129&gt;0,IPMT('Assumptions (Nuclear)'!$V$7,Model!AG1,'Assumptions (Nuclear)'!$V$10,'Assumptions (Nuclear)'!$V$5*Model!$Z$1129*AVERAGE('Assumptions (Nuclear)'!$S$2:$X$2)/10^9),0)</f>
        <v>-0.01429989817</v>
      </c>
      <c r="AK1261" s="160">
        <f>IF($Z$1129&gt;0,IPMT('Assumptions (Nuclear)'!$V$7,Model!AH1,'Assumptions (Nuclear)'!$V$10,'Assumptions (Nuclear)'!$V$5*Model!$Z$1129*AVERAGE('Assumptions (Nuclear)'!$S$2:$X$2)/10^9),0)</f>
        <v>-0.01169901983</v>
      </c>
      <c r="AL1261" s="160">
        <f>IF($Z$1129&gt;0,IPMT('Assumptions (Nuclear)'!$V$7,Model!AI1,'Assumptions (Nuclear)'!$V$10,'Assumptions (Nuclear)'!$V$5*Model!$Z$1129*AVERAGE('Assumptions (Nuclear)'!$S$2:$X$2)/10^9),0)</f>
        <v>-0.008974599769</v>
      </c>
      <c r="AM1261" s="160">
        <f>IF($Z$1129&gt;0,IPMT('Assumptions (Nuclear)'!$V$7,Model!AJ1,'Assumptions (Nuclear)'!$V$10,'Assumptions (Nuclear)'!$V$5*Model!$Z$1129*AVERAGE('Assumptions (Nuclear)'!$S$2:$X$2)/10^9),0)</f>
        <v>-0.006120769756</v>
      </c>
      <c r="AN1261" s="160">
        <f>IF($Z$1129&gt;0,IPMT('Assumptions (Nuclear)'!$V$7,Model!AK1,'Assumptions (Nuclear)'!$V$10,'Assumptions (Nuclear)'!$V$5*Model!$Z$1129*AVERAGE('Assumptions (Nuclear)'!$S$2:$X$2)/10^9),0)</f>
        <v>-0.003131382818</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-0.03517807219</v>
      </c>
      <c r="AB1262" s="160">
        <f>IF($AA$1129&gt;0,IPMT('Assumptions (Nuclear)'!$V$7,Model!X1,'Assumptions (Nuclear)'!$V$10,'Assumptions (Nuclear)'!$V$5*Model!$AA$1129*AVERAGE('Assumptions (Nuclear)'!$T$2:$Y$2)/10^9),0)</f>
        <v>-0.03351692372</v>
      </c>
      <c r="AC1262" s="160">
        <f>IF($AA$1129&gt;0,IPMT('Assumptions (Nuclear)'!$V$7,Model!Y1,'Assumptions (Nuclear)'!$V$10,'Assumptions (Nuclear)'!$V$5*Model!$AA$1129*AVERAGE('Assumptions (Nuclear)'!$T$2:$Y$2)/10^9),0)</f>
        <v>-0.03177687069</v>
      </c>
      <c r="AD1262" s="160">
        <f>IF($AA$1129&gt;0,IPMT('Assumptions (Nuclear)'!$V$7,Model!Z1,'Assumptions (Nuclear)'!$V$10,'Assumptions (Nuclear)'!$V$5*Model!$AA$1129*AVERAGE('Assumptions (Nuclear)'!$T$2:$Y$2)/10^9),0)</f>
        <v>-0.02995416514</v>
      </c>
      <c r="AE1262" s="160">
        <f>IF($AA$1129&gt;0,IPMT('Assumptions (Nuclear)'!$V$7,Model!AA1,'Assumptions (Nuclear)'!$V$10,'Assumptions (Nuclear)'!$V$5*Model!$AA$1129*AVERAGE('Assumptions (Nuclear)'!$T$2:$Y$2)/10^9),0)</f>
        <v>-0.02804488108</v>
      </c>
      <c r="AF1262" s="160">
        <f>IF($AA$1129&gt;0,IPMT('Assumptions (Nuclear)'!$V$7,Model!AB1,'Assumptions (Nuclear)'!$V$10,'Assumptions (Nuclear)'!$V$5*Model!$AA$1129*AVERAGE('Assumptions (Nuclear)'!$T$2:$Y$2)/10^9),0)</f>
        <v>-0.02604490603</v>
      </c>
      <c r="AG1262" s="160">
        <f>IF($AA$1129&gt;0,IPMT('Assumptions (Nuclear)'!$V$7,Model!AC1,'Assumptions (Nuclear)'!$V$10,'Assumptions (Nuclear)'!$V$5*Model!$AA$1129*AVERAGE('Assumptions (Nuclear)'!$T$2:$Y$2)/10^9),0)</f>
        <v>-0.02394993216</v>
      </c>
      <c r="AH1262" s="160">
        <f>IF($AA$1129&gt;0,IPMT('Assumptions (Nuclear)'!$V$7,Model!AD1,'Assumptions (Nuclear)'!$V$10,'Assumptions (Nuclear)'!$V$5*Model!$AA$1129*AVERAGE('Assumptions (Nuclear)'!$T$2:$Y$2)/10^9),0)</f>
        <v>-0.02175544703</v>
      </c>
      <c r="AI1262" s="160">
        <f>IF($AA$1129&gt;0,IPMT('Assumptions (Nuclear)'!$V$7,Model!AE1,'Assumptions (Nuclear)'!$V$10,'Assumptions (Nuclear)'!$V$5*Model!$AA$1129*AVERAGE('Assumptions (Nuclear)'!$T$2:$Y$2)/10^9),0)</f>
        <v>-0.01945672386</v>
      </c>
      <c r="AJ1262" s="160">
        <f>IF($AA$1129&gt;0,IPMT('Assumptions (Nuclear)'!$V$7,Model!AF1,'Assumptions (Nuclear)'!$V$10,'Assumptions (Nuclear)'!$V$5*Model!$AA$1129*AVERAGE('Assumptions (Nuclear)'!$T$2:$Y$2)/10^9),0)</f>
        <v>-0.01704881134</v>
      </c>
      <c r="AK1262" s="160">
        <f>IF($AA$1129&gt;0,IPMT('Assumptions (Nuclear)'!$V$7,Model!AG1,'Assumptions (Nuclear)'!$V$10,'Assumptions (Nuclear)'!$V$5*Model!$AA$1129*AVERAGE('Assumptions (Nuclear)'!$T$2:$Y$2)/10^9),0)</f>
        <v>-0.01452652298</v>
      </c>
      <c r="AL1262" s="160">
        <f>IF($AA$1129&gt;0,IPMT('Assumptions (Nuclear)'!$V$7,Model!AH1,'Assumptions (Nuclear)'!$V$10,'Assumptions (Nuclear)'!$V$5*Model!$AA$1129*AVERAGE('Assumptions (Nuclear)'!$T$2:$Y$2)/10^9),0)</f>
        <v>-0.01188442591</v>
      </c>
      <c r="AM1262" s="160">
        <f>IF($AA$1129&gt;0,IPMT('Assumptions (Nuclear)'!$V$7,Model!AI1,'Assumptions (Nuclear)'!$V$10,'Assumptions (Nuclear)'!$V$5*Model!$AA$1129*AVERAGE('Assumptions (Nuclear)'!$T$2:$Y$2)/10^9),0)</f>
        <v>-0.009116829241</v>
      </c>
      <c r="AN1262" s="160">
        <f>IF($AA$1129&gt;0,IPMT('Assumptions (Nuclear)'!$V$7,Model!AJ1,'Assumptions (Nuclear)'!$V$10,'Assumptions (Nuclear)'!$V$5*Model!$AA$1129*AVERAGE('Assumptions (Nuclear)'!$T$2:$Y$2)/10^9),0)</f>
        <v>-0.006217771725</v>
      </c>
      <c r="AO1262" s="160">
        <f>IF($AA$1129&gt;0,IPMT('Assumptions (Nuclear)'!$V$7,Model!AK1,'Assumptions (Nuclear)'!$V$10,'Assumptions (Nuclear)'!$V$5*Model!$AA$1129*AVERAGE('Assumptions (Nuclear)'!$T$2:$Y$2)/10^9),0)</f>
        <v>-0.003181008978</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-0.03567896722</v>
      </c>
      <c r="AC1263" s="160">
        <f>IF($AB$1129&gt;0,IPMT('Assumptions (Nuclear)'!$V$7,Model!X1,'Assumptions (Nuclear)'!$V$10,'Assumptions (Nuclear)'!$V$5*Model!$AB$1129*AVERAGE('Assumptions (Nuclear)'!$U$2:$Z$2)/10^9),0)</f>
        <v>-0.03399416591</v>
      </c>
      <c r="AD1263" s="160">
        <f>IF($AB$1129&gt;0,IPMT('Assumptions (Nuclear)'!$V$7,Model!Y1,'Assumptions (Nuclear)'!$V$10,'Assumptions (Nuclear)'!$V$5*Model!$AB$1129*AVERAGE('Assumptions (Nuclear)'!$U$2:$Z$2)/10^9),0)</f>
        <v>-0.03222933654</v>
      </c>
      <c r="AE1263" s="160">
        <f>IF($AB$1129&gt;0,IPMT('Assumptions (Nuclear)'!$V$7,Model!Z1,'Assumptions (Nuclear)'!$V$10,'Assumptions (Nuclear)'!$V$5*Model!$AB$1129*AVERAGE('Assumptions (Nuclear)'!$U$2:$Z$2)/10^9),0)</f>
        <v>-0.03038067778</v>
      </c>
      <c r="AF1263" s="160">
        <f>IF($AB$1129&gt;0,IPMT('Assumptions (Nuclear)'!$V$7,Model!AA1,'Assumptions (Nuclear)'!$V$10,'Assumptions (Nuclear)'!$V$5*Model!$AB$1129*AVERAGE('Assumptions (Nuclear)'!$U$2:$Z$2)/10^9),0)</f>
        <v>-0.02844420772</v>
      </c>
      <c r="AG1263" s="160">
        <f>IF($AB$1129&gt;0,IPMT('Assumptions (Nuclear)'!$V$7,Model!AB1,'Assumptions (Nuclear)'!$V$10,'Assumptions (Nuclear)'!$V$5*Model!$AB$1129*AVERAGE('Assumptions (Nuclear)'!$U$2:$Z$2)/10^9),0)</f>
        <v>-0.02641575534</v>
      </c>
      <c r="AH1263" s="160">
        <f>IF($AB$1129&gt;0,IPMT('Assumptions (Nuclear)'!$V$7,Model!AC1,'Assumptions (Nuclear)'!$V$10,'Assumptions (Nuclear)'!$V$5*Model!$AB$1129*AVERAGE('Assumptions (Nuclear)'!$U$2:$Z$2)/10^9),0)</f>
        <v>-0.02429095147</v>
      </c>
      <c r="AI1263" s="160">
        <f>IF($AB$1129&gt;0,IPMT('Assumptions (Nuclear)'!$V$7,Model!AD1,'Assumptions (Nuclear)'!$V$10,'Assumptions (Nuclear)'!$V$5*Model!$AB$1129*AVERAGE('Assumptions (Nuclear)'!$U$2:$Z$2)/10^9),0)</f>
        <v>-0.02206521942</v>
      </c>
      <c r="AJ1263" s="160">
        <f>IF($AB$1129&gt;0,IPMT('Assumptions (Nuclear)'!$V$7,Model!AE1,'Assumptions (Nuclear)'!$V$10,'Assumptions (Nuclear)'!$V$5*Model!$AB$1129*AVERAGE('Assumptions (Nuclear)'!$U$2:$Z$2)/10^9),0)</f>
        <v>-0.01973376509</v>
      </c>
      <c r="AK1263" s="160">
        <f>IF($AB$1129&gt;0,IPMT('Assumptions (Nuclear)'!$V$7,Model!AF1,'Assumptions (Nuclear)'!$V$10,'Assumptions (Nuclear)'!$V$5*Model!$AB$1129*AVERAGE('Assumptions (Nuclear)'!$U$2:$Z$2)/10^9),0)</f>
        <v>-0.01729156668</v>
      </c>
      <c r="AL1263" s="160">
        <f>IF($AB$1129&gt;0,IPMT('Assumptions (Nuclear)'!$V$7,Model!AG1,'Assumptions (Nuclear)'!$V$10,'Assumptions (Nuclear)'!$V$5*Model!$AB$1129*AVERAGE('Assumptions (Nuclear)'!$U$2:$Z$2)/10^9),0)</f>
        <v>-0.01473336385</v>
      </c>
      <c r="AM1263" s="160">
        <f>IF($AB$1129&gt;0,IPMT('Assumptions (Nuclear)'!$V$7,Model!AH1,'Assumptions (Nuclear)'!$V$10,'Assumptions (Nuclear)'!$V$5*Model!$AB$1129*AVERAGE('Assumptions (Nuclear)'!$U$2:$Z$2)/10^9),0)</f>
        <v>-0.01205364638</v>
      </c>
      <c r="AN1263" s="160">
        <f>IF($AB$1129&gt;0,IPMT('Assumptions (Nuclear)'!$V$7,Model!AI1,'Assumptions (Nuclear)'!$V$10,'Assumptions (Nuclear)'!$V$5*Model!$AB$1129*AVERAGE('Assumptions (Nuclear)'!$U$2:$Z$2)/10^9),0)</f>
        <v>-0.009246642335</v>
      </c>
      <c r="AO1263" s="160">
        <f>IF($AB$1129&gt;0,IPMT('Assumptions (Nuclear)'!$V$7,Model!AJ1,'Assumptions (Nuclear)'!$V$10,'Assumptions (Nuclear)'!$V$5*Model!$AB$1129*AVERAGE('Assumptions (Nuclear)'!$U$2:$Z$2)/10^9),0)</f>
        <v>-0.006306305597</v>
      </c>
      <c r="AP1263" s="160">
        <f>IF($AB$1129&gt;0,IPMT('Assumptions (Nuclear)'!$V$7,Model!AK1,'Assumptions (Nuclear)'!$V$10,'Assumptions (Nuclear)'!$V$5*Model!$AB$1129*AVERAGE('Assumptions (Nuclear)'!$U$2:$Z$2)/10^9),0)</f>
        <v>-0.003226302863</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-0.03618598384</v>
      </c>
      <c r="AD1264" s="160">
        <f>IF($AC$1129&gt;0,IPMT('Assumptions (Nuclear)'!$V$7,Model!X1,'Assumptions (Nuclear)'!$V$10,'Assumptions (Nuclear)'!$V$5*Model!$AC$1129*AVERAGE('Assumptions (Nuclear)'!$V$2:$AA$2)/10^9),0)</f>
        <v>-0.03447724063</v>
      </c>
      <c r="AE1264" s="160">
        <f>IF($AC$1129&gt;0,IPMT('Assumptions (Nuclear)'!$V$7,Model!Y1,'Assumptions (Nuclear)'!$V$10,'Assumptions (Nuclear)'!$V$5*Model!$AC$1129*AVERAGE('Assumptions (Nuclear)'!$V$2:$AA$2)/10^9),0)</f>
        <v>-0.03268733212</v>
      </c>
      <c r="AF1264" s="160">
        <f>IF($AC$1129&gt;0,IPMT('Assumptions (Nuclear)'!$V$7,Model!Z1,'Assumptions (Nuclear)'!$V$10,'Assumptions (Nuclear)'!$V$5*Model!$AC$1129*AVERAGE('Assumptions (Nuclear)'!$V$2:$AA$2)/10^9),0)</f>
        <v>-0.03081240296</v>
      </c>
      <c r="AG1264" s="160">
        <f>IF($AC$1129&gt;0,IPMT('Assumptions (Nuclear)'!$V$7,Model!AA1,'Assumptions (Nuclear)'!$V$10,'Assumptions (Nuclear)'!$V$5*Model!$AC$1129*AVERAGE('Assumptions (Nuclear)'!$V$2:$AA$2)/10^9),0)</f>
        <v>-0.02884841466</v>
      </c>
      <c r="AH1264" s="160">
        <f>IF($AC$1129&gt;0,IPMT('Assumptions (Nuclear)'!$V$7,Model!AB1,'Assumptions (Nuclear)'!$V$10,'Assumptions (Nuclear)'!$V$5*Model!$AC$1129*AVERAGE('Assumptions (Nuclear)'!$V$2:$AA$2)/10^9),0)</f>
        <v>-0.02679113692</v>
      </c>
      <c r="AI1264" s="160">
        <f>IF($AC$1129&gt;0,IPMT('Assumptions (Nuclear)'!$V$7,Model!AC1,'Assumptions (Nuclear)'!$V$10,'Assumptions (Nuclear)'!$V$5*Model!$AC$1129*AVERAGE('Assumptions (Nuclear)'!$V$2:$AA$2)/10^9),0)</f>
        <v>-0.02463613848</v>
      </c>
      <c r="AJ1264" s="160">
        <f>IF($AC$1129&gt;0,IPMT('Assumptions (Nuclear)'!$V$7,Model!AD1,'Assumptions (Nuclear)'!$V$10,'Assumptions (Nuclear)'!$V$5*Model!$AC$1129*AVERAGE('Assumptions (Nuclear)'!$V$2:$AA$2)/10^9),0)</f>
        <v>-0.02237877762</v>
      </c>
      <c r="AK1264" s="160">
        <f>IF($AC$1129&gt;0,IPMT('Assumptions (Nuclear)'!$V$7,Model!AE1,'Assumptions (Nuclear)'!$V$10,'Assumptions (Nuclear)'!$V$5*Model!$AC$1129*AVERAGE('Assumptions (Nuclear)'!$V$2:$AA$2)/10^9),0)</f>
        <v>-0.02001419212</v>
      </c>
      <c r="AL1264" s="160">
        <f>IF($AC$1129&gt;0,IPMT('Assumptions (Nuclear)'!$V$7,Model!AF1,'Assumptions (Nuclear)'!$V$10,'Assumptions (Nuclear)'!$V$5*Model!$AC$1129*AVERAGE('Assumptions (Nuclear)'!$V$2:$AA$2)/10^9),0)</f>
        <v>-0.01753728881</v>
      </c>
      <c r="AM1264" s="160">
        <f>IF($AC$1129&gt;0,IPMT('Assumptions (Nuclear)'!$V$7,Model!AG1,'Assumptions (Nuclear)'!$V$10,'Assumptions (Nuclear)'!$V$5*Model!$AC$1129*AVERAGE('Assumptions (Nuclear)'!$V$2:$AA$2)/10^9),0)</f>
        <v>-0.01494273259</v>
      </c>
      <c r="AN1264" s="160">
        <f>IF($AC$1129&gt;0,IPMT('Assumptions (Nuclear)'!$V$7,Model!AH1,'Assumptions (Nuclear)'!$V$10,'Assumptions (Nuclear)'!$V$5*Model!$AC$1129*AVERAGE('Assumptions (Nuclear)'!$V$2:$AA$2)/10^9),0)</f>
        <v>-0.01222493495</v>
      </c>
      <c r="AO1264" s="160">
        <f>IF($AC$1129&gt;0,IPMT('Assumptions (Nuclear)'!$V$7,Model!AI1,'Assumptions (Nuclear)'!$V$10,'Assumptions (Nuclear)'!$V$5*Model!$AC$1129*AVERAGE('Assumptions (Nuclear)'!$V$2:$AA$2)/10^9),0)</f>
        <v>-0.009378041917</v>
      </c>
      <c r="AP1264" s="160">
        <f>IF($AC$1129&gt;0,IPMT('Assumptions (Nuclear)'!$V$7,Model!AJ1,'Assumptions (Nuclear)'!$V$10,'Assumptions (Nuclear)'!$V$5*Model!$AC$1129*AVERAGE('Assumptions (Nuclear)'!$V$2:$AA$2)/10^9),0)</f>
        <v>-0.006395921469</v>
      </c>
      <c r="AQ1264" s="160">
        <f>IF($AC$1129&gt;0,IPMT('Assumptions (Nuclear)'!$V$7,Model!AK1,'Assumptions (Nuclear)'!$V$10,'Assumptions (Nuclear)'!$V$5*Model!$AC$1129*AVERAGE('Assumptions (Nuclear)'!$V$2:$AA$2)/10^9),0)</f>
        <v>-0.0032721503</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-0.03669917027</v>
      </c>
      <c r="AE1265" s="160">
        <f>IF($AD$1129&gt;0,IPMT('Assumptions (Nuclear)'!$V$7,Model!X1,'Assumptions (Nuclear)'!$V$10,'Assumptions (Nuclear)'!$V$5*Model!$AD$1129*AVERAGE('Assumptions (Nuclear)'!$W$2:$AB$2)/10^9),0)</f>
        <v>-0.03496619382</v>
      </c>
      <c r="AF1265" s="160">
        <f>IF($AD$1129&gt;0,IPMT('Assumptions (Nuclear)'!$V$7,Model!Y1,'Assumptions (Nuclear)'!$V$10,'Assumptions (Nuclear)'!$V$5*Model!$AD$1129*AVERAGE('Assumptions (Nuclear)'!$W$2:$AB$2)/10^9),0)</f>
        <v>-0.03315090098</v>
      </c>
      <c r="AG1265" s="160">
        <f>IF($AD$1129&gt;0,IPMT('Assumptions (Nuclear)'!$V$7,Model!Z1,'Assumptions (Nuclear)'!$V$10,'Assumptions (Nuclear)'!$V$5*Model!$AD$1129*AVERAGE('Assumptions (Nuclear)'!$W$2:$AB$2)/10^9),0)</f>
        <v>-0.03124938174</v>
      </c>
      <c r="AH1265" s="160">
        <f>IF($AD$1129&gt;0,IPMT('Assumptions (Nuclear)'!$V$7,Model!AA1,'Assumptions (Nuclear)'!$V$10,'Assumptions (Nuclear)'!$V$5*Model!$AD$1129*AVERAGE('Assumptions (Nuclear)'!$W$2:$AB$2)/10^9),0)</f>
        <v>-0.02925754033</v>
      </c>
      <c r="AI1265" s="160">
        <f>IF($AD$1129&gt;0,IPMT('Assumptions (Nuclear)'!$V$7,Model!AB1,'Assumptions (Nuclear)'!$V$10,'Assumptions (Nuclear)'!$V$5*Model!$AD$1129*AVERAGE('Assumptions (Nuclear)'!$W$2:$AB$2)/10^9),0)</f>
        <v>-0.02717108646</v>
      </c>
      <c r="AJ1265" s="160">
        <f>IF($AD$1129&gt;0,IPMT('Assumptions (Nuclear)'!$V$7,Model!AC1,'Assumptions (Nuclear)'!$V$10,'Assumptions (Nuclear)'!$V$5*Model!$AD$1129*AVERAGE('Assumptions (Nuclear)'!$W$2:$AB$2)/10^9),0)</f>
        <v>-0.02498552603</v>
      </c>
      <c r="AK1265" s="160">
        <f>IF($AD$1129&gt;0,IPMT('Assumptions (Nuclear)'!$V$7,Model!AD1,'Assumptions (Nuclear)'!$V$10,'Assumptions (Nuclear)'!$V$5*Model!$AD$1129*AVERAGE('Assumptions (Nuclear)'!$W$2:$AB$2)/10^9),0)</f>
        <v>-0.02269615147</v>
      </c>
      <c r="AL1265" s="160">
        <f>IF($AD$1129&gt;0,IPMT('Assumptions (Nuclear)'!$V$7,Model!AE1,'Assumptions (Nuclear)'!$V$10,'Assumptions (Nuclear)'!$V$5*Model!$AD$1129*AVERAGE('Assumptions (Nuclear)'!$W$2:$AB$2)/10^9),0)</f>
        <v>-0.02029803163</v>
      </c>
      <c r="AM1265" s="160">
        <f>IF($AD$1129&gt;0,IPMT('Assumptions (Nuclear)'!$V$7,Model!AF1,'Assumptions (Nuclear)'!$V$10,'Assumptions (Nuclear)'!$V$5*Model!$AD$1129*AVERAGE('Assumptions (Nuclear)'!$W$2:$AB$2)/10^9),0)</f>
        <v>-0.01778600109</v>
      </c>
      <c r="AN1265" s="160">
        <f>IF($AD$1129&gt;0,IPMT('Assumptions (Nuclear)'!$V$7,Model!AG1,'Assumptions (Nuclear)'!$V$10,'Assumptions (Nuclear)'!$V$5*Model!$AD$1129*AVERAGE('Assumptions (Nuclear)'!$W$2:$AB$2)/10^9),0)</f>
        <v>-0.0151546491</v>
      </c>
      <c r="AO1265" s="160">
        <f>IF($AD$1129&gt;0,IPMT('Assumptions (Nuclear)'!$V$7,Model!AH1,'Assumptions (Nuclear)'!$V$10,'Assumptions (Nuclear)'!$V$5*Model!$AD$1129*AVERAGE('Assumptions (Nuclear)'!$W$2:$AB$2)/10^9),0)</f>
        <v>-0.01239830789</v>
      </c>
      <c r="AP1265" s="160">
        <f>IF($AD$1129&gt;0,IPMT('Assumptions (Nuclear)'!$V$7,Model!AI1,'Assumptions (Nuclear)'!$V$10,'Assumptions (Nuclear)'!$V$5*Model!$AD$1129*AVERAGE('Assumptions (Nuclear)'!$W$2:$AB$2)/10^9),0)</f>
        <v>-0.00951104048</v>
      </c>
      <c r="AQ1265" s="160">
        <f>IF($AD$1129&gt;0,IPMT('Assumptions (Nuclear)'!$V$7,Model!AJ1,'Assumptions (Nuclear)'!$V$10,'Assumptions (Nuclear)'!$V$5*Model!$AD$1129*AVERAGE('Assumptions (Nuclear)'!$W$2:$AB$2)/10^9),0)</f>
        <v>-0.006486627863</v>
      </c>
      <c r="AR1265" s="160">
        <f>IF($AD$1129&gt;0,IPMT('Assumptions (Nuclear)'!$V$7,Model!AK1,'Assumptions (Nuclear)'!$V$10,'Assumptions (Nuclear)'!$V$5*Model!$AD$1129*AVERAGE('Assumptions (Nuclear)'!$W$2:$AB$2)/10^9),0)</f>
        <v>-0.003318555646</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-0.03721399265</v>
      </c>
      <c r="AF1266" s="160">
        <f>IF($AE$1129&gt;0,IPMT('Assumptions (Nuclear)'!$V$7,Model!X1,'Assumptions (Nuclear)'!$V$10,'Assumptions (Nuclear)'!$V$5*Model!$AE$1129*AVERAGE('Assumptions (Nuclear)'!$X$2:$AC$2)/10^9),0)</f>
        <v>-0.0354567057</v>
      </c>
      <c r="AG1266" s="160">
        <f>IF($AE$1129&gt;0,IPMT('Assumptions (Nuclear)'!$V$7,Model!Y1,'Assumptions (Nuclear)'!$V$10,'Assumptions (Nuclear)'!$V$5*Model!$AE$1129*AVERAGE('Assumptions (Nuclear)'!$X$2:$AC$2)/10^9),0)</f>
        <v>-0.03361594762</v>
      </c>
      <c r="AH1266" s="160">
        <f>IF($AE$1129&gt;0,IPMT('Assumptions (Nuclear)'!$V$7,Model!Z1,'Assumptions (Nuclear)'!$V$10,'Assumptions (Nuclear)'!$V$5*Model!$AE$1129*AVERAGE('Assumptions (Nuclear)'!$X$2:$AC$2)/10^9),0)</f>
        <v>-0.03168775353</v>
      </c>
      <c r="AI1266" s="160">
        <f>IF($AE$1129&gt;0,IPMT('Assumptions (Nuclear)'!$V$7,Model!AA1,'Assumptions (Nuclear)'!$V$10,'Assumptions (Nuclear)'!$V$5*Model!$AE$1129*AVERAGE('Assumptions (Nuclear)'!$X$2:$AC$2)/10^9),0)</f>
        <v>-0.02966797023</v>
      </c>
      <c r="AJ1266" s="160">
        <f>IF($AE$1129&gt;0,IPMT('Assumptions (Nuclear)'!$V$7,Model!AB1,'Assumptions (Nuclear)'!$V$10,'Assumptions (Nuclear)'!$V$5*Model!$AE$1129*AVERAGE('Assumptions (Nuclear)'!$X$2:$AC$2)/10^9),0)</f>
        <v>-0.02755224721</v>
      </c>
      <c r="AK1266" s="160">
        <f>IF($AE$1129&gt;0,IPMT('Assumptions (Nuclear)'!$V$7,Model!AC1,'Assumptions (Nuclear)'!$V$10,'Assumptions (Nuclear)'!$V$5*Model!$AE$1129*AVERAGE('Assumptions (Nuclear)'!$X$2:$AC$2)/10^9),0)</f>
        <v>-0.02533602736</v>
      </c>
      <c r="AL1266" s="160">
        <f>IF($AE$1129&gt;0,IPMT('Assumptions (Nuclear)'!$V$7,Model!AD1,'Assumptions (Nuclear)'!$V$10,'Assumptions (Nuclear)'!$V$5*Model!$AE$1129*AVERAGE('Assumptions (Nuclear)'!$X$2:$AC$2)/10^9),0)</f>
        <v>-0.02301453706</v>
      </c>
      <c r="AM1266" s="160">
        <f>IF($AE$1129&gt;0,IPMT('Assumptions (Nuclear)'!$V$7,Model!AE1,'Assumptions (Nuclear)'!$V$10,'Assumptions (Nuclear)'!$V$5*Model!$AE$1129*AVERAGE('Assumptions (Nuclear)'!$X$2:$AC$2)/10^9),0)</f>
        <v>-0.02058277597</v>
      </c>
      <c r="AN1266" s="160">
        <f>IF($AE$1129&gt;0,IPMT('Assumptions (Nuclear)'!$V$7,Model!AF1,'Assumptions (Nuclear)'!$V$10,'Assumptions (Nuclear)'!$V$5*Model!$AE$1129*AVERAGE('Assumptions (Nuclear)'!$X$2:$AC$2)/10^9),0)</f>
        <v>-0.01803550623</v>
      </c>
      <c r="AO1266" s="160">
        <f>IF($AE$1129&gt;0,IPMT('Assumptions (Nuclear)'!$V$7,Model!AG1,'Assumptions (Nuclear)'!$V$10,'Assumptions (Nuclear)'!$V$5*Model!$AE$1129*AVERAGE('Assumptions (Nuclear)'!$X$2:$AC$2)/10^9),0)</f>
        <v>-0.01536724117</v>
      </c>
      <c r="AP1266" s="160">
        <f>IF($AE$1129&gt;0,IPMT('Assumptions (Nuclear)'!$V$7,Model!AH1,'Assumptions (Nuclear)'!$V$10,'Assumptions (Nuclear)'!$V$5*Model!$AE$1129*AVERAGE('Assumptions (Nuclear)'!$X$2:$AC$2)/10^9),0)</f>
        <v>-0.01257223353</v>
      </c>
      <c r="AQ1266" s="160">
        <f>IF($AE$1129&gt;0,IPMT('Assumptions (Nuclear)'!$V$7,Model!AI1,'Assumptions (Nuclear)'!$V$10,'Assumptions (Nuclear)'!$V$5*Model!$AE$1129*AVERAGE('Assumptions (Nuclear)'!$X$2:$AC$2)/10^9),0)</f>
        <v>-0.00964446302</v>
      </c>
      <c r="AR1266" s="160">
        <f>IF($AE$1129&gt;0,IPMT('Assumptions (Nuclear)'!$V$7,Model!AJ1,'Assumptions (Nuclear)'!$V$10,'Assumptions (Nuclear)'!$V$5*Model!$AE$1129*AVERAGE('Assumptions (Nuclear)'!$X$2:$AC$2)/10^9),0)</f>
        <v>-0.006577623413</v>
      </c>
      <c r="AS1266" s="160">
        <f>IF($AE$1129&gt;0,IPMT('Assumptions (Nuclear)'!$V$7,Model!AK1,'Assumptions (Nuclear)'!$V$10,'Assumptions (Nuclear)'!$V$5*Model!$AE$1129*AVERAGE('Assumptions (Nuclear)'!$X$2:$AC$2)/10^9),0)</f>
        <v>-0.003365108926</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-0.0377349905</v>
      </c>
      <c r="AG1267" s="160">
        <f>IF($AF$1129&gt;0,IPMT('Assumptions (Nuclear)'!$V$7,Model!X1,'Assumptions (Nuclear)'!$V$10,'Assumptions (Nuclear)'!$V$5*Model!$AF$1129*AVERAGE('Assumptions (Nuclear)'!$Y$2:$AD$2)/10^9),0)</f>
        <v>-0.03595310144</v>
      </c>
      <c r="AH1267" s="160">
        <f>IF($AF$1129&gt;0,IPMT('Assumptions (Nuclear)'!$V$7,Model!Y1,'Assumptions (Nuclear)'!$V$10,'Assumptions (Nuclear)'!$V$5*Model!$AF$1129*AVERAGE('Assumptions (Nuclear)'!$Y$2:$AD$2)/10^9),0)</f>
        <v>-0.03408657265</v>
      </c>
      <c r="AI1267" s="160">
        <f>IF($AF$1129&gt;0,IPMT('Assumptions (Nuclear)'!$V$7,Model!Z1,'Assumptions (Nuclear)'!$V$10,'Assumptions (Nuclear)'!$V$5*Model!$AF$1129*AVERAGE('Assumptions (Nuclear)'!$Y$2:$AD$2)/10^9),0)</f>
        <v>-0.03213138375</v>
      </c>
      <c r="AJ1267" s="160">
        <f>IF($AF$1129&gt;0,IPMT('Assumptions (Nuclear)'!$V$7,Model!AA1,'Assumptions (Nuclear)'!$V$10,'Assumptions (Nuclear)'!$V$5*Model!$AF$1129*AVERAGE('Assumptions (Nuclear)'!$Y$2:$AD$2)/10^9),0)</f>
        <v>-0.03008332337</v>
      </c>
      <c r="AK1267" s="160">
        <f>IF($AF$1129&gt;0,IPMT('Assumptions (Nuclear)'!$V$7,Model!AB1,'Assumptions (Nuclear)'!$V$10,'Assumptions (Nuclear)'!$V$5*Model!$AF$1129*AVERAGE('Assumptions (Nuclear)'!$Y$2:$AD$2)/10^9),0)</f>
        <v>-0.02793798012</v>
      </c>
      <c r="AL1267" s="160">
        <f>IF($AF$1129&gt;0,IPMT('Assumptions (Nuclear)'!$V$7,Model!AC1,'Assumptions (Nuclear)'!$V$10,'Assumptions (Nuclear)'!$V$5*Model!$AF$1129*AVERAGE('Assumptions (Nuclear)'!$Y$2:$AD$2)/10^9),0)</f>
        <v>-0.02569073307</v>
      </c>
      <c r="AM1267" s="160">
        <f>IF($AF$1129&gt;0,IPMT('Assumptions (Nuclear)'!$V$7,Model!AD1,'Assumptions (Nuclear)'!$V$10,'Assumptions (Nuclear)'!$V$5*Model!$AF$1129*AVERAGE('Assumptions (Nuclear)'!$Y$2:$AD$2)/10^9),0)</f>
        <v>-0.02333674178</v>
      </c>
      <c r="AN1267" s="160">
        <f>IF($AF$1129&gt;0,IPMT('Assumptions (Nuclear)'!$V$7,Model!AE1,'Assumptions (Nuclear)'!$V$10,'Assumptions (Nuclear)'!$V$5*Model!$AF$1129*AVERAGE('Assumptions (Nuclear)'!$Y$2:$AD$2)/10^9),0)</f>
        <v>-0.02087093591</v>
      </c>
      <c r="AO1267" s="160">
        <f>IF($AF$1129&gt;0,IPMT('Assumptions (Nuclear)'!$V$7,Model!AF1,'Assumptions (Nuclear)'!$V$10,'Assumptions (Nuclear)'!$V$5*Model!$AF$1129*AVERAGE('Assumptions (Nuclear)'!$Y$2:$AD$2)/10^9),0)</f>
        <v>-0.01828800426</v>
      </c>
      <c r="AP1267" s="160">
        <f>IF($AF$1129&gt;0,IPMT('Assumptions (Nuclear)'!$V$7,Model!AG1,'Assumptions (Nuclear)'!$V$10,'Assumptions (Nuclear)'!$V$5*Model!$AF$1129*AVERAGE('Assumptions (Nuclear)'!$Y$2:$AD$2)/10^9),0)</f>
        <v>-0.01558238335</v>
      </c>
      <c r="AQ1267" s="160">
        <f>IF($AF$1129&gt;0,IPMT('Assumptions (Nuclear)'!$V$7,Model!AH1,'Assumptions (Nuclear)'!$V$10,'Assumptions (Nuclear)'!$V$5*Model!$AF$1129*AVERAGE('Assumptions (Nuclear)'!$Y$2:$AD$2)/10^9),0)</f>
        <v>-0.01274824546</v>
      </c>
      <c r="AR1267" s="160">
        <f>IF($AF$1129&gt;0,IPMT('Assumptions (Nuclear)'!$V$7,Model!AI1,'Assumptions (Nuclear)'!$V$10,'Assumptions (Nuclear)'!$V$5*Model!$AF$1129*AVERAGE('Assumptions (Nuclear)'!$Y$2:$AD$2)/10^9),0)</f>
        <v>-0.009779486008</v>
      </c>
      <c r="AS1267" s="160">
        <f>IF($AF$1129&gt;0,IPMT('Assumptions (Nuclear)'!$V$7,Model!AJ1,'Assumptions (Nuclear)'!$V$10,'Assumptions (Nuclear)'!$V$5*Model!$AF$1129*AVERAGE('Assumptions (Nuclear)'!$Y$2:$AD$2)/10^9),0)</f>
        <v>-0.006669710486</v>
      </c>
      <c r="AT1267" s="160">
        <f>IF($AF$1129&gt;0,IPMT('Assumptions (Nuclear)'!$V$7,Model!AK1,'Assumptions (Nuclear)'!$V$10,'Assumptions (Nuclear)'!$V$5*Model!$AF$1129*AVERAGE('Assumptions (Nuclear)'!$Y$2:$AD$2)/10^9),0)</f>
        <v>-0.003412220627</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-0.0382592876</v>
      </c>
      <c r="AH1268" s="160">
        <f>IF($AG$1129&gt;0,IPMT('Assumptions (Nuclear)'!$V$7,Model!X1,'Assumptions (Nuclear)'!$V$10,'Assumptions (Nuclear)'!$V$5*Model!$AG$1129*AVERAGE('Assumptions (Nuclear)'!$Z$2:$AE$2)/10^9),0)</f>
        <v>-0.03645264064</v>
      </c>
      <c r="AI1268" s="160">
        <f>IF($AG$1129&gt;0,IPMT('Assumptions (Nuclear)'!$V$7,Model!Y1,'Assumptions (Nuclear)'!$V$10,'Assumptions (Nuclear)'!$V$5*Model!$AG$1129*AVERAGE('Assumptions (Nuclear)'!$Z$2:$AE$2)/10^9),0)</f>
        <v>-0.03456017794</v>
      </c>
      <c r="AJ1268" s="160">
        <f>IF($AG$1129&gt;0,IPMT('Assumptions (Nuclear)'!$V$7,Model!Z1,'Assumptions (Nuclear)'!$V$10,'Assumptions (Nuclear)'!$V$5*Model!$AG$1129*AVERAGE('Assumptions (Nuclear)'!$Z$2:$AE$2)/10^9),0)</f>
        <v>-0.03257782327</v>
      </c>
      <c r="AK1268" s="160">
        <f>IF($AG$1129&gt;0,IPMT('Assumptions (Nuclear)'!$V$7,Model!AA1,'Assumptions (Nuclear)'!$V$10,'Assumptions (Nuclear)'!$V$5*Model!$AG$1129*AVERAGE('Assumptions (Nuclear)'!$Z$2:$AE$2)/10^9),0)</f>
        <v>-0.03050130675</v>
      </c>
      <c r="AL1268" s="160">
        <f>IF($AG$1129&gt;0,IPMT('Assumptions (Nuclear)'!$V$7,Model!AB1,'Assumptions (Nuclear)'!$V$10,'Assumptions (Nuclear)'!$V$5*Model!$AG$1129*AVERAGE('Assumptions (Nuclear)'!$Z$2:$AE$2)/10^9),0)</f>
        <v>-0.0283261557</v>
      </c>
      <c r="AM1268" s="160">
        <f>IF($AG$1129&gt;0,IPMT('Assumptions (Nuclear)'!$V$7,Model!AC1,'Assumptions (Nuclear)'!$V$10,'Assumptions (Nuclear)'!$V$5*Model!$AG$1129*AVERAGE('Assumptions (Nuclear)'!$Z$2:$AE$2)/10^9),0)</f>
        <v>-0.02604768498</v>
      </c>
      <c r="AN1268" s="160">
        <f>IF($AG$1129&gt;0,IPMT('Assumptions (Nuclear)'!$V$7,Model!AD1,'Assumptions (Nuclear)'!$V$10,'Assumptions (Nuclear)'!$V$5*Model!$AG$1129*AVERAGE('Assumptions (Nuclear)'!$Z$2:$AE$2)/10^9),0)</f>
        <v>-0.02366098689</v>
      </c>
      <c r="AO1268" s="160">
        <f>IF($AG$1129&gt;0,IPMT('Assumptions (Nuclear)'!$V$7,Model!AE1,'Assumptions (Nuclear)'!$V$10,'Assumptions (Nuclear)'!$V$5*Model!$AG$1129*AVERAGE('Assumptions (Nuclear)'!$Z$2:$AE$2)/10^9),0)</f>
        <v>-0.02116092064</v>
      </c>
      <c r="AP1268" s="160">
        <f>IF($AG$1129&gt;0,IPMT('Assumptions (Nuclear)'!$V$7,Model!AF1,'Assumptions (Nuclear)'!$V$10,'Assumptions (Nuclear)'!$V$5*Model!$AG$1129*AVERAGE('Assumptions (Nuclear)'!$Z$2:$AE$2)/10^9),0)</f>
        <v>-0.01854210125</v>
      </c>
      <c r="AQ1268" s="160">
        <f>IF($AG$1129&gt;0,IPMT('Assumptions (Nuclear)'!$V$7,Model!AG1,'Assumptions (Nuclear)'!$V$10,'Assumptions (Nuclear)'!$V$5*Model!$AG$1129*AVERAGE('Assumptions (Nuclear)'!$Z$2:$AE$2)/10^9),0)</f>
        <v>-0.01579888794</v>
      </c>
      <c r="AR1268" s="160">
        <f>IF($AG$1129&gt;0,IPMT('Assumptions (Nuclear)'!$V$7,Model!AH1,'Assumptions (Nuclear)'!$V$10,'Assumptions (Nuclear)'!$V$5*Model!$AG$1129*AVERAGE('Assumptions (Nuclear)'!$Z$2:$AE$2)/10^9),0)</f>
        <v>-0.01292537199</v>
      </c>
      <c r="AS1268" s="160">
        <f>IF($AG$1129&gt;0,IPMT('Assumptions (Nuclear)'!$V$7,Model!AI1,'Assumptions (Nuclear)'!$V$10,'Assumptions (Nuclear)'!$V$5*Model!$AG$1129*AVERAGE('Assumptions (Nuclear)'!$Z$2:$AE$2)/10^9),0)</f>
        <v>-0.009915364037</v>
      </c>
      <c r="AT1268" s="160">
        <f>IF($AG$1129&gt;0,IPMT('Assumptions (Nuclear)'!$V$7,Model!AJ1,'Assumptions (Nuclear)'!$V$10,'Assumptions (Nuclear)'!$V$5*Model!$AG$1129*AVERAGE('Assumptions (Nuclear)'!$Z$2:$AE$2)/10^9),0)</f>
        <v>-0.006762380706</v>
      </c>
      <c r="AU1268" s="160">
        <f>IF($AG$1129&gt;0,IPMT('Assumptions (Nuclear)'!$V$7,Model!AK1,'Assumptions (Nuclear)'!$V$10,'Assumptions (Nuclear)'!$V$5*Model!$AG$1129*AVERAGE('Assumptions (Nuclear)'!$Z$2:$AE$2)/10^9),0)</f>
        <v>-0.003459630666</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-0.03877997388</v>
      </c>
      <c r="AI1269" s="160">
        <f>IF($AH$1129&gt;0,IPMT('Assumptions (Nuclear)'!$V$7,Model!X1,'Assumptions (Nuclear)'!$V$10,'Assumptions (Nuclear)'!$V$5*Model!$AH$1129*AVERAGE('Assumptions (Nuclear)'!$AA$2:$AF$2)/10^9),0)</f>
        <v>-0.03694873952</v>
      </c>
      <c r="AJ1269" s="160">
        <f>IF($AH$1129&gt;0,IPMT('Assumptions (Nuclear)'!$V$7,Model!Y1,'Assumptions (Nuclear)'!$V$10,'Assumptions (Nuclear)'!$V$5*Model!$AH$1129*AVERAGE('Assumptions (Nuclear)'!$AA$2:$AF$2)/10^9),0)</f>
        <v>-0.03503052153</v>
      </c>
      <c r="AK1269" s="160">
        <f>IF($AH$1129&gt;0,IPMT('Assumptions (Nuclear)'!$V$7,Model!Z1,'Assumptions (Nuclear)'!$V$10,'Assumptions (Nuclear)'!$V$5*Model!$AH$1129*AVERAGE('Assumptions (Nuclear)'!$AA$2:$AF$2)/10^9),0)</f>
        <v>-0.03302118819</v>
      </c>
      <c r="AL1269" s="160">
        <f>IF($AH$1129&gt;0,IPMT('Assumptions (Nuclear)'!$V$7,Model!AA1,'Assumptions (Nuclear)'!$V$10,'Assumptions (Nuclear)'!$V$5*Model!$AH$1129*AVERAGE('Assumptions (Nuclear)'!$AA$2:$AF$2)/10^9),0)</f>
        <v>-0.03091641151</v>
      </c>
      <c r="AM1269" s="160">
        <f>IF($AH$1129&gt;0,IPMT('Assumptions (Nuclear)'!$V$7,Model!AB1,'Assumptions (Nuclear)'!$V$10,'Assumptions (Nuclear)'!$V$5*Model!$AH$1129*AVERAGE('Assumptions (Nuclear)'!$AA$2:$AF$2)/10^9),0)</f>
        <v>-0.02871165793</v>
      </c>
      <c r="AN1269" s="160">
        <f>IF($AH$1129&gt;0,IPMT('Assumptions (Nuclear)'!$V$7,Model!AC1,'Assumptions (Nuclear)'!$V$10,'Assumptions (Nuclear)'!$V$5*Model!$AH$1129*AVERAGE('Assumptions (Nuclear)'!$AA$2:$AF$2)/10^9),0)</f>
        <v>-0.02640217857</v>
      </c>
      <c r="AO1269" s="160">
        <f>IF($AH$1129&gt;0,IPMT('Assumptions (Nuclear)'!$V$7,Model!AD1,'Assumptions (Nuclear)'!$V$10,'Assumptions (Nuclear)'!$V$5*Model!$AH$1129*AVERAGE('Assumptions (Nuclear)'!$AA$2:$AF$2)/10^9),0)</f>
        <v>-0.02398299893</v>
      </c>
      <c r="AP1269" s="160">
        <f>IF($AH$1129&gt;0,IPMT('Assumptions (Nuclear)'!$V$7,Model!AE1,'Assumptions (Nuclear)'!$V$10,'Assumptions (Nuclear)'!$V$5*Model!$AH$1129*AVERAGE('Assumptions (Nuclear)'!$AA$2:$AF$2)/10^9),0)</f>
        <v>-0.02144890826</v>
      </c>
      <c r="AQ1269" s="160">
        <f>IF($AH$1129&gt;0,IPMT('Assumptions (Nuclear)'!$V$7,Model!AF1,'Assumptions (Nuclear)'!$V$10,'Assumptions (Nuclear)'!$V$5*Model!$AH$1129*AVERAGE('Assumptions (Nuclear)'!$AA$2:$AF$2)/10^9),0)</f>
        <v>-0.01879444829</v>
      </c>
      <c r="AR1269" s="160">
        <f>IF($AH$1129&gt;0,IPMT('Assumptions (Nuclear)'!$V$7,Model!AG1,'Assumptions (Nuclear)'!$V$10,'Assumptions (Nuclear)'!$V$5*Model!$AH$1129*AVERAGE('Assumptions (Nuclear)'!$AA$2:$AF$2)/10^9),0)</f>
        <v>-0.01601390146</v>
      </c>
      <c r="AS1269" s="160">
        <f>IF($AH$1129&gt;0,IPMT('Assumptions (Nuclear)'!$V$7,Model!AH1,'Assumptions (Nuclear)'!$V$10,'Assumptions (Nuclear)'!$V$5*Model!$AH$1129*AVERAGE('Assumptions (Nuclear)'!$AA$2:$AF$2)/10^9),0)</f>
        <v>-0.01310127866</v>
      </c>
      <c r="AT1269" s="160">
        <f>IF($AH$1129&gt;0,IPMT('Assumptions (Nuclear)'!$V$7,Model!AI1,'Assumptions (Nuclear)'!$V$10,'Assumptions (Nuclear)'!$V$5*Model!$AH$1129*AVERAGE('Assumptions (Nuclear)'!$AA$2:$AF$2)/10^9),0)</f>
        <v>-0.01005030628</v>
      </c>
      <c r="AU1269" s="160">
        <f>IF($AH$1129&gt;0,IPMT('Assumptions (Nuclear)'!$V$7,Model!AJ1,'Assumptions (Nuclear)'!$V$10,'Assumptions (Nuclear)'!$V$5*Model!$AH$1129*AVERAGE('Assumptions (Nuclear)'!$AA$2:$AF$2)/10^9),0)</f>
        <v>-0.006854412709</v>
      </c>
      <c r="AV1269" s="160">
        <f>IF($AH$1129&gt;0,IPMT('Assumptions (Nuclear)'!$V$7,Model!AK1,'Assumptions (Nuclear)'!$V$10,'Assumptions (Nuclear)'!$V$5*Model!$AH$1129*AVERAGE('Assumptions (Nuclear)'!$AA$2:$AF$2)/10^9),0)</f>
        <v>-0.003506714194</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-0.3004704122</v>
      </c>
      <c r="AJ1270" s="160">
        <f>IF($AI$1129&gt;0,IPMT('Assumptions (Nuclear)'!$V$7,Model!X1,'Assumptions (Nuclear)'!$V$10,'Assumptions (Nuclear)'!$V$5*Model!$AI$1129*AVERAGE('Assumptions (Nuclear)'!$AB$2:$AG$2)/10^9),0)</f>
        <v>-0.2862818585</v>
      </c>
      <c r="AK1270" s="160">
        <f>IF($AI$1129&gt;0,IPMT('Assumptions (Nuclear)'!$V$7,Model!Y1,'Assumptions (Nuclear)'!$V$10,'Assumptions (Nuclear)'!$V$5*Model!$AI$1129*AVERAGE('Assumptions (Nuclear)'!$AB$2:$AG$2)/10^9),0)</f>
        <v>-0.2714193484</v>
      </c>
      <c r="AL1270" s="160">
        <f>IF($AI$1129&gt;0,IPMT('Assumptions (Nuclear)'!$V$7,Model!Z1,'Assumptions (Nuclear)'!$V$10,'Assumptions (Nuclear)'!$V$5*Model!$AI$1129*AVERAGE('Assumptions (Nuclear)'!$AB$2:$AG$2)/10^9),0)</f>
        <v>-0.2558508692</v>
      </c>
      <c r="AM1270" s="160">
        <f>IF($AI$1129&gt;0,IPMT('Assumptions (Nuclear)'!$V$7,Model!AA1,'Assumptions (Nuclear)'!$V$10,'Assumptions (Nuclear)'!$V$5*Model!$AI$1129*AVERAGE('Assumptions (Nuclear)'!$AB$2:$AG$2)/10^9),0)</f>
        <v>-0.2395428872</v>
      </c>
      <c r="AN1270" s="160">
        <f>IF($AI$1129&gt;0,IPMT('Assumptions (Nuclear)'!$V$7,Model!AB1,'Assumptions (Nuclear)'!$V$10,'Assumptions (Nuclear)'!$V$5*Model!$AI$1129*AVERAGE('Assumptions (Nuclear)'!$AB$2:$AG$2)/10^9),0)</f>
        <v>-0.222460276</v>
      </c>
      <c r="AO1270" s="160">
        <f>IF($AI$1129&gt;0,IPMT('Assumptions (Nuclear)'!$V$7,Model!AC1,'Assumptions (Nuclear)'!$V$10,'Assumptions (Nuclear)'!$V$5*Model!$AI$1129*AVERAGE('Assumptions (Nuclear)'!$AB$2:$AG$2)/10^9),0)</f>
        <v>-0.2045662408</v>
      </c>
      <c r="AP1270" s="160">
        <f>IF($AI$1129&gt;0,IPMT('Assumptions (Nuclear)'!$V$7,Model!AD1,'Assumptions (Nuclear)'!$V$10,'Assumptions (Nuclear)'!$V$5*Model!$AI$1129*AVERAGE('Assumptions (Nuclear)'!$AB$2:$AG$2)/10^9),0)</f>
        <v>-0.185822239</v>
      </c>
      <c r="AQ1270" s="160">
        <f>IF($AI$1129&gt;0,IPMT('Assumptions (Nuclear)'!$V$7,Model!AE1,'Assumptions (Nuclear)'!$V$10,'Assumptions (Nuclear)'!$V$5*Model!$AI$1129*AVERAGE('Assumptions (Nuclear)'!$AB$2:$AG$2)/10^9),0)</f>
        <v>-0.166187897</v>
      </c>
      <c r="AR1270" s="160">
        <f>IF($AI$1129&gt;0,IPMT('Assumptions (Nuclear)'!$V$7,Model!AF1,'Assumptions (Nuclear)'!$V$10,'Assumptions (Nuclear)'!$V$5*Model!$AI$1129*AVERAGE('Assumptions (Nuclear)'!$AB$2:$AG$2)/10^9),0)</f>
        <v>-0.1456209238</v>
      </c>
      <c r="AS1270" s="160">
        <f>IF($AI$1129&gt;0,IPMT('Assumptions (Nuclear)'!$V$7,Model!AG1,'Assumptions (Nuclear)'!$V$10,'Assumptions (Nuclear)'!$V$5*Model!$AI$1129*AVERAGE('Assumptions (Nuclear)'!$AB$2:$AG$2)/10^9),0)</f>
        <v>-0.1240770194</v>
      </c>
      <c r="AT1270" s="160">
        <f>IF($AI$1129&gt;0,IPMT('Assumptions (Nuclear)'!$V$7,Model!AH1,'Assumptions (Nuclear)'!$V$10,'Assumptions (Nuclear)'!$V$5*Model!$AI$1129*AVERAGE('Assumptions (Nuclear)'!$AB$2:$AG$2)/10^9),0)</f>
        <v>-0.1015097795</v>
      </c>
      <c r="AU1270" s="160">
        <f>IF($AI$1129&gt;0,IPMT('Assumptions (Nuclear)'!$V$7,Model!AI1,'Assumptions (Nuclear)'!$V$10,'Assumptions (Nuclear)'!$V$5*Model!$AI$1129*AVERAGE('Assumptions (Nuclear)'!$AB$2:$AG$2)/10^9),0)</f>
        <v>-0.07787059577</v>
      </c>
      <c r="AV1270" s="160">
        <f>IF($AI$1129&gt;0,IPMT('Assumptions (Nuclear)'!$V$7,Model!AJ1,'Assumptions (Nuclear)'!$V$10,'Assumptions (Nuclear)'!$V$5*Model!$AI$1129*AVERAGE('Assumptions (Nuclear)'!$AB$2:$AG$2)/10^9),0)</f>
        <v>-0.05310855077</v>
      </c>
      <c r="AW1270" s="160">
        <f>IF($AI$1129&gt;0,IPMT('Assumptions (Nuclear)'!$V$7,Model!AK1,'Assumptions (Nuclear)'!$V$10,'Assumptions (Nuclear)'!$V$5*Model!$AI$1129*AVERAGE('Assumptions (Nuclear)'!$AB$2:$AG$2)/10^9),0)</f>
        <v>-0.02717030864</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-0.3111280564</v>
      </c>
      <c r="AK1271" s="177">
        <f>IF($AJ$1129&gt;0,IPMT('Assumptions (Nuclear)'!$V$7,Model!X1,'Assumptions (Nuclear)'!$V$10,'Assumptions (Nuclear)'!$V$5*Model!$AJ$1129*AVERAGE('Assumptions (Nuclear)'!$AC$2:$AH$2)/10^9),0)</f>
        <v>-0.2964362366</v>
      </c>
      <c r="AL1271" s="177">
        <f>IF($AJ$1129&gt;0,IPMT('Assumptions (Nuclear)'!$V$7,Model!Y1,'Assumptions (Nuclear)'!$V$10,'Assumptions (Nuclear)'!$V$5*Model!$AJ$1129*AVERAGE('Assumptions (Nuclear)'!$AC$2:$AH$2)/10^9),0)</f>
        <v>-0.2810465554</v>
      </c>
      <c r="AM1271" s="177">
        <f>IF($AJ$1129&gt;0,IPMT('Assumptions (Nuclear)'!$V$7,Model!Z1,'Assumptions (Nuclear)'!$V$10,'Assumptions (Nuclear)'!$V$5*Model!$AJ$1129*AVERAGE('Assumptions (Nuclear)'!$AC$2:$AH$2)/10^9),0)</f>
        <v>-0.2649258643</v>
      </c>
      <c r="AN1271" s="177">
        <f>IF($AJ$1129&gt;0,IPMT('Assumptions (Nuclear)'!$V$7,Model!AA1,'Assumptions (Nuclear)'!$V$10,'Assumptions (Nuclear)'!$V$5*Model!$AJ$1129*AVERAGE('Assumptions (Nuclear)'!$AC$2:$AH$2)/10^9),0)</f>
        <v>-0.2480394404</v>
      </c>
      <c r="AO1271" s="177">
        <f>IF($AJ$1129&gt;0,IPMT('Assumptions (Nuclear)'!$V$7,Model!AB1,'Assumptions (Nuclear)'!$V$10,'Assumptions (Nuclear)'!$V$5*Model!$AJ$1129*AVERAGE('Assumptions (Nuclear)'!$AC$2:$AH$2)/10^9),0)</f>
        <v>-0.2303509114</v>
      </c>
      <c r="AP1271" s="177">
        <f>IF($AJ$1129&gt;0,IPMT('Assumptions (Nuclear)'!$V$7,Model!AC1,'Assumptions (Nuclear)'!$V$10,'Assumptions (Nuclear)'!$V$5*Model!$AJ$1129*AVERAGE('Assumptions (Nuclear)'!$AC$2:$AH$2)/10^9),0)</f>
        <v>-0.2118221772</v>
      </c>
      <c r="AQ1271" s="177">
        <f>IF($AJ$1129&gt;0,IPMT('Assumptions (Nuclear)'!$V$7,Model!AD1,'Assumptions (Nuclear)'!$V$10,'Assumptions (Nuclear)'!$V$5*Model!$AJ$1129*AVERAGE('Assumptions (Nuclear)'!$AC$2:$AH$2)/10^9),0)</f>
        <v>-0.1924133282</v>
      </c>
      <c r="AR1271" s="177">
        <f>IF($AJ$1129&gt;0,IPMT('Assumptions (Nuclear)'!$V$7,Model!AE1,'Assumptions (Nuclear)'!$V$10,'Assumptions (Nuclear)'!$V$5*Model!$AJ$1129*AVERAGE('Assumptions (Nuclear)'!$AC$2:$AH$2)/10^9),0)</f>
        <v>-0.1720825589</v>
      </c>
      <c r="AS1271" s="177">
        <f>IF($AJ$1129&gt;0,IPMT('Assumptions (Nuclear)'!$V$7,Model!AF1,'Assumptions (Nuclear)'!$V$10,'Assumptions (Nuclear)'!$V$5*Model!$AJ$1129*AVERAGE('Assumptions (Nuclear)'!$AC$2:$AH$2)/10^9),0)</f>
        <v>-0.150786078</v>
      </c>
      <c r="AT1271" s="177">
        <f>IF($AJ$1129&gt;0,IPMT('Assumptions (Nuclear)'!$V$7,Model!AG1,'Assumptions (Nuclear)'!$V$10,'Assumptions (Nuclear)'!$V$5*Model!$AJ$1129*AVERAGE('Assumptions (Nuclear)'!$AC$2:$AH$2)/10^9),0)</f>
        <v>-0.1284780142</v>
      </c>
      <c r="AU1271" s="177">
        <f>IF($AJ$1129&gt;0,IPMT('Assumptions (Nuclear)'!$V$7,Model!AH1,'Assumptions (Nuclear)'!$V$10,'Assumptions (Nuclear)'!$V$5*Model!$AJ$1129*AVERAGE('Assumptions (Nuclear)'!$AC$2:$AH$2)/10^9),0)</f>
        <v>-0.1051103175</v>
      </c>
      <c r="AV1271" s="177">
        <f>IF($AJ$1129&gt;0,IPMT('Assumptions (Nuclear)'!$V$7,Model!AI1,'Assumptions (Nuclear)'!$V$10,'Assumptions (Nuclear)'!$V$5*Model!$AJ$1129*AVERAGE('Assumptions (Nuclear)'!$AC$2:$AH$2)/10^9),0)</f>
        <v>-0.08063265509</v>
      </c>
      <c r="AW1271" s="177">
        <f>IF($AJ$1129&gt;0,IPMT('Assumptions (Nuclear)'!$V$7,Model!AJ1,'Assumptions (Nuclear)'!$V$10,'Assumptions (Nuclear)'!$V$5*Model!$AJ$1129*AVERAGE('Assumptions (Nuclear)'!$AC$2:$AH$2)/10^9),0)</f>
        <v>-0.05499230376</v>
      </c>
      <c r="AX1271" s="177">
        <f>IF($AJ$1129&gt;0,IPMT('Assumptions (Nuclear)'!$V$7,Model!AK1,'Assumptions (Nuclear)'!$V$10,'Assumptions (Nuclear)'!$V$5*Model!$AJ$1129*AVERAGE('Assumptions (Nuclear)'!$AC$2:$AH$2)/10^9),0)</f>
        <v>-0.02813403575</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-0.6037065335</v>
      </c>
      <c r="AL1272" s="160">
        <f>IF($AK$1129&gt;0,IPMT('Assumptions (Nuclear)'!$V$7,Model!X1,'Assumptions (Nuclear)'!$V$10,'Assumptions (Nuclear)'!$V$5*Model!$AK$1129*AVERAGE('Assumptions (Nuclear)'!$AD$2:$AI$2)/10^9),0)</f>
        <v>-0.5751988262</v>
      </c>
      <c r="AM1272" s="160">
        <f>IF($AK$1129&gt;0,IPMT('Assumptions (Nuclear)'!$V$7,Model!Y1,'Assumptions (Nuclear)'!$V$10,'Assumptions (Nuclear)'!$V$5*Model!$AK$1129*AVERAGE('Assumptions (Nuclear)'!$AD$2:$AI$2)/10^9),0)</f>
        <v>-0.5453370027</v>
      </c>
      <c r="AN1272" s="160">
        <f>IF($AK$1129&gt;0,IPMT('Assumptions (Nuclear)'!$V$7,Model!Z1,'Assumptions (Nuclear)'!$V$10,'Assumptions (Nuclear)'!$V$5*Model!$AK$1129*AVERAGE('Assumptions (Nuclear)'!$AD$2:$AI$2)/10^9),0)</f>
        <v>-0.5140567426</v>
      </c>
      <c r="AO1272" s="160">
        <f>IF($AK$1129&gt;0,IPMT('Assumptions (Nuclear)'!$V$7,Model!AA1,'Assumptions (Nuclear)'!$V$10,'Assumptions (Nuclear)'!$V$5*Model!$AK$1129*AVERAGE('Assumptions (Nuclear)'!$AD$2:$AI$2)/10^9),0)</f>
        <v>-0.4812906702</v>
      </c>
      <c r="AP1272" s="160">
        <f>IF($AK$1129&gt;0,IPMT('Assumptions (Nuclear)'!$V$7,Model!AB1,'Assumptions (Nuclear)'!$V$10,'Assumptions (Nuclear)'!$V$5*Model!$AK$1129*AVERAGE('Assumptions (Nuclear)'!$AD$2:$AI$2)/10^9),0)</f>
        <v>-0.4469682093</v>
      </c>
      <c r="AQ1272" s="160">
        <f>IF($AK$1129&gt;0,IPMT('Assumptions (Nuclear)'!$V$7,Model!AC1,'Assumptions (Nuclear)'!$V$10,'Assumptions (Nuclear)'!$V$5*Model!$AK$1129*AVERAGE('Assumptions (Nuclear)'!$AD$2:$AI$2)/10^9),0)</f>
        <v>-0.4110154315</v>
      </c>
      <c r="AR1272" s="160">
        <f>IF($AK$1129&gt;0,IPMT('Assumptions (Nuclear)'!$V$7,Model!AD1,'Assumptions (Nuclear)'!$V$10,'Assumptions (Nuclear)'!$V$5*Model!$AK$1129*AVERAGE('Assumptions (Nuclear)'!$AD$2:$AI$2)/10^9),0)</f>
        <v>-0.3733548968</v>
      </c>
      <c r="AS1272" s="160">
        <f>IF($AK$1129&gt;0,IPMT('Assumptions (Nuclear)'!$V$7,Model!AE1,'Assumptions (Nuclear)'!$V$10,'Assumptions (Nuclear)'!$V$5*Model!$AK$1129*AVERAGE('Assumptions (Nuclear)'!$AD$2:$AI$2)/10^9),0)</f>
        <v>-0.3339054867</v>
      </c>
      <c r="AT1272" s="160">
        <f>IF($AK$1129&gt;0,IPMT('Assumptions (Nuclear)'!$V$7,Model!AF1,'Assumptions (Nuclear)'!$V$10,'Assumptions (Nuclear)'!$V$5*Model!$AK$1129*AVERAGE('Assumptions (Nuclear)'!$AD$2:$AI$2)/10^9),0)</f>
        <v>-0.2925822296</v>
      </c>
      <c r="AU1272" s="160">
        <f>IF($AK$1129&gt;0,IPMT('Assumptions (Nuclear)'!$V$7,Model!AG1,'Assumptions (Nuclear)'!$V$10,'Assumptions (Nuclear)'!$V$5*Model!$AK$1129*AVERAGE('Assumptions (Nuclear)'!$AD$2:$AI$2)/10^9),0)</f>
        <v>-0.2492961178</v>
      </c>
      <c r="AV1272" s="160">
        <f>IF($AK$1129&gt;0,IPMT('Assumptions (Nuclear)'!$V$7,Model!AH1,'Assumptions (Nuclear)'!$V$10,'Assumptions (Nuclear)'!$V$5*Model!$AK$1129*AVERAGE('Assumptions (Nuclear)'!$AD$2:$AI$2)/10^9),0)</f>
        <v>-0.2039539157</v>
      </c>
      <c r="AW1272" s="160">
        <f>IF($AK$1129&gt;0,IPMT('Assumptions (Nuclear)'!$V$7,Model!AI1,'Assumptions (Nuclear)'!$V$10,'Assumptions (Nuclear)'!$V$5*Model!$AK$1129*AVERAGE('Assumptions (Nuclear)'!$AD$2:$AI$2)/10^9),0)</f>
        <v>-0.156457959</v>
      </c>
      <c r="AX1272" s="160">
        <f>IF($AK$1129&gt;0,IPMT('Assumptions (Nuclear)'!$V$7,Model!AJ1,'Assumptions (Nuclear)'!$V$10,'Assumptions (Nuclear)'!$V$5*Model!$AK$1129*AVERAGE('Assumptions (Nuclear)'!$AD$2:$AI$2)/10^9),0)</f>
        <v>-0.1067059444</v>
      </c>
      <c r="AY1272" s="160">
        <f>IF($AK$1129&gt;0,IPMT('Assumptions (Nuclear)'!$V$7,Model!AK1,'Assumptions (Nuclear)'!$V$10,'Assumptions (Nuclear)'!$V$5*Model!$AK$1129*AVERAGE('Assumptions (Nuclear)'!$AD$2:$AI$2)/10^9),0)</f>
        <v>-0.05459070903</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-0.04084080949</v>
      </c>
      <c r="AM1273" s="177">
        <f>IF($AL$1129&gt;0,IPMT('Assumptions (Nuclear)'!$V$7,Model!X1,'Assumptions (Nuclear)'!$V$10,'Assumptions (Nuclear)'!$V$5*Model!$AL$1129*AVERAGE('Assumptions (Nuclear)'!$AE$2:$AJ$2)/10^9),0)</f>
        <v>-0.03891226014</v>
      </c>
      <c r="AN1273" s="177">
        <f>IF($AL$1129&gt;0,IPMT('Assumptions (Nuclear)'!$V$7,Model!Y1,'Assumptions (Nuclear)'!$V$10,'Assumptions (Nuclear)'!$V$5*Model!$AL$1129*AVERAGE('Assumptions (Nuclear)'!$AE$2:$AJ$2)/10^9),0)</f>
        <v>-0.03689210469</v>
      </c>
      <c r="AO1273" s="177">
        <f>IF($AL$1129&gt;0,IPMT('Assumptions (Nuclear)'!$V$7,Model!Z1,'Assumptions (Nuclear)'!$V$10,'Assumptions (Nuclear)'!$V$5*Model!$AL$1129*AVERAGE('Assumptions (Nuclear)'!$AE$2:$AJ$2)/10^9),0)</f>
        <v>-0.03477599185</v>
      </c>
      <c r="AP1273" s="177">
        <f>IF($AL$1129&gt;0,IPMT('Assumptions (Nuclear)'!$V$7,Model!AA1,'Assumptions (Nuclear)'!$V$10,'Assumptions (Nuclear)'!$V$5*Model!$AL$1129*AVERAGE('Assumptions (Nuclear)'!$AE$2:$AJ$2)/10^9),0)</f>
        <v>-0.03255936366</v>
      </c>
      <c r="AQ1273" s="177">
        <f>IF($AL$1129&gt;0,IPMT('Assumptions (Nuclear)'!$V$7,Model!AB1,'Assumptions (Nuclear)'!$V$10,'Assumptions (Nuclear)'!$V$5*Model!$AL$1129*AVERAGE('Assumptions (Nuclear)'!$AE$2:$AJ$2)/10^9),0)</f>
        <v>-0.03023744563</v>
      </c>
      <c r="AR1273" s="177">
        <f>IF($AL$1129&gt;0,IPMT('Assumptions (Nuclear)'!$V$7,Model!AC1,'Assumptions (Nuclear)'!$V$10,'Assumptions (Nuclear)'!$V$5*Model!$AL$1129*AVERAGE('Assumptions (Nuclear)'!$AE$2:$AJ$2)/10^9),0)</f>
        <v>-0.02780523649</v>
      </c>
      <c r="AS1273" s="177">
        <f>IF($AL$1129&gt;0,IPMT('Assumptions (Nuclear)'!$V$7,Model!AD1,'Assumptions (Nuclear)'!$V$10,'Assumptions (Nuclear)'!$V$5*Model!$AL$1129*AVERAGE('Assumptions (Nuclear)'!$AE$2:$AJ$2)/10^9),0)</f>
        <v>-0.02525749742</v>
      </c>
      <c r="AT1273" s="177">
        <f>IF($AL$1129&gt;0,IPMT('Assumptions (Nuclear)'!$V$7,Model!AE1,'Assumptions (Nuclear)'!$V$10,'Assumptions (Nuclear)'!$V$5*Model!$AL$1129*AVERAGE('Assumptions (Nuclear)'!$AE$2:$AJ$2)/10^9),0)</f>
        <v>-0.02258874074</v>
      </c>
      <c r="AU1273" s="177">
        <f>IF($AL$1129&gt;0,IPMT('Assumptions (Nuclear)'!$V$7,Model!AF1,'Assumptions (Nuclear)'!$V$10,'Assumptions (Nuclear)'!$V$5*Model!$AL$1129*AVERAGE('Assumptions (Nuclear)'!$AE$2:$AJ$2)/10^9),0)</f>
        <v>-0.01979321812</v>
      </c>
      <c r="AV1273" s="177">
        <f>IF($AL$1129&gt;0,IPMT('Assumptions (Nuclear)'!$V$7,Model!AG1,'Assumptions (Nuclear)'!$V$10,'Assumptions (Nuclear)'!$V$5*Model!$AL$1129*AVERAGE('Assumptions (Nuclear)'!$AE$2:$AJ$2)/10^9),0)</f>
        <v>-0.01686490818</v>
      </c>
      <c r="AW1273" s="177">
        <f>IF($AL$1129&gt;0,IPMT('Assumptions (Nuclear)'!$V$7,Model!AH1,'Assumptions (Nuclear)'!$V$10,'Assumptions (Nuclear)'!$V$5*Model!$AL$1129*AVERAGE('Assumptions (Nuclear)'!$AE$2:$AJ$2)/10^9),0)</f>
        <v>-0.01379750351</v>
      </c>
      <c r="AX1273" s="177">
        <f>IF($AL$1129&gt;0,IPMT('Assumptions (Nuclear)'!$V$7,Model!AI1,'Assumptions (Nuclear)'!$V$10,'Assumptions (Nuclear)'!$V$5*Model!$AL$1129*AVERAGE('Assumptions (Nuclear)'!$AE$2:$AJ$2)/10^9),0)</f>
        <v>-0.01058439713</v>
      </c>
      <c r="AY1273" s="177">
        <f>IF($AL$1129&gt;0,IPMT('Assumptions (Nuclear)'!$V$7,Model!AJ1,'Assumptions (Nuclear)'!$V$10,'Assumptions (Nuclear)'!$V$5*Model!$AL$1129*AVERAGE('Assumptions (Nuclear)'!$AE$2:$AJ$2)/10^9),0)</f>
        <v>-0.007218668184</v>
      </c>
      <c r="AZ1273" s="177">
        <f>IF($AL$1129&gt;0,IPMT('Assumptions (Nuclear)'!$V$7,Model!AK1,'Assumptions (Nuclear)'!$V$10,'Assumptions (Nuclear)'!$V$5*Model!$AL$1129*AVERAGE('Assumptions (Nuclear)'!$AE$2:$AJ$2)/10^9),0)</f>
        <v>-0.003693067117</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-0.2386776132</v>
      </c>
      <c r="AN1274" s="160">
        <f>IF($AM$1129&gt;0,IPMT('Assumptions (Nuclear)'!$V$7,Model!X1,'Assumptions (Nuclear)'!$V$10,'Assumptions (Nuclear)'!$V$5*Model!$AM$1129*AVERAGE('Assumptions (Nuclear)'!$AF$2:$AK$2)/10^9),0)</f>
        <v>-0.2274069856</v>
      </c>
      <c r="AO1274" s="160">
        <f>IF($AM$1129&gt;0,IPMT('Assumptions (Nuclear)'!$V$7,Model!Y1,'Assumptions (Nuclear)'!$V$10,'Assumptions (Nuclear)'!$V$5*Model!$AM$1129*AVERAGE('Assumptions (Nuclear)'!$AF$2:$AK$2)/10^9),0)</f>
        <v>-0.2156010031</v>
      </c>
      <c r="AP1274" s="160">
        <f>IF($AM$1129&gt;0,IPMT('Assumptions (Nuclear)'!$V$7,Model!Z1,'Assumptions (Nuclear)'!$V$10,'Assumptions (Nuclear)'!$V$5*Model!$AM$1129*AVERAGE('Assumptions (Nuclear)'!$AF$2:$AK$2)/10^9),0)</f>
        <v>-0.2032342365</v>
      </c>
      <c r="AQ1274" s="160">
        <f>IF($AM$1129&gt;0,IPMT('Assumptions (Nuclear)'!$V$7,Model!AA1,'Assumptions (Nuclear)'!$V$10,'Assumptions (Nuclear)'!$V$5*Model!$AM$1129*AVERAGE('Assumptions (Nuclear)'!$AF$2:$AK$2)/10^9),0)</f>
        <v>-0.1902800484</v>
      </c>
      <c r="AR1274" s="160">
        <f>IF($AM$1129&gt;0,IPMT('Assumptions (Nuclear)'!$V$7,Model!AB1,'Assumptions (Nuclear)'!$V$10,'Assumptions (Nuclear)'!$V$5*Model!$AM$1129*AVERAGE('Assumptions (Nuclear)'!$AF$2:$AK$2)/10^9),0)</f>
        <v>-0.1767105364</v>
      </c>
      <c r="AS1274" s="160">
        <f>IF($AM$1129&gt;0,IPMT('Assumptions (Nuclear)'!$V$7,Model!AC1,'Assumptions (Nuclear)'!$V$10,'Assumptions (Nuclear)'!$V$5*Model!$AM$1129*AVERAGE('Assumptions (Nuclear)'!$AF$2:$AK$2)/10^9),0)</f>
        <v>-0.1624964726</v>
      </c>
      <c r="AT1274" s="160">
        <f>IF($AM$1129&gt;0,IPMT('Assumptions (Nuclear)'!$V$7,Model!AD1,'Assumptions (Nuclear)'!$V$10,'Assumptions (Nuclear)'!$V$5*Model!$AM$1129*AVERAGE('Assumptions (Nuclear)'!$AF$2:$AK$2)/10^9),0)</f>
        <v>-0.1476072408</v>
      </c>
      <c r="AU1274" s="160">
        <f>IF($AM$1129&gt;0,IPMT('Assumptions (Nuclear)'!$V$7,Model!AE1,'Assumptions (Nuclear)'!$V$10,'Assumptions (Nuclear)'!$V$5*Model!$AM$1129*AVERAGE('Assumptions (Nuclear)'!$AF$2:$AK$2)/10^9),0)</f>
        <v>-0.1320107704</v>
      </c>
      <c r="AV1274" s="160">
        <f>IF($AM$1129&gt;0,IPMT('Assumptions (Nuclear)'!$V$7,Model!AF1,'Assumptions (Nuclear)'!$V$10,'Assumptions (Nuclear)'!$V$5*Model!$AM$1129*AVERAGE('Assumptions (Nuclear)'!$AF$2:$AK$2)/10^9),0)</f>
        <v>-0.1156734678</v>
      </c>
      <c r="AW1274" s="160">
        <f>IF($AM$1129&gt;0,IPMT('Assumptions (Nuclear)'!$V$7,Model!AG1,'Assumptions (Nuclear)'!$V$10,'Assumptions (Nuclear)'!$V$5*Model!$AM$1129*AVERAGE('Assumptions (Nuclear)'!$AF$2:$AK$2)/10^9),0)</f>
        <v>-0.0985601432</v>
      </c>
      <c r="AX1274" s="160">
        <f>IF($AM$1129&gt;0,IPMT('Assumptions (Nuclear)'!$V$7,Model!AH1,'Assumptions (Nuclear)'!$V$10,'Assumptions (Nuclear)'!$V$5*Model!$AM$1129*AVERAGE('Assumptions (Nuclear)'!$AF$2:$AK$2)/10^9),0)</f>
        <v>-0.08063393572</v>
      </c>
      <c r="AY1274" s="160">
        <f>IF($AM$1129&gt;0,IPMT('Assumptions (Nuclear)'!$V$7,Model!AI1,'Assumptions (Nuclear)'!$V$10,'Assumptions (Nuclear)'!$V$5*Model!$AM$1129*AVERAGE('Assumptions (Nuclear)'!$AF$2:$AK$2)/10^9),0)</f>
        <v>-0.06185623338</v>
      </c>
      <c r="AZ1274" s="160">
        <f>IF($AM$1129&gt;0,IPMT('Assumptions (Nuclear)'!$V$7,Model!AJ1,'Assumptions (Nuclear)'!$V$10,'Assumptions (Nuclear)'!$V$5*Model!$AM$1129*AVERAGE('Assumptions (Nuclear)'!$AF$2:$AK$2)/10^9),0)</f>
        <v>-0.04218659018</v>
      </c>
      <c r="BA1274" s="160">
        <f>IF($AM$1129&gt;0,IPMT('Assumptions (Nuclear)'!$V$7,Model!AK1,'Assumptions (Nuclear)'!$V$10,'Assumptions (Nuclear)'!$V$5*Model!$AM$1129*AVERAGE('Assumptions (Nuclear)'!$AF$2:$AK$2)/10^9),0)</f>
        <v>-0.02158263893</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-0.350324756</v>
      </c>
      <c r="AO1275" s="160">
        <f>IF($AN$1129&gt;0,IPMT('Assumptions (Nuclear)'!$V$7,Model!X1,'Assumptions (Nuclear)'!$V$10,'Assumptions (Nuclear)'!$V$5*Model!$AN$1129*AVERAGE('Assumptions (Nuclear)'!$AG$2:$AL$2)/10^9),0)</f>
        <v>-0.3337820236</v>
      </c>
      <c r="AP1275" s="160">
        <f>IF($AN$1129&gt;0,IPMT('Assumptions (Nuclear)'!$V$7,Model!Y1,'Assumptions (Nuclear)'!$V$10,'Assumptions (Nuclear)'!$V$5*Model!$AN$1129*AVERAGE('Assumptions (Nuclear)'!$AG$2:$AL$2)/10^9),0)</f>
        <v>-0.3164535115</v>
      </c>
      <c r="AQ1275" s="160">
        <f>IF($AN$1129&gt;0,IPMT('Assumptions (Nuclear)'!$V$7,Model!Z1,'Assumptions (Nuclear)'!$V$10,'Assumptions (Nuclear)'!$V$5*Model!$AN$1129*AVERAGE('Assumptions (Nuclear)'!$AG$2:$AL$2)/10^9),0)</f>
        <v>-0.298301895</v>
      </c>
      <c r="AR1275" s="160">
        <f>IF($AN$1129&gt;0,IPMT('Assumptions (Nuclear)'!$V$7,Model!AA1,'Assumptions (Nuclear)'!$V$10,'Assumptions (Nuclear)'!$V$5*Model!$AN$1129*AVERAGE('Assumptions (Nuclear)'!$AG$2:$AL$2)/10^9),0)</f>
        <v>-0.2792880767</v>
      </c>
      <c r="AS1275" s="160">
        <f>IF($AN$1129&gt;0,IPMT('Assumptions (Nuclear)'!$V$7,Model!AB1,'Assumptions (Nuclear)'!$V$10,'Assumptions (Nuclear)'!$V$5*Model!$AN$1129*AVERAGE('Assumptions (Nuclear)'!$AG$2:$AL$2)/10^9),0)</f>
        <v>-0.259371102</v>
      </c>
      <c r="AT1275" s="160">
        <f>IF($AN$1129&gt;0,IPMT('Assumptions (Nuclear)'!$V$7,Model!AC1,'Assumptions (Nuclear)'!$V$10,'Assumptions (Nuclear)'!$V$5*Model!$AN$1129*AVERAGE('Assumptions (Nuclear)'!$AG$2:$AL$2)/10^9),0)</f>
        <v>-0.238508071</v>
      </c>
      <c r="AU1275" s="160">
        <f>IF($AN$1129&gt;0,IPMT('Assumptions (Nuclear)'!$V$7,Model!AD1,'Assumptions (Nuclear)'!$V$10,'Assumptions (Nuclear)'!$V$5*Model!$AN$1129*AVERAGE('Assumptions (Nuclear)'!$AG$2:$AL$2)/10^9),0)</f>
        <v>-0.2166540461</v>
      </c>
      <c r="AV1275" s="160">
        <f>IF($AN$1129&gt;0,IPMT('Assumptions (Nuclear)'!$V$7,Model!AE1,'Assumptions (Nuclear)'!$V$10,'Assumptions (Nuclear)'!$V$5*Model!$AN$1129*AVERAGE('Assumptions (Nuclear)'!$AG$2:$AL$2)/10^9),0)</f>
        <v>-0.193761955</v>
      </c>
      <c r="AW1275" s="160">
        <f>IF($AN$1129&gt;0,IPMT('Assumptions (Nuclear)'!$V$7,Model!AF1,'Assumptions (Nuclear)'!$V$10,'Assumptions (Nuclear)'!$V$5*Model!$AN$1129*AVERAGE('Assumptions (Nuclear)'!$AG$2:$AL$2)/10^9),0)</f>
        <v>-0.1697824896</v>
      </c>
      <c r="AX1275" s="160">
        <f>IF($AN$1129&gt;0,IPMT('Assumptions (Nuclear)'!$V$7,Model!AG1,'Assumptions (Nuclear)'!$V$10,'Assumptions (Nuclear)'!$V$5*Model!$AN$1129*AVERAGE('Assumptions (Nuclear)'!$AG$2:$AL$2)/10^9),0)</f>
        <v>-0.1446639995</v>
      </c>
      <c r="AY1275" s="160">
        <f>IF($AN$1129&gt;0,IPMT('Assumptions (Nuclear)'!$V$7,Model!AH1,'Assumptions (Nuclear)'!$V$10,'Assumptions (Nuclear)'!$V$5*Model!$AN$1129*AVERAGE('Assumptions (Nuclear)'!$AG$2:$AL$2)/10^9),0)</f>
        <v>-0.1183523812</v>
      </c>
      <c r="AZ1275" s="160">
        <f>IF($AN$1129&gt;0,IPMT('Assumptions (Nuclear)'!$V$7,Model!AI1,'Assumptions (Nuclear)'!$V$10,'Assumptions (Nuclear)'!$V$5*Model!$AN$1129*AVERAGE('Assumptions (Nuclear)'!$AG$2:$AL$2)/10^9),0)</f>
        <v>-0.09079096098</v>
      </c>
      <c r="BA1275" s="160">
        <f>IF($AN$1129&gt;0,IPMT('Assumptions (Nuclear)'!$V$7,Model!AJ1,'Assumptions (Nuclear)'!$V$10,'Assumptions (Nuclear)'!$V$5*Model!$AN$1129*AVERAGE('Assumptions (Nuclear)'!$AG$2:$AL$2)/10^9),0)</f>
        <v>-0.06192037332</v>
      </c>
      <c r="BB1275" s="160">
        <f>IF($AN$1129&gt;0,IPMT('Assumptions (Nuclear)'!$V$7,Model!AK1,'Assumptions (Nuclear)'!$V$10,'Assumptions (Nuclear)'!$V$5*Model!$AN$1129*AVERAGE('Assumptions (Nuclear)'!$AG$2:$AL$2)/10^9),0)</f>
        <v>-0.03167843275</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-0.0423940748</v>
      </c>
      <c r="AP1276" s="160">
        <f>IF($AO$1129&gt;0,IPMT('Assumptions (Nuclear)'!$V$7,Model!X1,'Assumptions (Nuclear)'!$V$10,'Assumptions (Nuclear)'!$V$5*Model!$AO$1129*AVERAGE('Assumptions (Nuclear)'!$AH$2:$AM$2)/10^9),0)</f>
        <v>-0.04039217849</v>
      </c>
      <c r="AQ1276" s="160">
        <f>IF($AO$1129&gt;0,IPMT('Assumptions (Nuclear)'!$V$7,Model!Y1,'Assumptions (Nuclear)'!$V$10,'Assumptions (Nuclear)'!$V$5*Model!$AO$1129*AVERAGE('Assumptions (Nuclear)'!$AH$2:$AM$2)/10^9),0)</f>
        <v>-0.03829519211</v>
      </c>
      <c r="AR1276" s="160">
        <f>IF($AO$1129&gt;0,IPMT('Assumptions (Nuclear)'!$V$7,Model!Z1,'Assumptions (Nuclear)'!$V$10,'Assumptions (Nuclear)'!$V$5*Model!$AO$1129*AVERAGE('Assumptions (Nuclear)'!$AH$2:$AM$2)/10^9),0)</f>
        <v>-0.03609859888</v>
      </c>
      <c r="AS1276" s="160">
        <f>IF($AO$1129&gt;0,IPMT('Assumptions (Nuclear)'!$V$7,Model!AA1,'Assumptions (Nuclear)'!$V$10,'Assumptions (Nuclear)'!$V$5*Model!$AO$1129*AVERAGE('Assumptions (Nuclear)'!$AH$2:$AM$2)/10^9),0)</f>
        <v>-0.03379766747</v>
      </c>
      <c r="AT1276" s="160">
        <f>IF($AO$1129&gt;0,IPMT('Assumptions (Nuclear)'!$V$7,Model!AB1,'Assumptions (Nuclear)'!$V$10,'Assumptions (Nuclear)'!$V$5*Model!$AO$1129*AVERAGE('Assumptions (Nuclear)'!$AH$2:$AM$2)/10^9),0)</f>
        <v>-0.03138744182</v>
      </c>
      <c r="AU1276" s="160">
        <f>IF($AO$1129&gt;0,IPMT('Assumptions (Nuclear)'!$V$7,Model!AC1,'Assumptions (Nuclear)'!$V$10,'Assumptions (Nuclear)'!$V$5*Model!$AO$1129*AVERAGE('Assumptions (Nuclear)'!$AH$2:$AM$2)/10^9),0)</f>
        <v>-0.02886273045</v>
      </c>
      <c r="AV1276" s="160">
        <f>IF($AO$1129&gt;0,IPMT('Assumptions (Nuclear)'!$V$7,Model!AD1,'Assumptions (Nuclear)'!$V$10,'Assumptions (Nuclear)'!$V$5*Model!$AO$1129*AVERAGE('Assumptions (Nuclear)'!$AH$2:$AM$2)/10^9),0)</f>
        <v>-0.02621809529</v>
      </c>
      <c r="AW1276" s="160">
        <f>IF($AO$1129&gt;0,IPMT('Assumptions (Nuclear)'!$V$7,Model!AE1,'Assumptions (Nuclear)'!$V$10,'Assumptions (Nuclear)'!$V$5*Model!$AO$1129*AVERAGE('Assumptions (Nuclear)'!$AH$2:$AM$2)/10^9),0)</f>
        <v>-0.02344783996</v>
      </c>
      <c r="AX1276" s="160">
        <f>IF($AO$1129&gt;0,IPMT('Assumptions (Nuclear)'!$V$7,Model!AF1,'Assumptions (Nuclear)'!$V$10,'Assumptions (Nuclear)'!$V$5*Model!$AO$1129*AVERAGE('Assumptions (Nuclear)'!$AH$2:$AM$2)/10^9),0)</f>
        <v>-0.0205459975</v>
      </c>
      <c r="AY1276" s="160">
        <f>IF($AO$1129&gt;0,IPMT('Assumptions (Nuclear)'!$V$7,Model!AG1,'Assumptions (Nuclear)'!$V$10,'Assumptions (Nuclear)'!$V$5*Model!$AO$1129*AVERAGE('Assumptions (Nuclear)'!$AH$2:$AM$2)/10^9),0)</f>
        <v>-0.01750631752</v>
      </c>
      <c r="AZ1276" s="160">
        <f>IF($AO$1129&gt;0,IPMT('Assumptions (Nuclear)'!$V$7,Model!AH1,'Assumptions (Nuclear)'!$V$10,'Assumptions (Nuclear)'!$V$5*Model!$AO$1129*AVERAGE('Assumptions (Nuclear)'!$AH$2:$AM$2)/10^9),0)</f>
        <v>-0.01432225275</v>
      </c>
      <c r="BA1276" s="160">
        <f>IF($AO$1129&gt;0,IPMT('Assumptions (Nuclear)'!$V$7,Model!AI1,'Assumptions (Nuclear)'!$V$10,'Assumptions (Nuclear)'!$V$5*Model!$AO$1129*AVERAGE('Assumptions (Nuclear)'!$AH$2:$AM$2)/10^9),0)</f>
        <v>-0.0109869449</v>
      </c>
      <c r="BB1276" s="160">
        <f>IF($AO$1129&gt;0,IPMT('Assumptions (Nuclear)'!$V$7,Model!AJ1,'Assumptions (Nuclear)'!$V$10,'Assumptions (Nuclear)'!$V$5*Model!$AO$1129*AVERAGE('Assumptions (Nuclear)'!$AH$2:$AM$2)/10^9),0)</f>
        <v>-0.007493209922</v>
      </c>
      <c r="BC1276" s="160">
        <f>IF($AO$1129&gt;0,IPMT('Assumptions (Nuclear)'!$V$7,Model!AK1,'Assumptions (Nuclear)'!$V$10,'Assumptions (Nuclear)'!$V$5*Model!$AO$1129*AVERAGE('Assumptions (Nuclear)'!$AH$2:$AM$2)/10^9),0)</f>
        <v>-0.003833522537</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-0.0429228651</v>
      </c>
      <c r="AQ1277" s="160">
        <f>IF($AP$1129&gt;0,IPMT('Assumptions (Nuclear)'!$V$7,Model!X1,'Assumptions (Nuclear)'!$V$10,'Assumptions (Nuclear)'!$V$5*Model!$AP$1129*AVERAGE('Assumptions (Nuclear)'!$AI$2:$AN$2)/10^9),0)</f>
        <v>-0.04089599871</v>
      </c>
      <c r="AR1277" s="160">
        <f>IF($AP$1129&gt;0,IPMT('Assumptions (Nuclear)'!$V$7,Model!Y1,'Assumptions (Nuclear)'!$V$10,'Assumptions (Nuclear)'!$V$5*Model!$AP$1129*AVERAGE('Assumptions (Nuclear)'!$AI$2:$AN$2)/10^9),0)</f>
        <v>-0.03877285618</v>
      </c>
      <c r="AS1277" s="160">
        <f>IF($AP$1129&gt;0,IPMT('Assumptions (Nuclear)'!$V$7,Model!Z1,'Assumptions (Nuclear)'!$V$10,'Assumptions (Nuclear)'!$V$5*Model!$AP$1129*AVERAGE('Assumptions (Nuclear)'!$AI$2:$AN$2)/10^9),0)</f>
        <v>-0.03654886437</v>
      </c>
      <c r="AT1277" s="160">
        <f>IF($AP$1129&gt;0,IPMT('Assumptions (Nuclear)'!$V$7,Model!AA1,'Assumptions (Nuclear)'!$V$10,'Assumptions (Nuclear)'!$V$5*Model!$AP$1129*AVERAGE('Assumptions (Nuclear)'!$AI$2:$AN$2)/10^9),0)</f>
        <v>-0.03421923296</v>
      </c>
      <c r="AU1277" s="160">
        <f>IF($AP$1129&gt;0,IPMT('Assumptions (Nuclear)'!$V$7,Model!AB1,'Assumptions (Nuclear)'!$V$10,'Assumptions (Nuclear)'!$V$5*Model!$AP$1129*AVERAGE('Assumptions (Nuclear)'!$AI$2:$AN$2)/10^9),0)</f>
        <v>-0.03177894405</v>
      </c>
      <c r="AV1277" s="160">
        <f>IF($AP$1129&gt;0,IPMT('Assumptions (Nuclear)'!$V$7,Model!AC1,'Assumptions (Nuclear)'!$V$10,'Assumptions (Nuclear)'!$V$5*Model!$AP$1129*AVERAGE('Assumptions (Nuclear)'!$AI$2:$AN$2)/10^9),0)</f>
        <v>-0.02922274142</v>
      </c>
      <c r="AW1277" s="160">
        <f>IF($AP$1129&gt;0,IPMT('Assumptions (Nuclear)'!$V$7,Model!AD1,'Assumptions (Nuclear)'!$V$10,'Assumptions (Nuclear)'!$V$5*Model!$AP$1129*AVERAGE('Assumptions (Nuclear)'!$AI$2:$AN$2)/10^9),0)</f>
        <v>-0.02654511916</v>
      </c>
      <c r="AX1277" s="160">
        <f>IF($AP$1129&gt;0,IPMT('Assumptions (Nuclear)'!$V$7,Model!AE1,'Assumptions (Nuclear)'!$V$10,'Assumptions (Nuclear)'!$V$5*Model!$AP$1129*AVERAGE('Assumptions (Nuclear)'!$AI$2:$AN$2)/10^9),0)</f>
        <v>-0.02374030985</v>
      </c>
      <c r="AY1277" s="160">
        <f>IF($AP$1129&gt;0,IPMT('Assumptions (Nuclear)'!$V$7,Model!AF1,'Assumptions (Nuclear)'!$V$10,'Assumptions (Nuclear)'!$V$5*Model!$AP$1129*AVERAGE('Assumptions (Nuclear)'!$AI$2:$AN$2)/10^9),0)</f>
        <v>-0.02080227209</v>
      </c>
      <c r="AZ1277" s="160">
        <f>IF($AP$1129&gt;0,IPMT('Assumptions (Nuclear)'!$V$7,Model!AG1,'Assumptions (Nuclear)'!$V$10,'Assumptions (Nuclear)'!$V$5*Model!$AP$1129*AVERAGE('Assumptions (Nuclear)'!$AI$2:$AN$2)/10^9),0)</f>
        <v>-0.01772467754</v>
      </c>
      <c r="BA1277" s="160">
        <f>IF($AP$1129&gt;0,IPMT('Assumptions (Nuclear)'!$V$7,Model!AH1,'Assumptions (Nuclear)'!$V$10,'Assumptions (Nuclear)'!$V$5*Model!$AP$1129*AVERAGE('Assumptions (Nuclear)'!$AI$2:$AN$2)/10^9),0)</f>
        <v>-0.01450089725</v>
      </c>
      <c r="BB1277" s="160">
        <f>IF($AP$1129&gt;0,IPMT('Assumptions (Nuclear)'!$V$7,Model!AI1,'Assumptions (Nuclear)'!$V$10,'Assumptions (Nuclear)'!$V$5*Model!$AP$1129*AVERAGE('Assumptions (Nuclear)'!$AI$2:$AN$2)/10^9),0)</f>
        <v>-0.01112398739</v>
      </c>
      <c r="BC1277" s="160">
        <f>IF($AP$1129&gt;0,IPMT('Assumptions (Nuclear)'!$V$7,Model!AJ1,'Assumptions (Nuclear)'!$V$10,'Assumptions (Nuclear)'!$V$5*Model!$AP$1129*AVERAGE('Assumptions (Nuclear)'!$AI$2:$AN$2)/10^9),0)</f>
        <v>-0.007586674321</v>
      </c>
      <c r="BD1277" s="160">
        <f>IF($AP$1129&gt;0,IPMT('Assumptions (Nuclear)'!$V$7,Model!AK1,'Assumptions (Nuclear)'!$V$10,'Assumptions (Nuclear)'!$V$5*Model!$AP$1129*AVERAGE('Assumptions (Nuclear)'!$AI$2:$AN$2)/10^9),0)</f>
        <v>-0.003881338877</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-0.2415286872</v>
      </c>
      <c r="AR1278" s="160">
        <f>IF($AQ$1129&gt;0,IPMT('Assumptions (Nuclear)'!$V$7,Model!X1,'Assumptions (Nuclear)'!$V$10,'Assumptions (Nuclear)'!$V$5*Model!$AQ$1129*AVERAGE('Assumptions (Nuclear)'!$AJ$2:$AO$2)/10^9),0)</f>
        <v>-0.2301234286</v>
      </c>
      <c r="AS1278" s="160">
        <f>IF($AQ$1129&gt;0,IPMT('Assumptions (Nuclear)'!$V$7,Model!Y1,'Assumptions (Nuclear)'!$V$10,'Assumptions (Nuclear)'!$V$5*Model!$AQ$1129*AVERAGE('Assumptions (Nuclear)'!$AJ$2:$AO$2)/10^9),0)</f>
        <v>-0.2181764202</v>
      </c>
      <c r="AT1278" s="160">
        <f>IF($AQ$1129&gt;0,IPMT('Assumptions (Nuclear)'!$V$7,Model!Z1,'Assumptions (Nuclear)'!$V$10,'Assumptions (Nuclear)'!$V$5*Model!$AQ$1129*AVERAGE('Assumptions (Nuclear)'!$AJ$2:$AO$2)/10^9),0)</f>
        <v>-0.2056619289</v>
      </c>
      <c r="AU1278" s="160">
        <f>IF($AQ$1129&gt;0,IPMT('Assumptions (Nuclear)'!$V$7,Model!AA1,'Assumptions (Nuclear)'!$V$10,'Assumptions (Nuclear)'!$V$5*Model!$AQ$1129*AVERAGE('Assumptions (Nuclear)'!$AJ$2:$AO$2)/10^9),0)</f>
        <v>-0.1925529993</v>
      </c>
      <c r="AV1278" s="160">
        <f>IF($AQ$1129&gt;0,IPMT('Assumptions (Nuclear)'!$V$7,Model!AB1,'Assumptions (Nuclear)'!$V$10,'Assumptions (Nuclear)'!$V$5*Model!$AQ$1129*AVERAGE('Assumptions (Nuclear)'!$AJ$2:$AO$2)/10^9),0)</f>
        <v>-0.1788213955</v>
      </c>
      <c r="AW1278" s="160">
        <f>IF($AQ$1129&gt;0,IPMT('Assumptions (Nuclear)'!$V$7,Model!AC1,'Assumptions (Nuclear)'!$V$10,'Assumptions (Nuclear)'!$V$5*Model!$AQ$1129*AVERAGE('Assumptions (Nuclear)'!$AJ$2:$AO$2)/10^9),0)</f>
        <v>-0.1644375406</v>
      </c>
      <c r="AX1278" s="160">
        <f>IF($AQ$1129&gt;0,IPMT('Assumptions (Nuclear)'!$V$7,Model!AD1,'Assumptions (Nuclear)'!$V$10,'Assumptions (Nuclear)'!$V$5*Model!$AQ$1129*AVERAGE('Assumptions (Nuclear)'!$AJ$2:$AO$2)/10^9),0)</f>
        <v>-0.1493704525</v>
      </c>
      <c r="AY1278" s="160">
        <f>IF($AQ$1129&gt;0,IPMT('Assumptions (Nuclear)'!$V$7,Model!AE1,'Assumptions (Nuclear)'!$V$10,'Assumptions (Nuclear)'!$V$5*Model!$AQ$1129*AVERAGE('Assumptions (Nuclear)'!$AJ$2:$AO$2)/10^9),0)</f>
        <v>-0.1335876778</v>
      </c>
      <c r="AZ1278" s="160">
        <f>IF($AQ$1129&gt;0,IPMT('Assumptions (Nuclear)'!$V$7,Model!AF1,'Assumptions (Nuclear)'!$V$10,'Assumptions (Nuclear)'!$V$5*Model!$AQ$1129*AVERAGE('Assumptions (Nuclear)'!$AJ$2:$AO$2)/10^9),0)</f>
        <v>-0.1170552212</v>
      </c>
      <c r="BA1278" s="160">
        <f>IF($AQ$1129&gt;0,IPMT('Assumptions (Nuclear)'!$V$7,Model!AG1,'Assumptions (Nuclear)'!$V$10,'Assumptions (Nuclear)'!$V$5*Model!$AQ$1129*AVERAGE('Assumptions (Nuclear)'!$AJ$2:$AO$2)/10^9),0)</f>
        <v>-0.09973747297</v>
      </c>
      <c r="BB1278" s="160">
        <f>IF($AQ$1129&gt;0,IPMT('Assumptions (Nuclear)'!$V$7,Model!AH1,'Assumptions (Nuclear)'!$V$10,'Assumptions (Nuclear)'!$V$5*Model!$AQ$1129*AVERAGE('Assumptions (Nuclear)'!$AJ$2:$AO$2)/10^9),0)</f>
        <v>-0.08159713169</v>
      </c>
      <c r="BC1278" s="160">
        <f>IF($AQ$1129&gt;0,IPMT('Assumptions (Nuclear)'!$V$7,Model!AI1,'Assumptions (Nuclear)'!$V$10,'Assumptions (Nuclear)'!$V$5*Model!$AQ$1129*AVERAGE('Assumptions (Nuclear)'!$AJ$2:$AO$2)/10^9),0)</f>
        <v>-0.0625951242</v>
      </c>
      <c r="BD1278" s="160">
        <f>IF($AQ$1129&gt;0,IPMT('Assumptions (Nuclear)'!$V$7,Model!AJ1,'Assumptions (Nuclear)'!$V$10,'Assumptions (Nuclear)'!$V$5*Model!$AQ$1129*AVERAGE('Assumptions (Nuclear)'!$AJ$2:$AO$2)/10^9),0)</f>
        <v>-0.04269052136</v>
      </c>
      <c r="BE1278" s="160">
        <f>IF($AQ$1129&gt;0,IPMT('Assumptions (Nuclear)'!$V$7,Model!AK1,'Assumptions (Nuclear)'!$V$10,'Assumptions (Nuclear)'!$V$5*Model!$AQ$1129*AVERAGE('Assumptions (Nuclear)'!$AJ$2:$AO$2)/10^9),0)</f>
        <v>-0.02184044988</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-0.04397710303</v>
      </c>
      <c r="AS1279" s="160">
        <f>IF($AR$1129&gt;0,IPMT('Assumptions (Nuclear)'!$V$7,Model!X1,'Assumptions (Nuclear)'!$V$10,'Assumptions (Nuclear)'!$V$5*Model!$AR$1129*AVERAGE('Assumptions (Nuclear)'!$AK$2:$AP$2)/10^9),0)</f>
        <v>-0.04190045434</v>
      </c>
      <c r="AT1279" s="160">
        <f>IF($AR$1129&gt;0,IPMT('Assumptions (Nuclear)'!$V$7,Model!Y1,'Assumptions (Nuclear)'!$V$10,'Assumptions (Nuclear)'!$V$5*Model!$AR$1129*AVERAGE('Assumptions (Nuclear)'!$AK$2:$AP$2)/10^9),0)</f>
        <v>-0.03972516483</v>
      </c>
      <c r="AU1279" s="160">
        <f>IF($AR$1129&gt;0,IPMT('Assumptions (Nuclear)'!$V$7,Model!Z1,'Assumptions (Nuclear)'!$V$10,'Assumptions (Nuclear)'!$V$5*Model!$AR$1129*AVERAGE('Assumptions (Nuclear)'!$AK$2:$AP$2)/10^9),0)</f>
        <v>-0.03744654908</v>
      </c>
      <c r="AV1279" s="160">
        <f>IF($AR$1129&gt;0,IPMT('Assumptions (Nuclear)'!$V$7,Model!AA1,'Assumptions (Nuclear)'!$V$10,'Assumptions (Nuclear)'!$V$5*Model!$AR$1129*AVERAGE('Assumptions (Nuclear)'!$AK$2:$AP$2)/10^9),0)</f>
        <v>-0.03505969907</v>
      </c>
      <c r="AW1279" s="160">
        <f>IF($AR$1129&gt;0,IPMT('Assumptions (Nuclear)'!$V$7,Model!AB1,'Assumptions (Nuclear)'!$V$10,'Assumptions (Nuclear)'!$V$5*Model!$AR$1129*AVERAGE('Assumptions (Nuclear)'!$AK$2:$AP$2)/10^9),0)</f>
        <v>-0.03255947369</v>
      </c>
      <c r="AX1279" s="160">
        <f>IF($AR$1129&gt;0,IPMT('Assumptions (Nuclear)'!$V$7,Model!AC1,'Assumptions (Nuclear)'!$V$10,'Assumptions (Nuclear)'!$V$5*Model!$AR$1129*AVERAGE('Assumptions (Nuclear)'!$AK$2:$AP$2)/10^9),0)</f>
        <v>-0.0299404876</v>
      </c>
      <c r="AY1279" s="160">
        <f>IF($AR$1129&gt;0,IPMT('Assumptions (Nuclear)'!$V$7,Model!AD1,'Assumptions (Nuclear)'!$V$10,'Assumptions (Nuclear)'!$V$5*Model!$AR$1129*AVERAGE('Assumptions (Nuclear)'!$AK$2:$AP$2)/10^9),0)</f>
        <v>-0.02719709967</v>
      </c>
      <c r="AZ1279" s="160">
        <f>IF($AR$1129&gt;0,IPMT('Assumptions (Nuclear)'!$V$7,Model!AE1,'Assumptions (Nuclear)'!$V$10,'Assumptions (Nuclear)'!$V$5*Model!$AR$1129*AVERAGE('Assumptions (Nuclear)'!$AK$2:$AP$2)/10^9),0)</f>
        <v>-0.02432340082</v>
      </c>
      <c r="BA1279" s="160">
        <f>IF($AR$1129&gt;0,IPMT('Assumptions (Nuclear)'!$V$7,Model!AF1,'Assumptions (Nuclear)'!$V$10,'Assumptions (Nuclear)'!$V$5*Model!$AR$1129*AVERAGE('Assumptions (Nuclear)'!$AK$2:$AP$2)/10^9),0)</f>
        <v>-0.02131320127</v>
      </c>
      <c r="BB1279" s="160">
        <f>IF($AR$1129&gt;0,IPMT('Assumptions (Nuclear)'!$V$7,Model!AG1,'Assumptions (Nuclear)'!$V$10,'Assumptions (Nuclear)'!$V$5*Model!$AR$1129*AVERAGE('Assumptions (Nuclear)'!$AK$2:$AP$2)/10^9),0)</f>
        <v>-0.01816001725</v>
      </c>
      <c r="BC1279" s="160">
        <f>IF($AR$1129&gt;0,IPMT('Assumptions (Nuclear)'!$V$7,Model!AH1,'Assumptions (Nuclear)'!$V$10,'Assumptions (Nuclear)'!$V$5*Model!$AR$1129*AVERAGE('Assumptions (Nuclear)'!$AK$2:$AP$2)/10^9),0)</f>
        <v>-0.01485705698</v>
      </c>
      <c r="BD1279" s="160">
        <f>IF($AR$1129&gt;0,IPMT('Assumptions (Nuclear)'!$V$7,Model!AI1,'Assumptions (Nuclear)'!$V$10,'Assumptions (Nuclear)'!$V$5*Model!$AR$1129*AVERAGE('Assumptions (Nuclear)'!$AK$2:$AP$2)/10^9),0)</f>
        <v>-0.0113972061</v>
      </c>
      <c r="BE1279" s="160">
        <f>IF($AR$1129&gt;0,IPMT('Assumptions (Nuclear)'!$V$7,Model!AJ1,'Assumptions (Nuclear)'!$V$10,'Assumptions (Nuclear)'!$V$5*Model!$AR$1129*AVERAGE('Assumptions (Nuclear)'!$AK$2:$AP$2)/10^9),0)</f>
        <v>-0.007773012299</v>
      </c>
      <c r="BF1279" s="160">
        <f>IF($AR$1129&gt;0,IPMT('Assumptions (Nuclear)'!$V$7,Model!AK1,'Assumptions (Nuclear)'!$V$10,'Assumptions (Nuclear)'!$V$5*Model!$AR$1129*AVERAGE('Assumptions (Nuclear)'!$AK$2:$AP$2)/10^9),0)</f>
        <v>-0.003976669296</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-0.04450879305</v>
      </c>
      <c r="AT1280" s="160">
        <f>IF($AS$1129&gt;0,IPMT('Assumptions (Nuclear)'!$V$7,Model!X1,'Assumptions (Nuclear)'!$V$10,'Assumptions (Nuclear)'!$V$5*Model!$AS$1129*AVERAGE('Assumptions (Nuclear)'!$AL$2:$AQ$2)/10^9),0)</f>
        <v>-0.04240703735</v>
      </c>
      <c r="AU1280" s="160">
        <f>IF($AS$1129&gt;0,IPMT('Assumptions (Nuclear)'!$V$7,Model!Y1,'Assumptions (Nuclear)'!$V$10,'Assumptions (Nuclear)'!$V$5*Model!$AS$1129*AVERAGE('Assumptions (Nuclear)'!$AL$2:$AQ$2)/10^9),0)</f>
        <v>-0.04020544826</v>
      </c>
      <c r="AV1280" s="160">
        <f>IF($AS$1129&gt;0,IPMT('Assumptions (Nuclear)'!$V$7,Model!Z1,'Assumptions (Nuclear)'!$V$10,'Assumptions (Nuclear)'!$V$5*Model!$AS$1129*AVERAGE('Assumptions (Nuclear)'!$AL$2:$AQ$2)/10^9),0)</f>
        <v>-0.03789928368</v>
      </c>
      <c r="AW1280" s="160">
        <f>IF($AS$1129&gt;0,IPMT('Assumptions (Nuclear)'!$V$7,Model!AA1,'Assumptions (Nuclear)'!$V$10,'Assumptions (Nuclear)'!$V$5*Model!$AS$1129*AVERAGE('Assumptions (Nuclear)'!$AL$2:$AQ$2)/10^9),0)</f>
        <v>-0.03548357629</v>
      </c>
      <c r="AX1280" s="160">
        <f>IF($AS$1129&gt;0,IPMT('Assumptions (Nuclear)'!$V$7,Model!AB1,'Assumptions (Nuclear)'!$V$10,'Assumptions (Nuclear)'!$V$5*Model!$AS$1129*AVERAGE('Assumptions (Nuclear)'!$AL$2:$AQ$2)/10^9),0)</f>
        <v>-0.03295312279</v>
      </c>
      <c r="AY1280" s="160">
        <f>IF($AS$1129&gt;0,IPMT('Assumptions (Nuclear)'!$V$7,Model!AC1,'Assumptions (Nuclear)'!$V$10,'Assumptions (Nuclear)'!$V$5*Model!$AS$1129*AVERAGE('Assumptions (Nuclear)'!$AL$2:$AQ$2)/10^9),0)</f>
        <v>-0.03030247276</v>
      </c>
      <c r="AZ1280" s="160">
        <f>IF($AS$1129&gt;0,IPMT('Assumptions (Nuclear)'!$V$7,Model!AD1,'Assumptions (Nuclear)'!$V$10,'Assumptions (Nuclear)'!$V$5*Model!$AS$1129*AVERAGE('Assumptions (Nuclear)'!$AL$2:$AQ$2)/10^9),0)</f>
        <v>-0.02752591684</v>
      </c>
      <c r="BA1280" s="160">
        <f>IF($AS$1129&gt;0,IPMT('Assumptions (Nuclear)'!$V$7,Model!AE1,'Assumptions (Nuclear)'!$V$10,'Assumptions (Nuclear)'!$V$5*Model!$AS$1129*AVERAGE('Assumptions (Nuclear)'!$AL$2:$AQ$2)/10^9),0)</f>
        <v>-0.02461747452</v>
      </c>
      <c r="BB1280" s="160">
        <f>IF($AS$1129&gt;0,IPMT('Assumptions (Nuclear)'!$V$7,Model!AF1,'Assumptions (Nuclear)'!$V$10,'Assumptions (Nuclear)'!$V$5*Model!$AS$1129*AVERAGE('Assumptions (Nuclear)'!$AL$2:$AQ$2)/10^9),0)</f>
        <v>-0.02157088119</v>
      </c>
      <c r="BC1280" s="160">
        <f>IF($AS$1129&gt;0,IPMT('Assumptions (Nuclear)'!$V$7,Model!AG1,'Assumptions (Nuclear)'!$V$10,'Assumptions (Nuclear)'!$V$5*Model!$AS$1129*AVERAGE('Assumptions (Nuclear)'!$AL$2:$AQ$2)/10^9),0)</f>
        <v>-0.01837957468</v>
      </c>
      <c r="BD1280" s="160">
        <f>IF($AS$1129&gt;0,IPMT('Assumptions (Nuclear)'!$V$7,Model!AH1,'Assumptions (Nuclear)'!$V$10,'Assumptions (Nuclear)'!$V$5*Model!$AS$1129*AVERAGE('Assumptions (Nuclear)'!$AL$2:$AQ$2)/10^9),0)</f>
        <v>-0.01503668111</v>
      </c>
      <c r="BE1280" s="160">
        <f>IF($AS$1129&gt;0,IPMT('Assumptions (Nuclear)'!$V$7,Model!AI1,'Assumptions (Nuclear)'!$V$10,'Assumptions (Nuclear)'!$V$5*Model!$AS$1129*AVERAGE('Assumptions (Nuclear)'!$AL$2:$AQ$2)/10^9),0)</f>
        <v>-0.01153500009</v>
      </c>
      <c r="BF1280" s="160">
        <f>IF($AS$1129&gt;0,IPMT('Assumptions (Nuclear)'!$V$7,Model!AJ1,'Assumptions (Nuclear)'!$V$10,'Assumptions (Nuclear)'!$V$5*Model!$AS$1129*AVERAGE('Assumptions (Nuclear)'!$AL$2:$AQ$2)/10^9),0)</f>
        <v>-0.007866989227</v>
      </c>
      <c r="BG1280" s="160">
        <f>IF($AS$1129&gt;0,IPMT('Assumptions (Nuclear)'!$V$7,Model!AK1,'Assumptions (Nuclear)'!$V$10,'Assumptions (Nuclear)'!$V$5*Model!$AS$1129*AVERAGE('Assumptions (Nuclear)'!$AL$2:$AQ$2)/10^9),0)</f>
        <v>-0.004024747846</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-0.04504873792</v>
      </c>
      <c r="AU1281" s="160">
        <f>IF($AT$1129&gt;0,IPMT('Assumptions (Nuclear)'!$V$7,Model!X1,'Assumptions (Nuclear)'!$V$10,'Assumptions (Nuclear)'!$V$5*Model!$AT$1129*AVERAGE('Assumptions (Nuclear)'!$AM$2:$AR$2)/10^9),0)</f>
        <v>-0.04292148541</v>
      </c>
      <c r="AV1281" s="160">
        <f>IF($AT$1129&gt;0,IPMT('Assumptions (Nuclear)'!$V$7,Model!Y1,'Assumptions (Nuclear)'!$V$10,'Assumptions (Nuclear)'!$V$5*Model!$AT$1129*AVERAGE('Assumptions (Nuclear)'!$AM$2:$AR$2)/10^9),0)</f>
        <v>-0.04069318841</v>
      </c>
      <c r="AW1281" s="160">
        <f>IF($AT$1129&gt;0,IPMT('Assumptions (Nuclear)'!$V$7,Model!Z1,'Assumptions (Nuclear)'!$V$10,'Assumptions (Nuclear)'!$V$5*Model!$AT$1129*AVERAGE('Assumptions (Nuclear)'!$AM$2:$AR$2)/10^9),0)</f>
        <v>-0.0383590473</v>
      </c>
      <c r="AX1281" s="160">
        <f>IF($AT$1129&gt;0,IPMT('Assumptions (Nuclear)'!$V$7,Model!AA1,'Assumptions (Nuclear)'!$V$10,'Assumptions (Nuclear)'!$V$5*Model!$AT$1129*AVERAGE('Assumptions (Nuclear)'!$AM$2:$AR$2)/10^9),0)</f>
        <v>-0.03591403449</v>
      </c>
      <c r="AY1281" s="160">
        <f>IF($AT$1129&gt;0,IPMT('Assumptions (Nuclear)'!$V$7,Model!AB1,'Assumptions (Nuclear)'!$V$10,'Assumptions (Nuclear)'!$V$5*Model!$AT$1129*AVERAGE('Assumptions (Nuclear)'!$AM$2:$AR$2)/10^9),0)</f>
        <v>-0.03335288357</v>
      </c>
      <c r="AZ1281" s="160">
        <f>IF($AT$1129&gt;0,IPMT('Assumptions (Nuclear)'!$V$7,Model!AC1,'Assumptions (Nuclear)'!$V$10,'Assumptions (Nuclear)'!$V$5*Model!$AT$1129*AVERAGE('Assumptions (Nuclear)'!$AM$2:$AR$2)/10^9),0)</f>
        <v>-0.03067007798</v>
      </c>
      <c r="BA1281" s="160">
        <f>IF($AT$1129&gt;0,IPMT('Assumptions (Nuclear)'!$V$7,Model!AD1,'Assumptions (Nuclear)'!$V$10,'Assumptions (Nuclear)'!$V$5*Model!$AT$1129*AVERAGE('Assumptions (Nuclear)'!$AM$2:$AR$2)/10^9),0)</f>
        <v>-0.02785983912</v>
      </c>
      <c r="BB1281" s="160">
        <f>IF($AT$1129&gt;0,IPMT('Assumptions (Nuclear)'!$V$7,Model!AE1,'Assumptions (Nuclear)'!$V$10,'Assumptions (Nuclear)'!$V$5*Model!$AT$1129*AVERAGE('Assumptions (Nuclear)'!$AM$2:$AR$2)/10^9),0)</f>
        <v>-0.02491611392</v>
      </c>
      <c r="BC1281" s="160">
        <f>IF($AT$1129&gt;0,IPMT('Assumptions (Nuclear)'!$V$7,Model!AF1,'Assumptions (Nuclear)'!$V$10,'Assumptions (Nuclear)'!$V$5*Model!$AT$1129*AVERAGE('Assumptions (Nuclear)'!$AM$2:$AR$2)/10^9),0)</f>
        <v>-0.02183256177</v>
      </c>
      <c r="BD1281" s="160">
        <f>IF($AT$1129&gt;0,IPMT('Assumptions (Nuclear)'!$V$7,Model!AG1,'Assumptions (Nuclear)'!$V$10,'Assumptions (Nuclear)'!$V$5*Model!$AT$1129*AVERAGE('Assumptions (Nuclear)'!$AM$2:$AR$2)/10^9),0)</f>
        <v>-0.01860254089</v>
      </c>
      <c r="BE1281" s="160">
        <f>IF($AT$1129&gt;0,IPMT('Assumptions (Nuclear)'!$V$7,Model!AH1,'Assumptions (Nuclear)'!$V$10,'Assumptions (Nuclear)'!$V$5*Model!$AT$1129*AVERAGE('Assumptions (Nuclear)'!$AM$2:$AR$2)/10^9),0)</f>
        <v>-0.01521909403</v>
      </c>
      <c r="BF1281" s="160">
        <f>IF($AT$1129&gt;0,IPMT('Assumptions (Nuclear)'!$V$7,Model!AI1,'Assumptions (Nuclear)'!$V$10,'Assumptions (Nuclear)'!$V$5*Model!$AT$1129*AVERAGE('Assumptions (Nuclear)'!$AM$2:$AR$2)/10^9),0)</f>
        <v>-0.01167493343</v>
      </c>
      <c r="BG1281" s="160">
        <f>IF($AT$1129&gt;0,IPMT('Assumptions (Nuclear)'!$V$7,Model!AJ1,'Assumptions (Nuclear)'!$V$10,'Assumptions (Nuclear)'!$V$5*Model!$AT$1129*AVERAGE('Assumptions (Nuclear)'!$AM$2:$AR$2)/10^9),0)</f>
        <v>-0.007962425212</v>
      </c>
      <c r="BH1281" s="160">
        <f>IF($AT$1129&gt;0,IPMT('Assumptions (Nuclear)'!$V$7,Model!AK1,'Assumptions (Nuclear)'!$V$10,'Assumptions (Nuclear)'!$V$5*Model!$AT$1129*AVERAGE('Assumptions (Nuclear)'!$AM$2:$AR$2)/10^9),0)</f>
        <v>-0.004073572849</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-0.04559079709</v>
      </c>
      <c r="AV1282" s="160">
        <f>IF($AU$1129&gt;0,IPMT('Assumptions (Nuclear)'!$V$7,Model!X1,'Assumptions (Nuclear)'!$V$10,'Assumptions (Nuclear)'!$V$5*Model!$AU$1129*AVERAGE('Assumptions (Nuclear)'!$AN$2:$AS$2)/10^9),0)</f>
        <v>-0.04343794794</v>
      </c>
      <c r="AW1282" s="160">
        <f>IF($AU$1129&gt;0,IPMT('Assumptions (Nuclear)'!$V$7,Model!Y1,'Assumptions (Nuclear)'!$V$10,'Assumptions (Nuclear)'!$V$5*Model!$AU$1129*AVERAGE('Assumptions (Nuclear)'!$AN$2:$AS$2)/10^9),0)</f>
        <v>-0.04118283844</v>
      </c>
      <c r="AX1282" s="160">
        <f>IF($AU$1129&gt;0,IPMT('Assumptions (Nuclear)'!$V$7,Model!Z1,'Assumptions (Nuclear)'!$V$10,'Assumptions (Nuclear)'!$V$5*Model!$AU$1129*AVERAGE('Assumptions (Nuclear)'!$AN$2:$AS$2)/10^9),0)</f>
        <v>-0.03882061125</v>
      </c>
      <c r="AY1282" s="160">
        <f>IF($AU$1129&gt;0,IPMT('Assumptions (Nuclear)'!$V$7,Model!AA1,'Assumptions (Nuclear)'!$V$10,'Assumptions (Nuclear)'!$V$5*Model!$AU$1129*AVERAGE('Assumptions (Nuclear)'!$AN$2:$AS$2)/10^9),0)</f>
        <v>-0.03634617826</v>
      </c>
      <c r="AZ1282" s="160">
        <f>IF($AU$1129&gt;0,IPMT('Assumptions (Nuclear)'!$V$7,Model!AB1,'Assumptions (Nuclear)'!$V$10,'Assumptions (Nuclear)'!$V$5*Model!$AU$1129*AVERAGE('Assumptions (Nuclear)'!$AN$2:$AS$2)/10^9),0)</f>
        <v>-0.03375420971</v>
      </c>
      <c r="BA1282" s="160">
        <f>IF($AU$1129&gt;0,IPMT('Assumptions (Nuclear)'!$V$7,Model!AC1,'Assumptions (Nuclear)'!$V$10,'Assumptions (Nuclear)'!$V$5*Model!$AU$1129*AVERAGE('Assumptions (Nuclear)'!$AN$2:$AS$2)/10^9),0)</f>
        <v>-0.03103912265</v>
      </c>
      <c r="BB1282" s="160">
        <f>IF($AU$1129&gt;0,IPMT('Assumptions (Nuclear)'!$V$7,Model!AD1,'Assumptions (Nuclear)'!$V$10,'Assumptions (Nuclear)'!$V$5*Model!$AU$1129*AVERAGE('Assumptions (Nuclear)'!$AN$2:$AS$2)/10^9),0)</f>
        <v>-0.02819506896</v>
      </c>
      <c r="BC1282" s="160">
        <f>IF($AU$1129&gt;0,IPMT('Assumptions (Nuclear)'!$V$7,Model!AE1,'Assumptions (Nuclear)'!$V$10,'Assumptions (Nuclear)'!$V$5*Model!$AU$1129*AVERAGE('Assumptions (Nuclear)'!$AN$2:$AS$2)/10^9),0)</f>
        <v>-0.02521592272</v>
      </c>
      <c r="BD1282" s="160">
        <f>IF($AU$1129&gt;0,IPMT('Assumptions (Nuclear)'!$V$7,Model!AF1,'Assumptions (Nuclear)'!$V$10,'Assumptions (Nuclear)'!$V$5*Model!$AU$1129*AVERAGE('Assumptions (Nuclear)'!$AN$2:$AS$2)/10^9),0)</f>
        <v>-0.02209526703</v>
      </c>
      <c r="BE1282" s="160">
        <f>IF($AU$1129&gt;0,IPMT('Assumptions (Nuclear)'!$V$7,Model!AG1,'Assumptions (Nuclear)'!$V$10,'Assumptions (Nuclear)'!$V$5*Model!$AU$1129*AVERAGE('Assumptions (Nuclear)'!$AN$2:$AS$2)/10^9),0)</f>
        <v>-0.01882638019</v>
      </c>
      <c r="BF1282" s="160">
        <f>IF($AU$1129&gt;0,IPMT('Assumptions (Nuclear)'!$V$7,Model!AH1,'Assumptions (Nuclear)'!$V$10,'Assumptions (Nuclear)'!$V$5*Model!$AU$1129*AVERAGE('Assumptions (Nuclear)'!$AN$2:$AS$2)/10^9),0)</f>
        <v>-0.01540222123</v>
      </c>
      <c r="BG1282" s="160">
        <f>IF($AU$1129&gt;0,IPMT('Assumptions (Nuclear)'!$V$7,Model!AI1,'Assumptions (Nuclear)'!$V$10,'Assumptions (Nuclear)'!$V$5*Model!$AU$1129*AVERAGE('Assumptions (Nuclear)'!$AN$2:$AS$2)/10^9),0)</f>
        <v>-0.01181541472</v>
      </c>
      <c r="BH1282" s="160">
        <f>IF($AU$1129&gt;0,IPMT('Assumptions (Nuclear)'!$V$7,Model!AJ1,'Assumptions (Nuclear)'!$V$10,'Assumptions (Nuclear)'!$V$5*Model!$AU$1129*AVERAGE('Assumptions (Nuclear)'!$AN$2:$AS$2)/10^9),0)</f>
        <v>-0.008058234901</v>
      </c>
      <c r="BI1282" s="160">
        <f>IF($AU$1129&gt;0,IPMT('Assumptions (Nuclear)'!$V$7,Model!AK1,'Assumptions (Nuclear)'!$V$10,'Assumptions (Nuclear)'!$V$5*Model!$AU$1129*AVERAGE('Assumptions (Nuclear)'!$AN$2:$AS$2)/10^9),0)</f>
        <v>-0.00412258904</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-0.0461370225</v>
      </c>
      <c r="AW1283" s="160">
        <f>IF($AV$1129&gt;0,IPMT('Assumptions (Nuclear)'!$V$7,Model!X1,'Assumptions (Nuclear)'!$V$10,'Assumptions (Nuclear)'!$V$5*Model!$AV$1129*AVERAGE('Assumptions (Nuclear)'!$AO$2:$AT$2)/10^9),0)</f>
        <v>-0.04395837996</v>
      </c>
      <c r="AX1283" s="160">
        <f>IF($AV$1129&gt;0,IPMT('Assumptions (Nuclear)'!$V$7,Model!Y1,'Assumptions (Nuclear)'!$V$10,'Assumptions (Nuclear)'!$V$5*Model!$AV$1129*AVERAGE('Assumptions (Nuclear)'!$AO$2:$AT$2)/10^9),0)</f>
        <v>-0.0416762519</v>
      </c>
      <c r="AY1283" s="160">
        <f>IF($AV$1129&gt;0,IPMT('Assumptions (Nuclear)'!$V$7,Model!Z1,'Assumptions (Nuclear)'!$V$10,'Assumptions (Nuclear)'!$V$5*Model!$AV$1129*AVERAGE('Assumptions (Nuclear)'!$AO$2:$AT$2)/10^9),0)</f>
        <v>-0.03928572275</v>
      </c>
      <c r="AZ1283" s="160">
        <f>IF($AV$1129&gt;0,IPMT('Assumptions (Nuclear)'!$V$7,Model!AA1,'Assumptions (Nuclear)'!$V$10,'Assumptions (Nuclear)'!$V$5*Model!$AV$1129*AVERAGE('Assumptions (Nuclear)'!$AO$2:$AT$2)/10^9),0)</f>
        <v>-0.03678164347</v>
      </c>
      <c r="BA1283" s="160">
        <f>IF($AV$1129&gt;0,IPMT('Assumptions (Nuclear)'!$V$7,Model!AB1,'Assumptions (Nuclear)'!$V$10,'Assumptions (Nuclear)'!$V$5*Model!$AV$1129*AVERAGE('Assumptions (Nuclear)'!$AO$2:$AT$2)/10^9),0)</f>
        <v>-0.03415862043</v>
      </c>
      <c r="BB1283" s="160">
        <f>IF($AV$1129&gt;0,IPMT('Assumptions (Nuclear)'!$V$7,Model!AC1,'Assumptions (Nuclear)'!$V$10,'Assumptions (Nuclear)'!$V$5*Model!$AV$1129*AVERAGE('Assumptions (Nuclear)'!$AO$2:$AT$2)/10^9),0)</f>
        <v>-0.03141100379</v>
      </c>
      <c r="BC1283" s="160">
        <f>IF($AV$1129&gt;0,IPMT('Assumptions (Nuclear)'!$V$7,Model!AD1,'Assumptions (Nuclear)'!$V$10,'Assumptions (Nuclear)'!$V$5*Model!$AV$1129*AVERAGE('Assumptions (Nuclear)'!$AO$2:$AT$2)/10^9),0)</f>
        <v>-0.02853287536</v>
      </c>
      <c r="BD1283" s="160">
        <f>IF($AV$1129&gt;0,IPMT('Assumptions (Nuclear)'!$V$7,Model!AE1,'Assumptions (Nuclear)'!$V$10,'Assumptions (Nuclear)'!$V$5*Model!$AV$1129*AVERAGE('Assumptions (Nuclear)'!$AO$2:$AT$2)/10^9),0)</f>
        <v>-0.02551803583</v>
      </c>
      <c r="BE1283" s="160">
        <f>IF($AV$1129&gt;0,IPMT('Assumptions (Nuclear)'!$V$7,Model!AF1,'Assumptions (Nuclear)'!$V$10,'Assumptions (Nuclear)'!$V$5*Model!$AV$1129*AVERAGE('Assumptions (Nuclear)'!$AO$2:$AT$2)/10^9),0)</f>
        <v>-0.02235999142</v>
      </c>
      <c r="BF1283" s="160">
        <f>IF($AV$1129&gt;0,IPMT('Assumptions (Nuclear)'!$V$7,Model!AG1,'Assumptions (Nuclear)'!$V$10,'Assumptions (Nuclear)'!$V$5*Model!$AV$1129*AVERAGE('Assumptions (Nuclear)'!$AO$2:$AT$2)/10^9),0)</f>
        <v>-0.01905193991</v>
      </c>
      <c r="BG1283" s="160">
        <f>IF($AV$1129&gt;0,IPMT('Assumptions (Nuclear)'!$V$7,Model!AH1,'Assumptions (Nuclear)'!$V$10,'Assumptions (Nuclear)'!$V$5*Model!$AV$1129*AVERAGE('Assumptions (Nuclear)'!$AO$2:$AT$2)/10^9),0)</f>
        <v>-0.01558675594</v>
      </c>
      <c r="BH1283" s="160">
        <f>IF($AV$1129&gt;0,IPMT('Assumptions (Nuclear)'!$V$7,Model!AI1,'Assumptions (Nuclear)'!$V$10,'Assumptions (Nuclear)'!$V$5*Model!$AV$1129*AVERAGE('Assumptions (Nuclear)'!$AO$2:$AT$2)/10^9),0)</f>
        <v>-0.01195697574</v>
      </c>
      <c r="BI1283" s="160">
        <f>IF($AV$1129&gt;0,IPMT('Assumptions (Nuclear)'!$V$7,Model!AJ1,'Assumptions (Nuclear)'!$V$10,'Assumptions (Nuclear)'!$V$5*Model!$AV$1129*AVERAGE('Assumptions (Nuclear)'!$AO$2:$AT$2)/10^9),0)</f>
        <v>-0.008154780979</v>
      </c>
      <c r="BJ1283" s="160">
        <f>IF($AV$1129&gt;0,IPMT('Assumptions (Nuclear)'!$V$7,Model!AK1,'Assumptions (Nuclear)'!$V$10,'Assumptions (Nuclear)'!$V$5*Model!$AV$1129*AVERAGE('Assumptions (Nuclear)'!$AO$2:$AT$2)/10^9),0)</f>
        <v>-0.004171981966</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-0.7183210362</v>
      </c>
      <c r="AX1284" s="160">
        <f>IF($AW$1129&gt;0,IPMT('Assumptions (Nuclear)'!$V$7,Model!X1,'Assumptions (Nuclear)'!$V$10,'Assumptions (Nuclear)'!$V$5*Model!$AW$1129*AVERAGE('Assumptions (Nuclear)'!$AP$2:$AU$2)/10^9),0)</f>
        <v>-0.684401102</v>
      </c>
      <c r="AY1284" s="160">
        <f>IF($AW$1129&gt;0,IPMT('Assumptions (Nuclear)'!$V$7,Model!Y1,'Assumptions (Nuclear)'!$V$10,'Assumptions (Nuclear)'!$V$5*Model!$AW$1129*AVERAGE('Assumptions (Nuclear)'!$AP$2:$AU$2)/10^9),0)</f>
        <v>-0.6488699709</v>
      </c>
      <c r="AZ1284" s="160">
        <f>IF($AW$1129&gt;0,IPMT('Assumptions (Nuclear)'!$V$7,Model!Z1,'Assumptions (Nuclear)'!$V$10,'Assumptions (Nuclear)'!$V$5*Model!$AW$1129*AVERAGE('Assumptions (Nuclear)'!$AP$2:$AU$2)/10^9),0)</f>
        <v>-0.6116511111</v>
      </c>
      <c r="BA1284" s="160">
        <f>IF($AW$1129&gt;0,IPMT('Assumptions (Nuclear)'!$V$7,Model!AA1,'Assumptions (Nuclear)'!$V$10,'Assumptions (Nuclear)'!$V$5*Model!$AW$1129*AVERAGE('Assumptions (Nuclear)'!$AP$2:$AU$2)/10^9),0)</f>
        <v>-0.5726643555</v>
      </c>
      <c r="BB1284" s="160">
        <f>IF($AW$1129&gt;0,IPMT('Assumptions (Nuclear)'!$V$7,Model!AB1,'Assumptions (Nuclear)'!$V$10,'Assumptions (Nuclear)'!$V$5*Model!$AW$1129*AVERAGE('Assumptions (Nuclear)'!$AP$2:$AU$2)/10^9),0)</f>
        <v>-0.5318257289</v>
      </c>
      <c r="BC1284" s="160">
        <f>IF($AW$1129&gt;0,IPMT('Assumptions (Nuclear)'!$V$7,Model!AC1,'Assumptions (Nuclear)'!$V$10,'Assumptions (Nuclear)'!$V$5*Model!$AW$1129*AVERAGE('Assumptions (Nuclear)'!$AP$2:$AU$2)/10^9),0)</f>
        <v>-0.4890472676</v>
      </c>
      <c r="BD1284" s="160">
        <f>IF($AW$1129&gt;0,IPMT('Assumptions (Nuclear)'!$V$7,Model!AD1,'Assumptions (Nuclear)'!$V$10,'Assumptions (Nuclear)'!$V$5*Model!$AW$1129*AVERAGE('Assumptions (Nuclear)'!$AP$2:$AU$2)/10^9),0)</f>
        <v>-0.4442368294</v>
      </c>
      <c r="BE1284" s="160">
        <f>IF($AW$1129&gt;0,IPMT('Assumptions (Nuclear)'!$V$7,Model!AE1,'Assumptions (Nuclear)'!$V$10,'Assumptions (Nuclear)'!$V$5*Model!$AW$1129*AVERAGE('Assumptions (Nuclear)'!$AP$2:$AU$2)/10^9),0)</f>
        <v>-0.3972978954</v>
      </c>
      <c r="BF1284" s="160">
        <f>IF($AW$1129&gt;0,IPMT('Assumptions (Nuclear)'!$V$7,Model!AF1,'Assumptions (Nuclear)'!$V$10,'Assumptions (Nuclear)'!$V$5*Model!$AW$1129*AVERAGE('Assumptions (Nuclear)'!$AP$2:$AU$2)/10^9),0)</f>
        <v>-0.348129362</v>
      </c>
      <c r="BG1284" s="160">
        <f>IF($AW$1129&gt;0,IPMT('Assumptions (Nuclear)'!$V$7,Model!AG1,'Assumptions (Nuclear)'!$V$10,'Assumptions (Nuclear)'!$V$5*Model!$AW$1129*AVERAGE('Assumptions (Nuclear)'!$AP$2:$AU$2)/10^9),0)</f>
        <v>-0.2966253233</v>
      </c>
      <c r="BH1284" s="160">
        <f>IF($AW$1129&gt;0,IPMT('Assumptions (Nuclear)'!$V$7,Model!AH1,'Assumptions (Nuclear)'!$V$10,'Assumptions (Nuclear)'!$V$5*Model!$AW$1129*AVERAGE('Assumptions (Nuclear)'!$AP$2:$AU$2)/10^9),0)</f>
        <v>-0.2426748427</v>
      </c>
      <c r="BI1284" s="160">
        <f>IF($AW$1129&gt;0,IPMT('Assumptions (Nuclear)'!$V$7,Model!AI1,'Assumptions (Nuclear)'!$V$10,'Assumptions (Nuclear)'!$V$5*Model!$AW$1129*AVERAGE('Assumptions (Nuclear)'!$AP$2:$AU$2)/10^9),0)</f>
        <v>-0.1861617144</v>
      </c>
      <c r="BJ1284" s="160">
        <f>IF($AW$1129&gt;0,IPMT('Assumptions (Nuclear)'!$V$7,Model!AJ1,'Assumptions (Nuclear)'!$V$10,'Assumptions (Nuclear)'!$V$5*Model!$AW$1129*AVERAGE('Assumptions (Nuclear)'!$AP$2:$AU$2)/10^9),0)</f>
        <v>-0.1269642124</v>
      </c>
      <c r="BK1284" s="160">
        <f>IF($AW$1129&gt;0,IPMT('Assumptions (Nuclear)'!$V$7,Model!AK1,'Assumptions (Nuclear)'!$V$10,'Assumptions (Nuclear)'!$V$5*Model!$AW$1129*AVERAGE('Assumptions (Nuclear)'!$AP$2:$AU$2)/10^9),0)</f>
        <v>-0.06495482904</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-0.2800971631</v>
      </c>
      <c r="AY1285" s="160">
        <f>IF($AX$1129&gt;0,IPMT('Assumptions (Nuclear)'!$V$7,Model!X1,'Assumptions (Nuclear)'!$V$10,'Assumptions (Nuclear)'!$V$5*Model!$AX$1129*AVERAGE('Assumptions (Nuclear)'!$AQ$2:$AV$2)/10^9),0)</f>
        <v>-0.2668706573</v>
      </c>
      <c r="AZ1285" s="160">
        <f>IF($AX$1129&gt;0,IPMT('Assumptions (Nuclear)'!$V$7,Model!Y1,'Assumptions (Nuclear)'!$V$10,'Assumptions (Nuclear)'!$V$5*Model!$AX$1129*AVERAGE('Assumptions (Nuclear)'!$AQ$2:$AV$2)/10^9),0)</f>
        <v>-0.2530158925</v>
      </c>
      <c r="BA1285" s="160">
        <f>IF($AX$1129&gt;0,IPMT('Assumptions (Nuclear)'!$V$7,Model!Z1,'Assumptions (Nuclear)'!$V$10,'Assumptions (Nuclear)'!$V$5*Model!$AX$1129*AVERAGE('Assumptions (Nuclear)'!$AQ$2:$AV$2)/10^9),0)</f>
        <v>-0.2385030263</v>
      </c>
      <c r="BB1285" s="160">
        <f>IF($AX$1129&gt;0,IPMT('Assumptions (Nuclear)'!$V$7,Model!AA1,'Assumptions (Nuclear)'!$V$10,'Assumptions (Nuclear)'!$V$5*Model!$AX$1129*AVERAGE('Assumptions (Nuclear)'!$AQ$2:$AV$2)/10^9),0)</f>
        <v>-0.2233007991</v>
      </c>
      <c r="BC1285" s="160">
        <f>IF($AX$1129&gt;0,IPMT('Assumptions (Nuclear)'!$V$7,Model!AB1,'Assumptions (Nuclear)'!$V$10,'Assumptions (Nuclear)'!$V$5*Model!$AX$1129*AVERAGE('Assumptions (Nuclear)'!$AQ$2:$AV$2)/10^9),0)</f>
        <v>-0.207376466</v>
      </c>
      <c r="BD1285" s="160">
        <f>IF($AX$1129&gt;0,IPMT('Assumptions (Nuclear)'!$V$7,Model!AC1,'Assumptions (Nuclear)'!$V$10,'Assumptions (Nuclear)'!$V$5*Model!$AX$1129*AVERAGE('Assumptions (Nuclear)'!$AQ$2:$AV$2)/10^9),0)</f>
        <v>-0.1906957271</v>
      </c>
      <c r="BE1285" s="160">
        <f>IF($AX$1129&gt;0,IPMT('Assumptions (Nuclear)'!$V$7,Model!AD1,'Assumptions (Nuclear)'!$V$10,'Assumptions (Nuclear)'!$V$5*Model!$AX$1129*AVERAGE('Assumptions (Nuclear)'!$AQ$2:$AV$2)/10^9),0)</f>
        <v>-0.1732226531</v>
      </c>
      <c r="BF1285" s="160">
        <f>IF($AX$1129&gt;0,IPMT('Assumptions (Nuclear)'!$V$7,Model!AE1,'Assumptions (Nuclear)'!$V$10,'Assumptions (Nuclear)'!$V$5*Model!$AX$1129*AVERAGE('Assumptions (Nuclear)'!$AQ$2:$AV$2)/10^9),0)</f>
        <v>-0.1549196081</v>
      </c>
      <c r="BG1285" s="160">
        <f>IF($AX$1129&gt;0,IPMT('Assumptions (Nuclear)'!$V$7,Model!AF1,'Assumptions (Nuclear)'!$V$10,'Assumptions (Nuclear)'!$V$5*Model!$AX$1129*AVERAGE('Assumptions (Nuclear)'!$AQ$2:$AV$2)/10^9),0)</f>
        <v>-0.1357471684</v>
      </c>
      <c r="BH1285" s="160">
        <f>IF($AX$1129&gt;0,IPMT('Assumptions (Nuclear)'!$V$7,Model!AG1,'Assumptions (Nuclear)'!$V$10,'Assumptions (Nuclear)'!$V$5*Model!$AX$1129*AVERAGE('Assumptions (Nuclear)'!$AQ$2:$AV$2)/10^9),0)</f>
        <v>-0.1156640379</v>
      </c>
      <c r="BI1285" s="160">
        <f>IF($AX$1129&gt;0,IPMT('Assumptions (Nuclear)'!$V$7,Model!AH1,'Assumptions (Nuclear)'!$V$10,'Assumptions (Nuclear)'!$V$5*Model!$AX$1129*AVERAGE('Assumptions (Nuclear)'!$AQ$2:$AV$2)/10^9),0)</f>
        <v>-0.09462695867</v>
      </c>
      <c r="BJ1285" s="160">
        <f>IF($AX$1129&gt;0,IPMT('Assumptions (Nuclear)'!$V$7,Model!AI1,'Assumptions (Nuclear)'!$V$10,'Assumptions (Nuclear)'!$V$5*Model!$AX$1129*AVERAGE('Assumptions (Nuclear)'!$AQ$2:$AV$2)/10^9),0)</f>
        <v>-0.07259061817</v>
      </c>
      <c r="BK1285" s="160">
        <f>IF($AX$1129&gt;0,IPMT('Assumptions (Nuclear)'!$V$7,Model!AJ1,'Assumptions (Nuclear)'!$V$10,'Assumptions (Nuclear)'!$V$5*Model!$AX$1129*AVERAGE('Assumptions (Nuclear)'!$AQ$2:$AV$2)/10^9),0)</f>
        <v>-0.04950755151</v>
      </c>
      <c r="BL1285" s="160">
        <f>IF($AX$1129&gt;0,IPMT('Assumptions (Nuclear)'!$V$7,Model!AK1,'Assumptions (Nuclear)'!$V$10,'Assumptions (Nuclear)'!$V$5*Model!$AX$1129*AVERAGE('Assumptions (Nuclear)'!$AQ$2:$AV$2)/10^9),0)</f>
        <v>-0.02532803917</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-0.04782164097</v>
      </c>
      <c r="AZ1286" s="160">
        <f>IF($AY$1129&gt;0,IPMT('Assumptions (Nuclear)'!$V$7,Model!X1,'Assumptions (Nuclear)'!$V$10,'Assumptions (Nuclear)'!$V$5*Model!$AY$1129*AVERAGE('Assumptions (Nuclear)'!$AR$2:$AW$2)/10^9),0)</f>
        <v>-0.04556344884</v>
      </c>
      <c r="BA1286" s="160">
        <f>IF($AY$1129&gt;0,IPMT('Assumptions (Nuclear)'!$V$7,Model!Y1,'Assumptions (Nuclear)'!$V$10,'Assumptions (Nuclear)'!$V$5*Model!$AY$1129*AVERAGE('Assumptions (Nuclear)'!$AR$2:$AW$2)/10^9),0)</f>
        <v>-0.04319799257</v>
      </c>
      <c r="BB1286" s="160">
        <f>IF($AY$1129&gt;0,IPMT('Assumptions (Nuclear)'!$V$7,Model!Z1,'Assumptions (Nuclear)'!$V$10,'Assumptions (Nuclear)'!$V$5*Model!$AY$1129*AVERAGE('Assumptions (Nuclear)'!$AR$2:$AW$2)/10^9),0)</f>
        <v>-0.04072017714</v>
      </c>
      <c r="BC1286" s="160">
        <f>IF($AY$1129&gt;0,IPMT('Assumptions (Nuclear)'!$V$7,Model!AA1,'Assumptions (Nuclear)'!$V$10,'Assumptions (Nuclear)'!$V$5*Model!$AY$1129*AVERAGE('Assumptions (Nuclear)'!$AR$2:$AW$2)/10^9),0)</f>
        <v>-0.03812466547</v>
      </c>
      <c r="BD1286" s="160">
        <f>IF($AY$1129&gt;0,IPMT('Assumptions (Nuclear)'!$V$7,Model!AB1,'Assumptions (Nuclear)'!$V$10,'Assumptions (Nuclear)'!$V$5*Model!$AY$1129*AVERAGE('Assumptions (Nuclear)'!$AR$2:$AW$2)/10^9),0)</f>
        <v>-0.035405867</v>
      </c>
      <c r="BE1286" s="160">
        <f>IF($AY$1129&gt;0,IPMT('Assumptions (Nuclear)'!$V$7,Model!AC1,'Assumptions (Nuclear)'!$V$10,'Assumptions (Nuclear)'!$V$5*Model!$AY$1129*AVERAGE('Assumptions (Nuclear)'!$AR$2:$AW$2)/10^9),0)</f>
        <v>-0.0325579256</v>
      </c>
      <c r="BF1286" s="160">
        <f>IF($AY$1129&gt;0,IPMT('Assumptions (Nuclear)'!$V$7,Model!AD1,'Assumptions (Nuclear)'!$V$10,'Assumptions (Nuclear)'!$V$5*Model!$AY$1129*AVERAGE('Assumptions (Nuclear)'!$AR$2:$AW$2)/10^9),0)</f>
        <v>-0.02957470698</v>
      </c>
      <c r="BG1286" s="160">
        <f>IF($AY$1129&gt;0,IPMT('Assumptions (Nuclear)'!$V$7,Model!AE1,'Assumptions (Nuclear)'!$V$10,'Assumptions (Nuclear)'!$V$5*Model!$AY$1129*AVERAGE('Assumptions (Nuclear)'!$AR$2:$AW$2)/10^9),0)</f>
        <v>-0.02644978548</v>
      </c>
      <c r="BH1286" s="160">
        <f>IF($AY$1129&gt;0,IPMT('Assumptions (Nuclear)'!$V$7,Model!AF1,'Assumptions (Nuclear)'!$V$10,'Assumptions (Nuclear)'!$V$5*Model!$AY$1129*AVERAGE('Assumptions (Nuclear)'!$AR$2:$AW$2)/10^9),0)</f>
        <v>-0.02317643021</v>
      </c>
      <c r="BI1286" s="160">
        <f>IF($AY$1129&gt;0,IPMT('Assumptions (Nuclear)'!$V$7,Model!AG1,'Assumptions (Nuclear)'!$V$10,'Assumptions (Nuclear)'!$V$5*Model!$AY$1129*AVERAGE('Assumptions (Nuclear)'!$AR$2:$AW$2)/10^9),0)</f>
        <v>-0.01974759056</v>
      </c>
      <c r="BJ1286" s="160">
        <f>IF($AY$1129&gt;0,IPMT('Assumptions (Nuclear)'!$V$7,Model!AH1,'Assumptions (Nuclear)'!$V$10,'Assumptions (Nuclear)'!$V$5*Model!$AY$1129*AVERAGE('Assumptions (Nuclear)'!$AR$2:$AW$2)/10^9),0)</f>
        <v>-0.01615588103</v>
      </c>
      <c r="BK1286" s="160">
        <f>IF($AY$1129&gt;0,IPMT('Assumptions (Nuclear)'!$V$7,Model!AI1,'Assumptions (Nuclear)'!$V$10,'Assumptions (Nuclear)'!$V$5*Model!$AY$1129*AVERAGE('Assumptions (Nuclear)'!$AR$2:$AW$2)/10^9),0)</f>
        <v>-0.0123935653</v>
      </c>
      <c r="BL1286" s="160">
        <f>IF($AY$1129&gt;0,IPMT('Assumptions (Nuclear)'!$V$7,Model!AJ1,'Assumptions (Nuclear)'!$V$10,'Assumptions (Nuclear)'!$V$5*Model!$AY$1129*AVERAGE('Assumptions (Nuclear)'!$AR$2:$AW$2)/10^9),0)</f>
        <v>-0.008452539567</v>
      </c>
      <c r="BM1286" s="160">
        <f>IF($AY$1129&gt;0,IPMT('Assumptions (Nuclear)'!$V$7,Model!AK1,'Assumptions (Nuclear)'!$V$10,'Assumptions (Nuclear)'!$V$5*Model!$AY$1129*AVERAGE('Assumptions (Nuclear)'!$AR$2:$AW$2)/10^9),0)</f>
        <v>-0.004324315114</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-0.5083591101</v>
      </c>
      <c r="BA1287" s="160">
        <f>IF($AZ$1129&gt;0,IPMT('Assumptions (Nuclear)'!$V$7,Model!X1,'Assumptions (Nuclear)'!$V$10,'Assumptions (Nuclear)'!$V$5*Model!$AZ$1129*AVERAGE('Assumptions (Nuclear)'!$AS$2:$AX$2)/10^9),0)</f>
        <v>-0.4843538162</v>
      </c>
      <c r="BB1287" s="160">
        <f>IF($AZ$1129&gt;0,IPMT('Assumptions (Nuclear)'!$V$7,Model!Y1,'Assumptions (Nuclear)'!$V$10,'Assumptions (Nuclear)'!$V$5*Model!$AZ$1129*AVERAGE('Assumptions (Nuclear)'!$AS$2:$AX$2)/10^9),0)</f>
        <v>-0.4592082709</v>
      </c>
      <c r="BC1287" s="160">
        <f>IF($AZ$1129&gt;0,IPMT('Assumptions (Nuclear)'!$V$7,Model!Z1,'Assumptions (Nuclear)'!$V$10,'Assumptions (Nuclear)'!$V$5*Model!$AZ$1129*AVERAGE('Assumptions (Nuclear)'!$AS$2:$AX$2)/10^9),0)</f>
        <v>-0.4328683122</v>
      </c>
      <c r="BD1287" s="160">
        <f>IF($AZ$1129&gt;0,IPMT('Assumptions (Nuclear)'!$V$7,Model!AA1,'Assumptions (Nuclear)'!$V$10,'Assumptions (Nuclear)'!$V$5*Model!$AZ$1129*AVERAGE('Assumptions (Nuclear)'!$AS$2:$AX$2)/10^9),0)</f>
        <v>-0.4052772054</v>
      </c>
      <c r="BE1287" s="160">
        <f>IF($AZ$1129&gt;0,IPMT('Assumptions (Nuclear)'!$V$7,Model!AB1,'Assumptions (Nuclear)'!$V$10,'Assumptions (Nuclear)'!$V$5*Model!$AZ$1129*AVERAGE('Assumptions (Nuclear)'!$AS$2:$AX$2)/10^9),0)</f>
        <v>-0.3763755211</v>
      </c>
      <c r="BF1287" s="160">
        <f>IF($AZ$1129&gt;0,IPMT('Assumptions (Nuclear)'!$V$7,Model!AC1,'Assumptions (Nuclear)'!$V$10,'Assumptions (Nuclear)'!$V$5*Model!$AZ$1129*AVERAGE('Assumptions (Nuclear)'!$AS$2:$AX$2)/10^9),0)</f>
        <v>-0.3461010067</v>
      </c>
      <c r="BG1287" s="160">
        <f>IF($AZ$1129&gt;0,IPMT('Assumptions (Nuclear)'!$V$7,Model!AD1,'Assumptions (Nuclear)'!$V$10,'Assumptions (Nuclear)'!$V$5*Model!$AZ$1129*AVERAGE('Assumptions (Nuclear)'!$AS$2:$AX$2)/10^9),0)</f>
        <v>-0.314388453</v>
      </c>
      <c r="BH1287" s="160">
        <f>IF($AZ$1129&gt;0,IPMT('Assumptions (Nuclear)'!$V$7,Model!AE1,'Assumptions (Nuclear)'!$V$10,'Assumptions (Nuclear)'!$V$5*Model!$AZ$1129*AVERAGE('Assumptions (Nuclear)'!$AS$2:$AX$2)/10^9),0)</f>
        <v>-0.2811695529</v>
      </c>
      <c r="BI1287" s="160">
        <f>IF($AZ$1129&gt;0,IPMT('Assumptions (Nuclear)'!$V$7,Model!AF1,'Assumptions (Nuclear)'!$V$10,'Assumptions (Nuclear)'!$V$5*Model!$AZ$1129*AVERAGE('Assumptions (Nuclear)'!$AS$2:$AX$2)/10^9),0)</f>
        <v>-0.246372755</v>
      </c>
      <c r="BJ1287" s="160">
        <f>IF($AZ$1129&gt;0,IPMT('Assumptions (Nuclear)'!$V$7,Model!AG1,'Assumptions (Nuclear)'!$V$10,'Assumptions (Nuclear)'!$V$5*Model!$AZ$1129*AVERAGE('Assumptions (Nuclear)'!$AS$2:$AX$2)/10^9),0)</f>
        <v>-0.2099231093</v>
      </c>
      <c r="BK1287" s="160">
        <f>IF($AZ$1129&gt;0,IPMT('Assumptions (Nuclear)'!$V$7,Model!AH1,'Assumptions (Nuclear)'!$V$10,'Assumptions (Nuclear)'!$V$5*Model!$AZ$1129*AVERAGE('Assumptions (Nuclear)'!$AS$2:$AX$2)/10^9),0)</f>
        <v>-0.1717421054</v>
      </c>
      <c r="BL1287" s="160">
        <f>IF($AZ$1129&gt;0,IPMT('Assumptions (Nuclear)'!$V$7,Model!AI1,'Assumptions (Nuclear)'!$V$10,'Assumptions (Nuclear)'!$V$5*Model!$AZ$1129*AVERAGE('Assumptions (Nuclear)'!$AS$2:$AX$2)/10^9),0)</f>
        <v>-0.1317475038</v>
      </c>
      <c r="BM1287" s="160">
        <f>IF($AZ$1129&gt;0,IPMT('Assumptions (Nuclear)'!$V$7,Model!AJ1,'Assumptions (Nuclear)'!$V$10,'Assumptions (Nuclear)'!$V$5*Model!$AZ$1129*AVERAGE('Assumptions (Nuclear)'!$AS$2:$AX$2)/10^9),0)</f>
        <v>-0.08985315864</v>
      </c>
      <c r="BN1287" s="160">
        <f>IF($AZ$1129&gt;0,IPMT('Assumptions (Nuclear)'!$V$7,Model!AK1,'Assumptions (Nuclear)'!$V$10,'Assumptions (Nuclear)'!$V$5*Model!$AZ$1129*AVERAGE('Assumptions (Nuclear)'!$AS$2:$AX$2)/10^9),0)</f>
        <v>-0.04596883207</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-0.771125834</v>
      </c>
      <c r="BB1288" s="160">
        <f>IF($BA$1129&gt;0,IPMT('Assumptions (Nuclear)'!$V$7,Model!X1,'Assumptions (Nuclear)'!$V$10,'Assumptions (Nuclear)'!$V$5*Model!$BA$1129*AVERAGE('Assumptions (Nuclear)'!$AT$2:$AY$2)/10^9),0)</f>
        <v>-0.7347123973</v>
      </c>
      <c r="BC1288" s="160">
        <f>IF($BA$1129&gt;0,IPMT('Assumptions (Nuclear)'!$V$7,Model!Y1,'Assumptions (Nuclear)'!$V$10,'Assumptions (Nuclear)'!$V$5*Model!$BA$1129*AVERAGE('Assumptions (Nuclear)'!$AT$2:$AY$2)/10^9),0)</f>
        <v>-0.6965693224</v>
      </c>
      <c r="BD1288" s="160">
        <f>IF($BA$1129&gt;0,IPMT('Assumptions (Nuclear)'!$V$7,Model!Z1,'Assumptions (Nuclear)'!$V$10,'Assumptions (Nuclear)'!$V$5*Model!$BA$1129*AVERAGE('Assumptions (Nuclear)'!$AT$2:$AY$2)/10^9),0)</f>
        <v>-0.6566144515</v>
      </c>
      <c r="BE1288" s="160">
        <f>IF($BA$1129&gt;0,IPMT('Assumptions (Nuclear)'!$V$7,Model!AA1,'Assumptions (Nuclear)'!$V$10,'Assumptions (Nuclear)'!$V$5*Model!$BA$1129*AVERAGE('Assumptions (Nuclear)'!$AT$2:$AY$2)/10^9),0)</f>
        <v>-0.6147617242</v>
      </c>
      <c r="BF1288" s="160">
        <f>IF($BA$1129&gt;0,IPMT('Assumptions (Nuclear)'!$V$7,Model!AB1,'Assumptions (Nuclear)'!$V$10,'Assumptions (Nuclear)'!$V$5*Model!$BA$1129*AVERAGE('Assumptions (Nuclear)'!$AT$2:$AY$2)/10^9),0)</f>
        <v>-0.5709209923</v>
      </c>
      <c r="BG1288" s="160">
        <f>IF($BA$1129&gt;0,IPMT('Assumptions (Nuclear)'!$V$7,Model!AC1,'Assumptions (Nuclear)'!$V$10,'Assumptions (Nuclear)'!$V$5*Model!$BA$1129*AVERAGE('Assumptions (Nuclear)'!$AT$2:$AY$2)/10^9),0)</f>
        <v>-0.5249978257</v>
      </c>
      <c r="BH1288" s="160">
        <f>IF($BA$1129&gt;0,IPMT('Assumptions (Nuclear)'!$V$7,Model!AD1,'Assumptions (Nuclear)'!$V$10,'Assumptions (Nuclear)'!$V$5*Model!$BA$1129*AVERAGE('Assumptions (Nuclear)'!$AT$2:$AY$2)/10^9),0)</f>
        <v>-0.4768933086</v>
      </c>
      <c r="BI1288" s="160">
        <f>IF($BA$1129&gt;0,IPMT('Assumptions (Nuclear)'!$V$7,Model!AE1,'Assumptions (Nuclear)'!$V$10,'Assumptions (Nuclear)'!$V$5*Model!$BA$1129*AVERAGE('Assumptions (Nuclear)'!$AT$2:$AY$2)/10^9),0)</f>
        <v>-0.426503827</v>
      </c>
      <c r="BJ1288" s="160">
        <f>IF($BA$1129&gt;0,IPMT('Assumptions (Nuclear)'!$V$7,Model!AF1,'Assumptions (Nuclear)'!$V$10,'Assumptions (Nuclear)'!$V$5*Model!$BA$1129*AVERAGE('Assumptions (Nuclear)'!$AT$2:$AY$2)/10^9),0)</f>
        <v>-0.373720845</v>
      </c>
      <c r="BK1288" s="160">
        <f>IF($BA$1129&gt;0,IPMT('Assumptions (Nuclear)'!$V$7,Model!AG1,'Assumptions (Nuclear)'!$V$10,'Assumptions (Nuclear)'!$V$5*Model!$BA$1129*AVERAGE('Assumptions (Nuclear)'!$AT$2:$AY$2)/10^9),0)</f>
        <v>-0.3184306714</v>
      </c>
      <c r="BL1288" s="160">
        <f>IF($BA$1129&gt;0,IPMT('Assumptions (Nuclear)'!$V$7,Model!AH1,'Assumptions (Nuclear)'!$V$10,'Assumptions (Nuclear)'!$V$5*Model!$BA$1129*AVERAGE('Assumptions (Nuclear)'!$AT$2:$AY$2)/10^9),0)</f>
        <v>-0.2605142145</v>
      </c>
      <c r="BM1288" s="160">
        <f>IF($BA$1129&gt;0,IPMT('Assumptions (Nuclear)'!$V$7,Model!AI1,'Assumptions (Nuclear)'!$V$10,'Assumptions (Nuclear)'!$V$5*Model!$BA$1129*AVERAGE('Assumptions (Nuclear)'!$AT$2:$AY$2)/10^9),0)</f>
        <v>-0.1998467259</v>
      </c>
      <c r="BN1288" s="160">
        <f>IF($BA$1129&gt;0,IPMT('Assumptions (Nuclear)'!$V$7,Model!AJ1,'Assumptions (Nuclear)'!$V$10,'Assumptions (Nuclear)'!$V$5*Model!$BA$1129*AVERAGE('Assumptions (Nuclear)'!$AT$2:$AY$2)/10^9),0)</f>
        <v>-0.1362975316</v>
      </c>
      <c r="BO1288" s="160">
        <f>IF($BA$1129&gt;0,IPMT('Assumptions (Nuclear)'!$V$7,Model!AK1,'Assumptions (Nuclear)'!$V$10,'Assumptions (Nuclear)'!$V$5*Model!$BA$1129*AVERAGE('Assumptions (Nuclear)'!$AT$2:$AY$2)/10^9),0)</f>
        <v>-0.06972975061</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0.08822375452</v>
      </c>
      <c r="Y1289" s="160">
        <f t="shared" si="50"/>
        <v>0.2572647941</v>
      </c>
      <c r="Z1289" s="160">
        <f t="shared" si="50"/>
        <v>0.4123076265</v>
      </c>
      <c r="AA1289" s="160">
        <f t="shared" si="50"/>
        <v>0.5548686131</v>
      </c>
      <c r="AB1289" s="160">
        <f t="shared" si="50"/>
        <v>0.6859372847</v>
      </c>
      <c r="AC1289" s="160">
        <f t="shared" si="50"/>
        <v>0.8064294648</v>
      </c>
      <c r="AD1289" s="160">
        <f t="shared" si="50"/>
        <v>0.9227265458</v>
      </c>
      <c r="AE1289" s="160">
        <f t="shared" si="50"/>
        <v>1.040591812</v>
      </c>
      <c r="AF1289" s="160">
        <f t="shared" si="50"/>
        <v>1.160236948</v>
      </c>
      <c r="AG1289" s="160">
        <f t="shared" si="50"/>
        <v>1.281349811</v>
      </c>
      <c r="AH1289" s="160">
        <f t="shared" si="50"/>
        <v>1.40427867</v>
      </c>
      <c r="AI1289" s="160">
        <f t="shared" si="50"/>
        <v>2.21594508</v>
      </c>
      <c r="AJ1289" s="160">
        <f t="shared" si="50"/>
        <v>3.674642566</v>
      </c>
      <c r="AK1289" s="160">
        <f t="shared" si="50"/>
        <v>5.796779529</v>
      </c>
      <c r="AL1289" s="160">
        <f t="shared" si="50"/>
        <v>7.007920776</v>
      </c>
      <c r="AM1289" s="160">
        <f t="shared" si="50"/>
        <v>7.096962959</v>
      </c>
      <c r="AN1289" s="160">
        <f t="shared" si="50"/>
        <v>7.945207463</v>
      </c>
      <c r="AO1289" s="160">
        <f t="shared" si="50"/>
        <v>8.230761674</v>
      </c>
      <c r="AP1289" s="160">
        <f t="shared" si="50"/>
        <v>7.760802633</v>
      </c>
      <c r="AQ1289" s="160">
        <f t="shared" si="50"/>
        <v>7.994885017</v>
      </c>
      <c r="AR1289" s="160">
        <f t="shared" si="50"/>
        <v>8.293712166</v>
      </c>
      <c r="AS1289" s="160">
        <f t="shared" si="50"/>
        <v>8.077086765</v>
      </c>
      <c r="AT1289" s="160">
        <f t="shared" si="50"/>
        <v>7.959490188</v>
      </c>
      <c r="AU1289" s="160">
        <f t="shared" si="50"/>
        <v>7.910765491</v>
      </c>
      <c r="AV1289" s="160">
        <f t="shared" si="50"/>
        <v>7.86315202</v>
      </c>
      <c r="AW1289" s="160">
        <f t="shared" si="50"/>
        <v>9.62632824</v>
      </c>
      <c r="AX1289" s="160">
        <f t="shared" si="50"/>
        <v>11.44990879</v>
      </c>
      <c r="AY1289" s="160">
        <f t="shared" si="50"/>
        <v>10.86895746</v>
      </c>
      <c r="AZ1289" s="160">
        <f t="shared" si="50"/>
        <v>10.39147227</v>
      </c>
      <c r="BA1289" s="160">
        <f t="shared" si="50"/>
        <v>12.15924054</v>
      </c>
      <c r="BB1289" s="160">
        <f t="shared" si="50"/>
        <v>12.8894112</v>
      </c>
      <c r="BC1289" s="160">
        <f t="shared" si="50"/>
        <v>11.11401598</v>
      </c>
      <c r="BD1289" s="160">
        <f t="shared" si="50"/>
        <v>9.885973561</v>
      </c>
      <c r="BE1289" s="160">
        <f t="shared" si="50"/>
        <v>9.249991589</v>
      </c>
      <c r="BF1289" s="160">
        <f t="shared" si="50"/>
        <v>8.432609714</v>
      </c>
      <c r="BG1289" s="160">
        <f t="shared" si="50"/>
        <v>7.857712985</v>
      </c>
      <c r="BH1289" s="160">
        <f t="shared" si="50"/>
        <v>7.720450146</v>
      </c>
      <c r="BI1289" s="160">
        <f t="shared" si="50"/>
        <v>7.585101438</v>
      </c>
      <c r="BJ1289" s="160">
        <f t="shared" si="50"/>
        <v>7.440433392</v>
      </c>
      <c r="BK1289" s="160">
        <f t="shared" si="50"/>
        <v>7.301712173</v>
      </c>
      <c r="BL1289" s="160">
        <f t="shared" si="50"/>
        <v>6.110849333</v>
      </c>
      <c r="BM1289" s="160">
        <f t="shared" si="50"/>
        <v>4.560834188</v>
      </c>
      <c r="BN1289" s="160">
        <f t="shared" si="50"/>
        <v>4.050062422</v>
      </c>
      <c r="BO1289" s="160">
        <f t="shared" si="50"/>
        <v>3.187901607</v>
      </c>
      <c r="BP1289" s="160">
        <f t="shared" si="50"/>
        <v>1.197274321</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0.08822375452</v>
      </c>
      <c r="Y1311" s="160">
        <f>IF($X$1129&gt;0,'Assumptions (Nuclear)'!W11*Model!$X$1129*average('Assumptions (Nuclear)'!$Q$2:$V$2)/10^9,0)</f>
        <v>0.1676251336</v>
      </c>
      <c r="Z1311" s="160">
        <f>IF($X$1129&gt;0,'Assumptions (Nuclear)'!X11*Model!$X$1129*average('Assumptions (Nuclear)'!$Q$2:$V$2)/10^9,0)</f>
        <v>0.1508626202</v>
      </c>
      <c r="AA1311" s="160">
        <f>IF($X$1129&gt;0,'Assumptions (Nuclear)'!Y11*Model!$X$1129*average('Assumptions (Nuclear)'!$Q$2:$V$2)/10^9,0)</f>
        <v>0.135864582</v>
      </c>
      <c r="AB1311" s="160">
        <f>IF($X$1129&gt;0,'Assumptions (Nuclear)'!Z11*Model!$X$1129*average('Assumptions (Nuclear)'!$Q$2:$V$2)/10^9,0)</f>
        <v>0.1222781238</v>
      </c>
      <c r="AC1311" s="160">
        <f>IF($X$1129&gt;0,'Assumptions (Nuclear)'!AA11*Model!$X$1129*average('Assumptions (Nuclear)'!$Q$2:$V$2)/10^9,0)</f>
        <v>0.1099267981</v>
      </c>
      <c r="AD1311" s="160">
        <f>IF($X$1129&gt;0,'Assumptions (Nuclear)'!AB11*Model!$X$1129*average('Assumptions (Nuclear)'!$Q$2:$V$2)/10^9,0)</f>
        <v>0.1041040303</v>
      </c>
      <c r="AE1311" s="160">
        <f>IF($X$1129&gt;0,'Assumptions (Nuclear)'!AC11*Model!$X$1129*average('Assumptions (Nuclear)'!$Q$2:$V$2)/10^9,0)</f>
        <v>0.1041040303</v>
      </c>
      <c r="AF1311" s="160">
        <f>IF($X$1129&gt;0,'Assumptions (Nuclear)'!AD11*Model!$X$1129*average('Assumptions (Nuclear)'!$Q$2:$V$2)/10^9,0)</f>
        <v>0.1042804778</v>
      </c>
      <c r="AG1311" s="160">
        <f>IF($X$1129&gt;0,'Assumptions (Nuclear)'!AE11*Model!$X$1129*average('Assumptions (Nuclear)'!$Q$2:$V$2)/10^9,0)</f>
        <v>0.1041040303</v>
      </c>
      <c r="AH1311" s="160">
        <f>IF($X$1129&gt;0,'Assumptions (Nuclear)'!AF11*Model!$X$1129*average('Assumptions (Nuclear)'!$Q$2:$V$2)/10^9,0)</f>
        <v>0.1042804778</v>
      </c>
      <c r="AI1311" s="160">
        <f>IF($X$1129&gt;0,'Assumptions (Nuclear)'!AG11*Model!$X$1129*average('Assumptions (Nuclear)'!$Q$2:$V$2)/10^9,0)</f>
        <v>0.1041040303</v>
      </c>
      <c r="AJ1311" s="160">
        <f>IF($X$1129&gt;0,'Assumptions (Nuclear)'!AH11*Model!$X$1129*average('Assumptions (Nuclear)'!$Q$2:$V$2)/10^9,0)</f>
        <v>0.1042804778</v>
      </c>
      <c r="AK1311" s="160">
        <f>IF($X$1129&gt;0,'Assumptions (Nuclear)'!AI11*Model!$X$1129*average('Assumptions (Nuclear)'!$Q$2:$V$2)/10^9,0)</f>
        <v>0.1041040303</v>
      </c>
      <c r="AL1311" s="160">
        <f>IF($X$1129&gt;0,'Assumptions (Nuclear)'!AJ11*Model!$X$1129*average('Assumptions (Nuclear)'!$Q$2:$V$2)/10^9,0)</f>
        <v>0.1042804778</v>
      </c>
      <c r="AM1311" s="160">
        <f>IF($X$1129&gt;0,'Assumptions (Nuclear)'!AK11*Model!$X$1129*average('Assumptions (Nuclear)'!$Q$2:$V$2)/10^9,0)</f>
        <v>0.05205201516</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0.08963966051</v>
      </c>
      <c r="Z1312" s="160">
        <f>IF($Y$1129&gt;0,'Assumptions (Nuclear)'!W11*Model!$Y$1129*AVERAGE('Assumptions (Nuclear)'!$R$2:$W$2)/10^9,0)</f>
        <v>0.170315355</v>
      </c>
      <c r="AA1312" s="160">
        <f>IF($Y$1129&gt;0,'Assumptions (Nuclear)'!X11*Model!$Y$1129*AVERAGE('Assumptions (Nuclear)'!$R$2:$W$2)/10^9,0)</f>
        <v>0.1532838195</v>
      </c>
      <c r="AB1312" s="160">
        <f>IF($Y$1129&gt;0,'Assumptions (Nuclear)'!Y11*Model!$Y$1129*AVERAGE('Assumptions (Nuclear)'!$R$2:$W$2)/10^9,0)</f>
        <v>0.1380450772</v>
      </c>
      <c r="AC1312" s="160">
        <f>IF($Y$1129&gt;0,'Assumptions (Nuclear)'!Z11*Model!$Y$1129*AVERAGE('Assumptions (Nuclear)'!$R$2:$W$2)/10^9,0)</f>
        <v>0.1242405695</v>
      </c>
      <c r="AD1312" s="160">
        <f>IF($Y$1129&gt;0,'Assumptions (Nuclear)'!AA11*Model!$Y$1129*AVERAGE('Assumptions (Nuclear)'!$R$2:$W$2)/10^9,0)</f>
        <v>0.111691017</v>
      </c>
      <c r="AE1312" s="160">
        <f>IF($Y$1129&gt;0,'Assumptions (Nuclear)'!AB11*Model!$Y$1129*AVERAGE('Assumptions (Nuclear)'!$R$2:$W$2)/10^9,0)</f>
        <v>0.1057747994</v>
      </c>
      <c r="AF1312" s="160">
        <f>IF($Y$1129&gt;0,'Assumptions (Nuclear)'!AC11*Model!$Y$1129*AVERAGE('Assumptions (Nuclear)'!$R$2:$W$2)/10^9,0)</f>
        <v>0.1057747994</v>
      </c>
      <c r="AG1312" s="160">
        <f>IF($Y$1129&gt;0,'Assumptions (Nuclear)'!AD11*Model!$Y$1129*AVERAGE('Assumptions (Nuclear)'!$R$2:$W$2)/10^9,0)</f>
        <v>0.1059540787</v>
      </c>
      <c r="AH1312" s="160">
        <f>IF($Y$1129&gt;0,'Assumptions (Nuclear)'!AE11*Model!$Y$1129*AVERAGE('Assumptions (Nuclear)'!$R$2:$W$2)/10^9,0)</f>
        <v>0.1057747994</v>
      </c>
      <c r="AI1312" s="160">
        <f>IF($Y$1129&gt;0,'Assumptions (Nuclear)'!AF11*Model!$Y$1129*AVERAGE('Assumptions (Nuclear)'!$R$2:$W$2)/10^9,0)</f>
        <v>0.1059540787</v>
      </c>
      <c r="AJ1312" s="160">
        <f>IF($Y$1129&gt;0,'Assumptions (Nuclear)'!AG11*Model!$Y$1129*AVERAGE('Assumptions (Nuclear)'!$R$2:$W$2)/10^9,0)</f>
        <v>0.1057747994</v>
      </c>
      <c r="AK1312" s="160">
        <f>IF($Y$1129&gt;0,'Assumptions (Nuclear)'!AH11*Model!$Y$1129*AVERAGE('Assumptions (Nuclear)'!$R$2:$W$2)/10^9,0)</f>
        <v>0.1059540787</v>
      </c>
      <c r="AL1312" s="160">
        <f>IF($Y$1129&gt;0,'Assumptions (Nuclear)'!AI11*Model!$Y$1129*AVERAGE('Assumptions (Nuclear)'!$R$2:$W$2)/10^9,0)</f>
        <v>0.1057747994</v>
      </c>
      <c r="AM1312" s="160">
        <f>IF($Y$1129&gt;0,'Assumptions (Nuclear)'!AJ11*Model!$Y$1129*AVERAGE('Assumptions (Nuclear)'!$R$2:$W$2)/10^9,0)</f>
        <v>0.1059540787</v>
      </c>
      <c r="AN1312" s="160">
        <f>IF($Y$1129&gt;0,'Assumptions (Nuclear)'!AK11*Model!$Y$1129*AVERAGE('Assumptions (Nuclear)'!$R$2:$W$2)/10^9,0)</f>
        <v>0.0528873997</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0.09112965132</v>
      </c>
      <c r="AA1313" s="160">
        <f>IF($Z$1129&gt;0,'Assumptions (Nuclear)'!W11*Model!$Z$1129*AVERAGE('Assumptions (Nuclear)'!$S$2:$X$2)/10^9,0)</f>
        <v>0.1731463375</v>
      </c>
      <c r="AB1313" s="160">
        <f>IF($Z$1129&gt;0,'Assumptions (Nuclear)'!X11*Model!$Z$1129*AVERAGE('Assumptions (Nuclear)'!$S$2:$X$2)/10^9,0)</f>
        <v>0.1558317038</v>
      </c>
      <c r="AC1313" s="160">
        <f>IF($Z$1129&gt;0,'Assumptions (Nuclear)'!Y11*Model!$Z$1129*AVERAGE('Assumptions (Nuclear)'!$S$2:$X$2)/10^9,0)</f>
        <v>0.140339663</v>
      </c>
      <c r="AD1313" s="160">
        <f>IF($Z$1129&gt;0,'Assumptions (Nuclear)'!Z11*Model!$Z$1129*AVERAGE('Assumptions (Nuclear)'!$S$2:$X$2)/10^9,0)</f>
        <v>0.1263056967</v>
      </c>
      <c r="AE1313" s="160">
        <f>IF($Z$1129&gt;0,'Assumptions (Nuclear)'!AA11*Model!$Z$1129*AVERAGE('Assumptions (Nuclear)'!$S$2:$X$2)/10^9,0)</f>
        <v>0.1135475456</v>
      </c>
      <c r="AF1313" s="160">
        <f>IF($Z$1129&gt;0,'Assumptions (Nuclear)'!AB11*Model!$Z$1129*AVERAGE('Assumptions (Nuclear)'!$S$2:$X$2)/10^9,0)</f>
        <v>0.1075329886</v>
      </c>
      <c r="AG1313" s="160">
        <f>IF($Z$1129&gt;0,'Assumptions (Nuclear)'!AC11*Model!$Z$1129*AVERAGE('Assumptions (Nuclear)'!$S$2:$X$2)/10^9,0)</f>
        <v>0.1075329886</v>
      </c>
      <c r="AH1313" s="160">
        <f>IF($Z$1129&gt;0,'Assumptions (Nuclear)'!AD11*Model!$Z$1129*AVERAGE('Assumptions (Nuclear)'!$S$2:$X$2)/10^9,0)</f>
        <v>0.1077152479</v>
      </c>
      <c r="AI1313" s="160">
        <f>IF($Z$1129&gt;0,'Assumptions (Nuclear)'!AE11*Model!$Z$1129*AVERAGE('Assumptions (Nuclear)'!$S$2:$X$2)/10^9,0)</f>
        <v>0.1075329886</v>
      </c>
      <c r="AJ1313" s="160">
        <f>IF($Z$1129&gt;0,'Assumptions (Nuclear)'!AF11*Model!$Z$1129*AVERAGE('Assumptions (Nuclear)'!$S$2:$X$2)/10^9,0)</f>
        <v>0.1077152479</v>
      </c>
      <c r="AK1313" s="160">
        <f>IF($Z$1129&gt;0,'Assumptions (Nuclear)'!AG11*Model!$Z$1129*AVERAGE('Assumptions (Nuclear)'!$S$2:$X$2)/10^9,0)</f>
        <v>0.1075329886</v>
      </c>
      <c r="AL1313" s="160">
        <f>IF($Z$1129&gt;0,'Assumptions (Nuclear)'!AH11*Model!$Z$1129*AVERAGE('Assumptions (Nuclear)'!$S$2:$X$2)/10^9,0)</f>
        <v>0.1077152479</v>
      </c>
      <c r="AM1313" s="160">
        <f>IF($Z$1129&gt;0,'Assumptions (Nuclear)'!AI11*Model!$Z$1129*AVERAGE('Assumptions (Nuclear)'!$S$2:$X$2)/10^9,0)</f>
        <v>0.1075329886</v>
      </c>
      <c r="AN1313" s="160">
        <f>IF($Z$1129&gt;0,'Assumptions (Nuclear)'!AJ11*Model!$Z$1129*AVERAGE('Assumptions (Nuclear)'!$S$2:$X$2)/10^9,0)</f>
        <v>0.1077152479</v>
      </c>
      <c r="AO1313" s="160">
        <f>IF($Z$1129&gt;0,'Assumptions (Nuclear)'!AK11*Model!$Z$1129*AVERAGE('Assumptions (Nuclear)'!$S$2:$X$2)/10^9,0)</f>
        <v>0.05376649428</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0.09257387419</v>
      </c>
      <c r="AB1314" s="160">
        <f>IF($AA$1129&gt;0,'Assumptions (Nuclear)'!W11*Model!$AA$1129*AVERAGE('Assumptions (Nuclear)'!$T$2:$Y$2)/10^9,0)</f>
        <v>0.175890361</v>
      </c>
      <c r="AC1314" s="160">
        <f>IF($AA$1129&gt;0,'Assumptions (Nuclear)'!X11*Model!$AA$1129*AVERAGE('Assumptions (Nuclear)'!$T$2:$Y$2)/10^9,0)</f>
        <v>0.1583013249</v>
      </c>
      <c r="AD1314" s="160">
        <f>IF($AA$1129&gt;0,'Assumptions (Nuclear)'!Y11*Model!$AA$1129*AVERAGE('Assumptions (Nuclear)'!$T$2:$Y$2)/10^9,0)</f>
        <v>0.1425637662</v>
      </c>
      <c r="AE1314" s="160">
        <f>IF($AA$1129&gt;0,'Assumptions (Nuclear)'!Z11*Model!$AA$1129*AVERAGE('Assumptions (Nuclear)'!$T$2:$Y$2)/10^9,0)</f>
        <v>0.1283073896</v>
      </c>
      <c r="AF1314" s="160">
        <f>IF($AA$1129&gt;0,'Assumptions (Nuclear)'!AA11*Model!$AA$1129*AVERAGE('Assumptions (Nuclear)'!$T$2:$Y$2)/10^9,0)</f>
        <v>0.1153470472</v>
      </c>
      <c r="AG1314" s="160">
        <f>IF($AA$1129&gt;0,'Assumptions (Nuclear)'!AB11*Model!$AA$1129*AVERAGE('Assumptions (Nuclear)'!$T$2:$Y$2)/10^9,0)</f>
        <v>0.1092371715</v>
      </c>
      <c r="AH1314" s="160">
        <f>IF($AA$1129&gt;0,'Assumptions (Nuclear)'!AC11*Model!$AA$1129*AVERAGE('Assumptions (Nuclear)'!$T$2:$Y$2)/10^9,0)</f>
        <v>0.1092371715</v>
      </c>
      <c r="AI1314" s="160">
        <f>IF($AA$1129&gt;0,'Assumptions (Nuclear)'!AD11*Model!$AA$1129*AVERAGE('Assumptions (Nuclear)'!$T$2:$Y$2)/10^9,0)</f>
        <v>0.1094223193</v>
      </c>
      <c r="AJ1314" s="160">
        <f>IF($AA$1129&gt;0,'Assumptions (Nuclear)'!AE11*Model!$AA$1129*AVERAGE('Assumptions (Nuclear)'!$T$2:$Y$2)/10^9,0)</f>
        <v>0.1092371715</v>
      </c>
      <c r="AK1314" s="160">
        <f>IF($AA$1129&gt;0,'Assumptions (Nuclear)'!AF11*Model!$AA$1129*AVERAGE('Assumptions (Nuclear)'!$T$2:$Y$2)/10^9,0)</f>
        <v>0.1094223193</v>
      </c>
      <c r="AL1314" s="160">
        <f>IF($AA$1129&gt;0,'Assumptions (Nuclear)'!AG11*Model!$AA$1129*AVERAGE('Assumptions (Nuclear)'!$T$2:$Y$2)/10^9,0)</f>
        <v>0.1092371715</v>
      </c>
      <c r="AM1314" s="160">
        <f>IF($AA$1129&gt;0,'Assumptions (Nuclear)'!AH11*Model!$AA$1129*AVERAGE('Assumptions (Nuclear)'!$T$2:$Y$2)/10^9,0)</f>
        <v>0.1094223193</v>
      </c>
      <c r="AN1314" s="160">
        <f>IF($AA$1129&gt;0,'Assumptions (Nuclear)'!AI11*Model!$AA$1129*AVERAGE('Assumptions (Nuclear)'!$T$2:$Y$2)/10^9,0)</f>
        <v>0.1092371715</v>
      </c>
      <c r="AO1314" s="160">
        <f>IF($AA$1129&gt;0,'Assumptions (Nuclear)'!AJ11*Model!$AA$1129*AVERAGE('Assumptions (Nuclear)'!$T$2:$Y$2)/10^9,0)</f>
        <v>0.1094223193</v>
      </c>
      <c r="AP1314" s="160">
        <f>IF($AA$1129&gt;0,'Assumptions (Nuclear)'!AK11*Model!$AA$1129*AVERAGE('Assumptions (Nuclear)'!$T$2:$Y$2)/10^9,0)</f>
        <v>0.05461858577</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0.09389201899</v>
      </c>
      <c r="AC1315" s="160">
        <f>IF($AB$1129&gt;0,'Assumptions (Nuclear)'!W11*Model!$AB$1129*AVERAGE('Assumptions (Nuclear)'!$U$2:$Z$2)/10^9,0)</f>
        <v>0.1783948361</v>
      </c>
      <c r="AD1315" s="160">
        <f>IF($AB$1129&gt;0,'Assumptions (Nuclear)'!X11*Model!$AB$1129*AVERAGE('Assumptions (Nuclear)'!$U$2:$Z$2)/10^9,0)</f>
        <v>0.1605553525</v>
      </c>
      <c r="AE1315" s="160">
        <f>IF($AB$1129&gt;0,'Assumptions (Nuclear)'!Y11*Model!$AB$1129*AVERAGE('Assumptions (Nuclear)'!$U$2:$Z$2)/10^9,0)</f>
        <v>0.1445937092</v>
      </c>
      <c r="AF1315" s="160">
        <f>IF($AB$1129&gt;0,'Assumptions (Nuclear)'!Z11*Model!$AB$1129*AVERAGE('Assumptions (Nuclear)'!$U$2:$Z$2)/10^9,0)</f>
        <v>0.1301343383</v>
      </c>
      <c r="AG1315" s="160">
        <f>IF($AB$1129&gt;0,'Assumptions (Nuclear)'!AA11*Model!$AB$1129*AVERAGE('Assumptions (Nuclear)'!$U$2:$Z$2)/10^9,0)</f>
        <v>0.1169894557</v>
      </c>
      <c r="AH1315" s="160">
        <f>IF($AB$1129&gt;0,'Assumptions (Nuclear)'!AB11*Model!$AB$1129*AVERAGE('Assumptions (Nuclear)'!$U$2:$Z$2)/10^9,0)</f>
        <v>0.1107925824</v>
      </c>
      <c r="AI1315" s="160">
        <f>IF($AB$1129&gt;0,'Assumptions (Nuclear)'!AC11*Model!$AB$1129*AVERAGE('Assumptions (Nuclear)'!$U$2:$Z$2)/10^9,0)</f>
        <v>0.1107925824</v>
      </c>
      <c r="AJ1315" s="160">
        <f>IF($AB$1129&gt;0,'Assumptions (Nuclear)'!AD11*Model!$AB$1129*AVERAGE('Assumptions (Nuclear)'!$U$2:$Z$2)/10^9,0)</f>
        <v>0.1109803664</v>
      </c>
      <c r="AK1315" s="160">
        <f>IF($AB$1129&gt;0,'Assumptions (Nuclear)'!AE11*Model!$AB$1129*AVERAGE('Assumptions (Nuclear)'!$U$2:$Z$2)/10^9,0)</f>
        <v>0.1107925824</v>
      </c>
      <c r="AL1315" s="160">
        <f>IF($AB$1129&gt;0,'Assumptions (Nuclear)'!AF11*Model!$AB$1129*AVERAGE('Assumptions (Nuclear)'!$U$2:$Z$2)/10^9,0)</f>
        <v>0.1109803664</v>
      </c>
      <c r="AM1315" s="160">
        <f>IF($AB$1129&gt;0,'Assumptions (Nuclear)'!AG11*Model!$AB$1129*AVERAGE('Assumptions (Nuclear)'!$U$2:$Z$2)/10^9,0)</f>
        <v>0.1107925824</v>
      </c>
      <c r="AN1315" s="160">
        <f>IF($AB$1129&gt;0,'Assumptions (Nuclear)'!AH11*Model!$AB$1129*AVERAGE('Assumptions (Nuclear)'!$U$2:$Z$2)/10^9,0)</f>
        <v>0.1109803664</v>
      </c>
      <c r="AO1315" s="160">
        <f>IF($AB$1129&gt;0,'Assumptions (Nuclear)'!AI11*Model!$AB$1129*AVERAGE('Assumptions (Nuclear)'!$U$2:$Z$2)/10^9,0)</f>
        <v>0.1107925824</v>
      </c>
      <c r="AP1315" s="160">
        <f>IF($AB$1129&gt;0,'Assumptions (Nuclear)'!AJ11*Model!$AB$1129*AVERAGE('Assumptions (Nuclear)'!$U$2:$Z$2)/10^9,0)</f>
        <v>0.1109803664</v>
      </c>
      <c r="AQ1315" s="160">
        <f>IF($AB$1129&gt;0,'Assumptions (Nuclear)'!AK11*Model!$AB$1129*AVERAGE('Assumptions (Nuclear)'!$U$2:$Z$2)/10^9,0)</f>
        <v>0.0553962912</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0.09522627326</v>
      </c>
      <c r="AD1316" s="160">
        <f>IF($AC$1129&gt;0,'Assumptions (Nuclear)'!W11*Model!$AC$1129*AVERAGE('Assumptions (Nuclear)'!$V$2:$AA$2)/10^9,0)</f>
        <v>0.1809299192</v>
      </c>
      <c r="AE1316" s="160">
        <f>IF($AC$1129&gt;0,'Assumptions (Nuclear)'!X11*Model!$AC$1129*AVERAGE('Assumptions (Nuclear)'!$V$2:$AA$2)/10^9,0)</f>
        <v>0.1628369273</v>
      </c>
      <c r="AF1316" s="160">
        <f>IF($AC$1129&gt;0,'Assumptions (Nuclear)'!Y11*Model!$AC$1129*AVERAGE('Assumptions (Nuclear)'!$V$2:$AA$2)/10^9,0)</f>
        <v>0.1466484608</v>
      </c>
      <c r="AG1316" s="160">
        <f>IF($AC$1129&gt;0,'Assumptions (Nuclear)'!Z11*Model!$AC$1129*AVERAGE('Assumptions (Nuclear)'!$V$2:$AA$2)/10^9,0)</f>
        <v>0.1319836147</v>
      </c>
      <c r="AH1316" s="160">
        <f>IF($AC$1129&gt;0,'Assumptions (Nuclear)'!AA11*Model!$AC$1129*AVERAGE('Assumptions (Nuclear)'!$V$2:$AA$2)/10^9,0)</f>
        <v>0.1186519365</v>
      </c>
      <c r="AI1316" s="160">
        <f>IF($AC$1129&gt;0,'Assumptions (Nuclear)'!AB11*Model!$AC$1129*AVERAGE('Assumptions (Nuclear)'!$V$2:$AA$2)/10^9,0)</f>
        <v>0.1123670024</v>
      </c>
      <c r="AJ1316" s="160">
        <f>IF($AC$1129&gt;0,'Assumptions (Nuclear)'!AC11*Model!$AC$1129*AVERAGE('Assumptions (Nuclear)'!$V$2:$AA$2)/10^9,0)</f>
        <v>0.1123670024</v>
      </c>
      <c r="AK1316" s="160">
        <f>IF($AC$1129&gt;0,'Assumptions (Nuclear)'!AD11*Model!$AC$1129*AVERAGE('Assumptions (Nuclear)'!$V$2:$AA$2)/10^9,0)</f>
        <v>0.112557455</v>
      </c>
      <c r="AL1316" s="160">
        <f>IF($AC$1129&gt;0,'Assumptions (Nuclear)'!AE11*Model!$AC$1129*AVERAGE('Assumptions (Nuclear)'!$V$2:$AA$2)/10^9,0)</f>
        <v>0.1123670024</v>
      </c>
      <c r="AM1316" s="160">
        <f>IF($AC$1129&gt;0,'Assumptions (Nuclear)'!AF11*Model!$AC$1129*AVERAGE('Assumptions (Nuclear)'!$V$2:$AA$2)/10^9,0)</f>
        <v>0.112557455</v>
      </c>
      <c r="AN1316" s="160">
        <f>IF($AC$1129&gt;0,'Assumptions (Nuclear)'!AG11*Model!$AC$1129*AVERAGE('Assumptions (Nuclear)'!$V$2:$AA$2)/10^9,0)</f>
        <v>0.1123670024</v>
      </c>
      <c r="AO1316" s="160">
        <f>IF($AC$1129&gt;0,'Assumptions (Nuclear)'!AH11*Model!$AC$1129*AVERAGE('Assumptions (Nuclear)'!$V$2:$AA$2)/10^9,0)</f>
        <v>0.112557455</v>
      </c>
      <c r="AP1316" s="160">
        <f>IF($AC$1129&gt;0,'Assumptions (Nuclear)'!AI11*Model!$AC$1129*AVERAGE('Assumptions (Nuclear)'!$V$2:$AA$2)/10^9,0)</f>
        <v>0.1123670024</v>
      </c>
      <c r="AQ1316" s="160">
        <f>IF($AC$1129&gt;0,'Assumptions (Nuclear)'!AJ11*Model!$AC$1129*AVERAGE('Assumptions (Nuclear)'!$V$2:$AA$2)/10^9,0)</f>
        <v>0.112557455</v>
      </c>
      <c r="AR1316" s="160">
        <f>IF($AC$1129&gt;0,'Assumptions (Nuclear)'!AK11*Model!$AC$1129*AVERAGE('Assumptions (Nuclear)'!$V$2:$AA$2)/10^9,0)</f>
        <v>0.05618350122</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0.09657676386</v>
      </c>
      <c r="AE1317" s="160">
        <f>IF($AD$1129&gt;0,'Assumptions (Nuclear)'!W11*Model!$AD$1129*AVERAGE('Assumptions (Nuclear)'!$W$2:$AB$2)/10^9,0)</f>
        <v>0.1834958513</v>
      </c>
      <c r="AF1317" s="160">
        <f>IF($AD$1129&gt;0,'Assumptions (Nuclear)'!X11*Model!$AD$1129*AVERAGE('Assumptions (Nuclear)'!$W$2:$AB$2)/10^9,0)</f>
        <v>0.1651462662</v>
      </c>
      <c r="AG1317" s="160">
        <f>IF($AD$1129&gt;0,'Assumptions (Nuclear)'!Y11*Model!$AD$1129*AVERAGE('Assumptions (Nuclear)'!$W$2:$AB$2)/10^9,0)</f>
        <v>0.1487282163</v>
      </c>
      <c r="AH1317" s="160">
        <f>IF($AD$1129&gt;0,'Assumptions (Nuclear)'!Z11*Model!$AD$1129*AVERAGE('Assumptions (Nuclear)'!$W$2:$AB$2)/10^9,0)</f>
        <v>0.1338553947</v>
      </c>
      <c r="AI1317" s="160">
        <f>IF($AD$1129&gt;0,'Assumptions (Nuclear)'!AA11*Model!$AD$1129*AVERAGE('Assumptions (Nuclear)'!$W$2:$AB$2)/10^9,0)</f>
        <v>0.1203346478</v>
      </c>
      <c r="AJ1317" s="160">
        <f>IF($AD$1129&gt;0,'Assumptions (Nuclear)'!AB11*Model!$AD$1129*AVERAGE('Assumptions (Nuclear)'!$W$2:$AB$2)/10^9,0)</f>
        <v>0.1139605814</v>
      </c>
      <c r="AK1317" s="160">
        <f>IF($AD$1129&gt;0,'Assumptions (Nuclear)'!AC11*Model!$AD$1129*AVERAGE('Assumptions (Nuclear)'!$W$2:$AB$2)/10^9,0)</f>
        <v>0.1139605814</v>
      </c>
      <c r="AL1317" s="160">
        <f>IF($AD$1129&gt;0,'Assumptions (Nuclear)'!AD11*Model!$AD$1129*AVERAGE('Assumptions (Nuclear)'!$W$2:$AB$2)/10^9,0)</f>
        <v>0.1141537349</v>
      </c>
      <c r="AM1317" s="160">
        <f>IF($AD$1129&gt;0,'Assumptions (Nuclear)'!AE11*Model!$AD$1129*AVERAGE('Assumptions (Nuclear)'!$W$2:$AB$2)/10^9,0)</f>
        <v>0.1139605814</v>
      </c>
      <c r="AN1317" s="160">
        <f>IF($AD$1129&gt;0,'Assumptions (Nuclear)'!AF11*Model!$AD$1129*AVERAGE('Assumptions (Nuclear)'!$W$2:$AB$2)/10^9,0)</f>
        <v>0.1141537349</v>
      </c>
      <c r="AO1317" s="160">
        <f>IF($AD$1129&gt;0,'Assumptions (Nuclear)'!AG11*Model!$AD$1129*AVERAGE('Assumptions (Nuclear)'!$W$2:$AB$2)/10^9,0)</f>
        <v>0.1139605814</v>
      </c>
      <c r="AP1317" s="160">
        <f>IF($AD$1129&gt;0,'Assumptions (Nuclear)'!AH11*Model!$AD$1129*AVERAGE('Assumptions (Nuclear)'!$W$2:$AB$2)/10^9,0)</f>
        <v>0.1141537349</v>
      </c>
      <c r="AQ1317" s="160">
        <f>IF($AD$1129&gt;0,'Assumptions (Nuclear)'!AI11*Model!$AD$1129*AVERAGE('Assumptions (Nuclear)'!$W$2:$AB$2)/10^9,0)</f>
        <v>0.1139605814</v>
      </c>
      <c r="AR1317" s="160">
        <f>IF($AD$1129&gt;0,'Assumptions (Nuclear)'!AJ11*Model!$AD$1129*AVERAGE('Assumptions (Nuclear)'!$W$2:$AB$2)/10^9,0)</f>
        <v>0.1141537349</v>
      </c>
      <c r="AS1317" s="160">
        <f>IF($AD$1129&gt;0,'Assumptions (Nuclear)'!AK11*Model!$AD$1129*AVERAGE('Assumptions (Nuclear)'!$W$2:$AB$2)/10^9,0)</f>
        <v>0.05698029068</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0.09793155961</v>
      </c>
      <c r="AF1318" s="160">
        <f>IF($AE$1129&gt;0,'Assumptions (Nuclear)'!W11*Model!$AE$1129*AVERAGE('Assumptions (Nuclear)'!$X$2:$AC$2)/10^9,0)</f>
        <v>0.1860699633</v>
      </c>
      <c r="AG1318" s="160">
        <f>IF($AE$1129&gt;0,'Assumptions (Nuclear)'!X11*Model!$AE$1129*AVERAGE('Assumptions (Nuclear)'!$X$2:$AC$2)/10^9,0)</f>
        <v>0.1674629669</v>
      </c>
      <c r="AH1318" s="160">
        <f>IF($AE$1129&gt;0,'Assumptions (Nuclear)'!Y11*Model!$AE$1129*AVERAGE('Assumptions (Nuclear)'!$X$2:$AC$2)/10^9,0)</f>
        <v>0.1508146018</v>
      </c>
      <c r="AI1318" s="160">
        <f>IF($AE$1129&gt;0,'Assumptions (Nuclear)'!Z11*Model!$AE$1129*AVERAGE('Assumptions (Nuclear)'!$X$2:$AC$2)/10^9,0)</f>
        <v>0.1357331416</v>
      </c>
      <c r="AJ1318" s="160">
        <f>IF($AE$1129&gt;0,'Assumptions (Nuclear)'!AA11*Model!$AE$1129*AVERAGE('Assumptions (Nuclear)'!$X$2:$AC$2)/10^9,0)</f>
        <v>0.1220227233</v>
      </c>
      <c r="AK1318" s="160">
        <f>IF($AE$1129&gt;0,'Assumptions (Nuclear)'!AB11*Model!$AE$1129*AVERAGE('Assumptions (Nuclear)'!$X$2:$AC$2)/10^9,0)</f>
        <v>0.1155592403</v>
      </c>
      <c r="AL1318" s="160">
        <f>IF($AE$1129&gt;0,'Assumptions (Nuclear)'!AC11*Model!$AE$1129*AVERAGE('Assumptions (Nuclear)'!$X$2:$AC$2)/10^9,0)</f>
        <v>0.1155592403</v>
      </c>
      <c r="AM1318" s="160">
        <f>IF($AE$1129&gt;0,'Assumptions (Nuclear)'!AD11*Model!$AE$1129*AVERAGE('Assumptions (Nuclear)'!$X$2:$AC$2)/10^9,0)</f>
        <v>0.1157551035</v>
      </c>
      <c r="AN1318" s="160">
        <f>IF($AE$1129&gt;0,'Assumptions (Nuclear)'!AE11*Model!$AE$1129*AVERAGE('Assumptions (Nuclear)'!$X$2:$AC$2)/10^9,0)</f>
        <v>0.1155592403</v>
      </c>
      <c r="AO1318" s="160">
        <f>IF($AE$1129&gt;0,'Assumptions (Nuclear)'!AF11*Model!$AE$1129*AVERAGE('Assumptions (Nuclear)'!$X$2:$AC$2)/10^9,0)</f>
        <v>0.1157551035</v>
      </c>
      <c r="AP1318" s="160">
        <f>IF($AE$1129&gt;0,'Assumptions (Nuclear)'!AG11*Model!$AE$1129*AVERAGE('Assumptions (Nuclear)'!$X$2:$AC$2)/10^9,0)</f>
        <v>0.1155592403</v>
      </c>
      <c r="AQ1318" s="160">
        <f>IF($AE$1129&gt;0,'Assumptions (Nuclear)'!AH11*Model!$AE$1129*AVERAGE('Assumptions (Nuclear)'!$X$2:$AC$2)/10^9,0)</f>
        <v>0.1157551035</v>
      </c>
      <c r="AR1318" s="160">
        <f>IF($AE$1129&gt;0,'Assumptions (Nuclear)'!AI11*Model!$AE$1129*AVERAGE('Assumptions (Nuclear)'!$X$2:$AC$2)/10^9,0)</f>
        <v>0.1155592403</v>
      </c>
      <c r="AS1318" s="160">
        <f>IF($AE$1129&gt;0,'Assumptions (Nuclear)'!AJ11*Model!$AE$1129*AVERAGE('Assumptions (Nuclear)'!$X$2:$AC$2)/10^9,0)</f>
        <v>0.1157551035</v>
      </c>
      <c r="AT1318" s="160">
        <f>IF($AE$1129&gt;0,'Assumptions (Nuclear)'!AK11*Model!$AE$1129*AVERAGE('Assumptions (Nuclear)'!$X$2:$AC$2)/10^9,0)</f>
        <v>0.05777962017</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0.09930260657</v>
      </c>
      <c r="AG1319" s="160">
        <f>IF($AF$1129&gt;0,'Assumptions (Nuclear)'!W11*Model!$AF$1129*AVERAGE('Assumptions (Nuclear)'!$Y$2:$AD$2)/10^9,0)</f>
        <v>0.1886749525</v>
      </c>
      <c r="AH1319" s="160">
        <f>IF($AF$1129&gt;0,'Assumptions (Nuclear)'!X11*Model!$AF$1129*AVERAGE('Assumptions (Nuclear)'!$Y$2:$AD$2)/10^9,0)</f>
        <v>0.1698074572</v>
      </c>
      <c r="AI1319" s="160">
        <f>IF($AF$1129&gt;0,'Assumptions (Nuclear)'!Y11*Model!$AF$1129*AVERAGE('Assumptions (Nuclear)'!$Y$2:$AD$2)/10^9,0)</f>
        <v>0.1529260141</v>
      </c>
      <c r="AJ1319" s="160">
        <f>IF($AF$1129&gt;0,'Assumptions (Nuclear)'!Z11*Model!$AF$1129*AVERAGE('Assumptions (Nuclear)'!$Y$2:$AD$2)/10^9,0)</f>
        <v>0.1376334127</v>
      </c>
      <c r="AK1319" s="160">
        <f>IF($AF$1129&gt;0,'Assumptions (Nuclear)'!AA11*Model!$AF$1129*AVERAGE('Assumptions (Nuclear)'!$Y$2:$AD$2)/10^9,0)</f>
        <v>0.1237310478</v>
      </c>
      <c r="AL1319" s="160">
        <f>IF($AF$1129&gt;0,'Assumptions (Nuclear)'!AB11*Model!$AF$1129*AVERAGE('Assumptions (Nuclear)'!$Y$2:$AD$2)/10^9,0)</f>
        <v>0.1171770758</v>
      </c>
      <c r="AM1319" s="160">
        <f>IF($AF$1129&gt;0,'Assumptions (Nuclear)'!AC11*Model!$AF$1129*AVERAGE('Assumptions (Nuclear)'!$Y$2:$AD$2)/10^9,0)</f>
        <v>0.1171770758</v>
      </c>
      <c r="AN1319" s="160">
        <f>IF($AF$1129&gt;0,'Assumptions (Nuclear)'!AD11*Model!$AF$1129*AVERAGE('Assumptions (Nuclear)'!$Y$2:$AD$2)/10^9,0)</f>
        <v>0.117375681</v>
      </c>
      <c r="AO1319" s="160">
        <f>IF($AF$1129&gt;0,'Assumptions (Nuclear)'!AE11*Model!$AF$1129*AVERAGE('Assumptions (Nuclear)'!$Y$2:$AD$2)/10^9,0)</f>
        <v>0.1171770758</v>
      </c>
      <c r="AP1319" s="160">
        <f>IF($AF$1129&gt;0,'Assumptions (Nuclear)'!AF11*Model!$AF$1129*AVERAGE('Assumptions (Nuclear)'!$Y$2:$AD$2)/10^9,0)</f>
        <v>0.117375681</v>
      </c>
      <c r="AQ1319" s="160">
        <f>IF($AF$1129&gt;0,'Assumptions (Nuclear)'!AG11*Model!$AF$1129*AVERAGE('Assumptions (Nuclear)'!$Y$2:$AD$2)/10^9,0)</f>
        <v>0.1171770758</v>
      </c>
      <c r="AR1319" s="160">
        <f>IF($AF$1129&gt;0,'Assumptions (Nuclear)'!AH11*Model!$AF$1129*AVERAGE('Assumptions (Nuclear)'!$Y$2:$AD$2)/10^9,0)</f>
        <v>0.117375681</v>
      </c>
      <c r="AS1319" s="160">
        <f>IF($AF$1129&gt;0,'Assumptions (Nuclear)'!AI11*Model!$AF$1129*AVERAGE('Assumptions (Nuclear)'!$Y$2:$AD$2)/10^9,0)</f>
        <v>0.1171770758</v>
      </c>
      <c r="AT1319" s="160">
        <f>IF($AF$1129&gt;0,'Assumptions (Nuclear)'!AJ11*Model!$AF$1129*AVERAGE('Assumptions (Nuclear)'!$Y$2:$AD$2)/10^9,0)</f>
        <v>0.117375681</v>
      </c>
      <c r="AU1319" s="160">
        <f>IF($AF$1129&gt;0,'Assumptions (Nuclear)'!AK11*Model!$AF$1129*AVERAGE('Assumptions (Nuclear)'!$Y$2:$AD$2)/10^9,0)</f>
        <v>0.05858853788</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0.1006823358</v>
      </c>
      <c r="AH1320" s="160">
        <f>IF($AG$1129&gt;0,'Assumptions (Nuclear)'!W11*Model!$AG$1129*AVERAGE('Assumptions (Nuclear)'!$Z$2:$AE$2)/10^9,0)</f>
        <v>0.191296438</v>
      </c>
      <c r="AI1320" s="160">
        <f>IF($AG$1129&gt;0,'Assumptions (Nuclear)'!X11*Model!$AG$1129*AVERAGE('Assumptions (Nuclear)'!$Z$2:$AE$2)/10^9,0)</f>
        <v>0.1721667942</v>
      </c>
      <c r="AJ1320" s="160">
        <f>IF($AG$1129&gt;0,'Assumptions (Nuclear)'!Y11*Model!$AG$1129*AVERAGE('Assumptions (Nuclear)'!$Z$2:$AE$2)/10^9,0)</f>
        <v>0.1550507971</v>
      </c>
      <c r="AK1320" s="160">
        <f>IF($AG$1129&gt;0,'Assumptions (Nuclear)'!Z11*Model!$AG$1129*AVERAGE('Assumptions (Nuclear)'!$Z$2:$AE$2)/10^9,0)</f>
        <v>0.1395457174</v>
      </c>
      <c r="AL1320" s="160">
        <f>IF($AG$1129&gt;0,'Assumptions (Nuclear)'!AA11*Model!$AG$1129*AVERAGE('Assumptions (Nuclear)'!$Z$2:$AE$2)/10^9,0)</f>
        <v>0.1254501904</v>
      </c>
      <c r="AM1320" s="160">
        <f>IF($AG$1129&gt;0,'Assumptions (Nuclear)'!AB11*Model!$AG$1129*AVERAGE('Assumptions (Nuclear)'!$Z$2:$AE$2)/10^9,0)</f>
        <v>0.1188051562</v>
      </c>
      <c r="AN1320" s="160">
        <f>IF($AG$1129&gt;0,'Assumptions (Nuclear)'!AC11*Model!$AG$1129*AVERAGE('Assumptions (Nuclear)'!$Z$2:$AE$2)/10^9,0)</f>
        <v>0.1188051562</v>
      </c>
      <c r="AO1320" s="160">
        <f>IF($AG$1129&gt;0,'Assumptions (Nuclear)'!AD11*Model!$AG$1129*AVERAGE('Assumptions (Nuclear)'!$Z$2:$AE$2)/10^9,0)</f>
        <v>0.1190065209</v>
      </c>
      <c r="AP1320" s="160">
        <f>IF($AG$1129&gt;0,'Assumptions (Nuclear)'!AE11*Model!$AG$1129*AVERAGE('Assumptions (Nuclear)'!$Z$2:$AE$2)/10^9,0)</f>
        <v>0.1188051562</v>
      </c>
      <c r="AQ1320" s="160">
        <f>IF($AG$1129&gt;0,'Assumptions (Nuclear)'!AF11*Model!$AG$1129*AVERAGE('Assumptions (Nuclear)'!$Z$2:$AE$2)/10^9,0)</f>
        <v>0.1190065209</v>
      </c>
      <c r="AR1320" s="160">
        <f>IF($AG$1129&gt;0,'Assumptions (Nuclear)'!AG11*Model!$AG$1129*AVERAGE('Assumptions (Nuclear)'!$Z$2:$AE$2)/10^9,0)</f>
        <v>0.1188051562</v>
      </c>
      <c r="AS1320" s="160">
        <f>IF($AG$1129&gt;0,'Assumptions (Nuclear)'!AH11*Model!$AG$1129*AVERAGE('Assumptions (Nuclear)'!$Z$2:$AE$2)/10^9,0)</f>
        <v>0.1190065209</v>
      </c>
      <c r="AT1320" s="160">
        <f>IF($AG$1129&gt;0,'Assumptions (Nuclear)'!AI11*Model!$AG$1129*AVERAGE('Assumptions (Nuclear)'!$Z$2:$AE$2)/10^9,0)</f>
        <v>0.1188051562</v>
      </c>
      <c r="AU1320" s="160">
        <f>IF($AG$1129&gt;0,'Assumptions (Nuclear)'!AJ11*Model!$AG$1129*AVERAGE('Assumptions (Nuclear)'!$Z$2:$AE$2)/10^9,0)</f>
        <v>0.1190065209</v>
      </c>
      <c r="AV1320" s="160">
        <f>IF($AG$1129&gt;0,'Assumptions (Nuclear)'!AK11*Model!$AG$1129*AVERAGE('Assumptions (Nuclear)'!$Z$2:$AE$2)/10^9,0)</f>
        <v>0.05940257811</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0.1020525628</v>
      </c>
      <c r="AI1321" s="160">
        <f>IF($AH$1129&gt;0,'Assumptions (Nuclear)'!W11*Model!$AH$1129*AVERAGE('Assumptions (Nuclear)'!$AA$2:$AF$2)/10^9,0)</f>
        <v>0.1938998694</v>
      </c>
      <c r="AJ1321" s="160">
        <f>IF($AH$1129&gt;0,'Assumptions (Nuclear)'!X11*Model!$AH$1129*AVERAGE('Assumptions (Nuclear)'!$AA$2:$AF$2)/10^9,0)</f>
        <v>0.1745098825</v>
      </c>
      <c r="AK1321" s="160">
        <f>IF($AH$1129&gt;0,'Assumptions (Nuclear)'!Y11*Model!$AH$1129*AVERAGE('Assumptions (Nuclear)'!$AA$2:$AF$2)/10^9,0)</f>
        <v>0.1571609468</v>
      </c>
      <c r="AL1321" s="160">
        <f>IF($AH$1129&gt;0,'Assumptions (Nuclear)'!Z11*Model!$AH$1129*AVERAGE('Assumptions (Nuclear)'!$AA$2:$AF$2)/10^9,0)</f>
        <v>0.1414448521</v>
      </c>
      <c r="AM1321" s="160">
        <f>IF($AH$1129&gt;0,'Assumptions (Nuclear)'!AA11*Model!$AH$1129*AVERAGE('Assumptions (Nuclear)'!$AA$2:$AF$2)/10^9,0)</f>
        <v>0.1271574933</v>
      </c>
      <c r="AN1321" s="160">
        <f>IF($AH$1129&gt;0,'Assumptions (Nuclear)'!AB11*Model!$AH$1129*AVERAGE('Assumptions (Nuclear)'!$AA$2:$AF$2)/10^9,0)</f>
        <v>0.1204220242</v>
      </c>
      <c r="AO1321" s="160">
        <f>IF($AH$1129&gt;0,'Assumptions (Nuclear)'!AC11*Model!$AH$1129*AVERAGE('Assumptions (Nuclear)'!$AA$2:$AF$2)/10^9,0)</f>
        <v>0.1204220242</v>
      </c>
      <c r="AP1321" s="160">
        <f>IF($AH$1129&gt;0,'Assumptions (Nuclear)'!AD11*Model!$AH$1129*AVERAGE('Assumptions (Nuclear)'!$AA$2:$AF$2)/10^9,0)</f>
        <v>0.1206261293</v>
      </c>
      <c r="AQ1321" s="160">
        <f>IF($AH$1129&gt;0,'Assumptions (Nuclear)'!AE11*Model!$AH$1129*AVERAGE('Assumptions (Nuclear)'!$AA$2:$AF$2)/10^9,0)</f>
        <v>0.1204220242</v>
      </c>
      <c r="AR1321" s="160">
        <f>IF($AH$1129&gt;0,'Assumptions (Nuclear)'!AF11*Model!$AH$1129*AVERAGE('Assumptions (Nuclear)'!$AA$2:$AF$2)/10^9,0)</f>
        <v>0.1206261293</v>
      </c>
      <c r="AS1321" s="160">
        <f>IF($AH$1129&gt;0,'Assumptions (Nuclear)'!AG11*Model!$AH$1129*AVERAGE('Assumptions (Nuclear)'!$AA$2:$AF$2)/10^9,0)</f>
        <v>0.1204220242</v>
      </c>
      <c r="AT1321" s="160">
        <f>IF($AH$1129&gt;0,'Assumptions (Nuclear)'!AH11*Model!$AH$1129*AVERAGE('Assumptions (Nuclear)'!$AA$2:$AF$2)/10^9,0)</f>
        <v>0.1206261293</v>
      </c>
      <c r="AU1321" s="160">
        <f>IF($AH$1129&gt;0,'Assumptions (Nuclear)'!AI11*Model!$AH$1129*AVERAGE('Assumptions (Nuclear)'!$AA$2:$AF$2)/10^9,0)</f>
        <v>0.1204220242</v>
      </c>
      <c r="AV1321" s="160">
        <f>IF($AH$1129&gt;0,'Assumptions (Nuclear)'!AJ11*Model!$AH$1129*AVERAGE('Assumptions (Nuclear)'!$AA$2:$AF$2)/10^9,0)</f>
        <v>0.1206261293</v>
      </c>
      <c r="AW1321" s="160">
        <f>IF($AH$1129&gt;0,'Assumptions (Nuclear)'!AK11*Model!$AH$1129*AVERAGE('Assumptions (Nuclear)'!$AA$2:$AF$2)/10^9,0)</f>
        <v>0.06021101208</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0.790711611</v>
      </c>
      <c r="AJ1322" s="160">
        <f>IF($AI$1129&gt;0,'Assumptions (Nuclear)'!W11*Model!$AI$1129*AVERAGE('Assumptions (Nuclear)'!$AB$2:$AG$2)/10^9,0)</f>
        <v>1.502352061</v>
      </c>
      <c r="AK1322" s="160">
        <f>IF($AI$1129&gt;0,'Assumptions (Nuclear)'!X11*Model!$AI$1129*AVERAGE('Assumptions (Nuclear)'!$AB$2:$AG$2)/10^9,0)</f>
        <v>1.352116855</v>
      </c>
      <c r="AL1322" s="160">
        <f>IF($AI$1129&gt;0,'Assumptions (Nuclear)'!Y11*Model!$AI$1129*AVERAGE('Assumptions (Nuclear)'!$AB$2:$AG$2)/10^9,0)</f>
        <v>1.217695881</v>
      </c>
      <c r="AM1322" s="160">
        <f>IF($AI$1129&gt;0,'Assumptions (Nuclear)'!Z11*Model!$AI$1129*AVERAGE('Assumptions (Nuclear)'!$AB$2:$AG$2)/10^9,0)</f>
        <v>1.095926293</v>
      </c>
      <c r="AN1322" s="160">
        <f>IF($AI$1129&gt;0,'Assumptions (Nuclear)'!AA11*Model!$AI$1129*AVERAGE('Assumptions (Nuclear)'!$AB$2:$AG$2)/10^9,0)</f>
        <v>0.9852266673</v>
      </c>
      <c r="AO1322" s="160">
        <f>IF($AI$1129&gt;0,'Assumptions (Nuclear)'!AB11*Model!$AI$1129*AVERAGE('Assumptions (Nuclear)'!$AB$2:$AG$2)/10^9,0)</f>
        <v>0.933039701</v>
      </c>
      <c r="AP1322" s="160">
        <f>IF($AI$1129&gt;0,'Assumptions (Nuclear)'!AC11*Model!$AI$1129*AVERAGE('Assumptions (Nuclear)'!$AB$2:$AG$2)/10^9,0)</f>
        <v>0.933039701</v>
      </c>
      <c r="AQ1322" s="160">
        <f>IF($AI$1129&gt;0,'Assumptions (Nuclear)'!AD11*Model!$AI$1129*AVERAGE('Assumptions (Nuclear)'!$AB$2:$AG$2)/10^9,0)</f>
        <v>0.9346211242</v>
      </c>
      <c r="AR1322" s="160">
        <f>IF($AI$1129&gt;0,'Assumptions (Nuclear)'!AE11*Model!$AI$1129*AVERAGE('Assumptions (Nuclear)'!$AB$2:$AG$2)/10^9,0)</f>
        <v>0.933039701</v>
      </c>
      <c r="AS1322" s="160">
        <f>IF($AI$1129&gt;0,'Assumptions (Nuclear)'!AF11*Model!$AI$1129*AVERAGE('Assumptions (Nuclear)'!$AB$2:$AG$2)/10^9,0)</f>
        <v>0.9346211242</v>
      </c>
      <c r="AT1322" s="160">
        <f>IF($AI$1129&gt;0,'Assumptions (Nuclear)'!AG11*Model!$AI$1129*AVERAGE('Assumptions (Nuclear)'!$AB$2:$AG$2)/10^9,0)</f>
        <v>0.933039701</v>
      </c>
      <c r="AU1322" s="160">
        <f>IF($AI$1129&gt;0,'Assumptions (Nuclear)'!AH11*Model!$AI$1129*AVERAGE('Assumptions (Nuclear)'!$AB$2:$AG$2)/10^9,0)</f>
        <v>0.9346211242</v>
      </c>
      <c r="AV1322" s="160">
        <f>IF($AI$1129&gt;0,'Assumptions (Nuclear)'!AI11*Model!$AI$1129*AVERAGE('Assumptions (Nuclear)'!$AB$2:$AG$2)/10^9,0)</f>
        <v>0.933039701</v>
      </c>
      <c r="AW1322" s="160">
        <f>IF($AI$1129&gt;0,'Assumptions (Nuclear)'!AJ11*Model!$AI$1129*AVERAGE('Assumptions (Nuclear)'!$AB$2:$AG$2)/10^9,0)</f>
        <v>0.9346211242</v>
      </c>
      <c r="AX1322" s="160">
        <f>IF($AI$1129&gt;0,'Assumptions (Nuclear)'!AK11*Model!$AI$1129*AVERAGE('Assumptions (Nuclear)'!$AB$2:$AG$2)/10^9,0)</f>
        <v>0.4665198505</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0.818758043</v>
      </c>
      <c r="AK1323" s="160">
        <f>IF($AJ$1129&gt;0,'Assumptions (Nuclear)'!W11*Model!$AJ$1129*AVERAGE('Assumptions (Nuclear)'!$AC$2:$AH$2)/10^9,0)</f>
        <v>1.555640282</v>
      </c>
      <c r="AL1323" s="177">
        <f>IF($AJ$1129&gt;0,'Assumptions (Nuclear)'!X11*Model!$AJ$1129*AVERAGE('Assumptions (Nuclear)'!$AC$2:$AH$2)/10^9,0)</f>
        <v>1.400076254</v>
      </c>
      <c r="AM1323" s="177">
        <f>IF($AJ$1129&gt;0,'Assumptions (Nuclear)'!Y11*Model!$AJ$1129*AVERAGE('Assumptions (Nuclear)'!$AC$2:$AH$2)/10^9,0)</f>
        <v>1.260887386</v>
      </c>
      <c r="AN1323" s="177">
        <f>IF($AJ$1129&gt;0,'Assumptions (Nuclear)'!Z11*Model!$AJ$1129*AVERAGE('Assumptions (Nuclear)'!$AC$2:$AH$2)/10^9,0)</f>
        <v>1.134798648</v>
      </c>
      <c r="AO1323" s="177">
        <f>IF($AJ$1129&gt;0,'Assumptions (Nuclear)'!AA11*Model!$AJ$1129*AVERAGE('Assumptions (Nuclear)'!$AC$2:$AH$2)/10^9,0)</f>
        <v>1.020172522</v>
      </c>
      <c r="AP1323" s="177">
        <f>IF($AJ$1129&gt;0,'Assumptions (Nuclear)'!AB11*Model!$AJ$1129*AVERAGE('Assumptions (Nuclear)'!$AC$2:$AH$2)/10^9,0)</f>
        <v>0.9661344908</v>
      </c>
      <c r="AQ1323" s="177">
        <f>IF($AJ$1129&gt;0,'Assumptions (Nuclear)'!AC11*Model!$AJ$1129*AVERAGE('Assumptions (Nuclear)'!$AC$2:$AH$2)/10^9,0)</f>
        <v>0.9661344908</v>
      </c>
      <c r="AR1323" s="177">
        <f>IF($AJ$1129&gt;0,'Assumptions (Nuclear)'!AD11*Model!$AJ$1129*AVERAGE('Assumptions (Nuclear)'!$AC$2:$AH$2)/10^9,0)</f>
        <v>0.9677720069</v>
      </c>
      <c r="AS1323" s="177">
        <f>IF($AJ$1129&gt;0,'Assumptions (Nuclear)'!AE11*Model!$AJ$1129*AVERAGE('Assumptions (Nuclear)'!$AC$2:$AH$2)/10^9,0)</f>
        <v>0.9661344908</v>
      </c>
      <c r="AT1323" s="177">
        <f>IF($AJ$1129&gt;0,'Assumptions (Nuclear)'!AF11*Model!$AJ$1129*AVERAGE('Assumptions (Nuclear)'!$AC$2:$AH$2)/10^9,0)</f>
        <v>0.9677720069</v>
      </c>
      <c r="AU1323" s="177">
        <f>IF($AJ$1129&gt;0,'Assumptions (Nuclear)'!AG11*Model!$AJ$1129*AVERAGE('Assumptions (Nuclear)'!$AC$2:$AH$2)/10^9,0)</f>
        <v>0.9661344908</v>
      </c>
      <c r="AV1323" s="177">
        <f>IF($AJ$1129&gt;0,'Assumptions (Nuclear)'!AH11*Model!$AJ$1129*AVERAGE('Assumptions (Nuclear)'!$AC$2:$AH$2)/10^9,0)</f>
        <v>0.9677720069</v>
      </c>
      <c r="AW1323" s="177">
        <f>IF($AJ$1129&gt;0,'Assumptions (Nuclear)'!AI11*Model!$AJ$1129*AVERAGE('Assumptions (Nuclear)'!$AC$2:$AH$2)/10^9,0)</f>
        <v>0.9661344908</v>
      </c>
      <c r="AX1323" s="177">
        <f>IF($AJ$1129&gt;0,'Assumptions (Nuclear)'!AJ11*Model!$AJ$1129*AVERAGE('Assumptions (Nuclear)'!$AC$2:$AH$2)/10^9,0)</f>
        <v>0.9677720069</v>
      </c>
      <c r="AY1323" s="177">
        <f>IF($AJ$1129&gt;0,'Assumptions (Nuclear)'!AK11*Model!$AJ$1129*AVERAGE('Assumptions (Nuclear)'!$AC$2:$AH$2)/10^9,0)</f>
        <v>0.4830672454</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1.588701404</v>
      </c>
      <c r="AL1324" s="177">
        <f>IF($AK$1129&gt;0,'Assumptions (Nuclear)'!W11*Model!$AK$1129*AVERAGE('Assumptions (Nuclear)'!$AD$2:$AI$2)/10^9,0)</f>
        <v>3.018532668</v>
      </c>
      <c r="AM1324" s="177">
        <f>IF($AK$1129&gt;0,'Assumptions (Nuclear)'!X11*Model!$AK$1129*AVERAGE('Assumptions (Nuclear)'!$AD$2:$AI$2)/10^9,0)</f>
        <v>2.716679401</v>
      </c>
      <c r="AN1324" s="177">
        <f>IF($AK$1129&gt;0,'Assumptions (Nuclear)'!Y11*Model!$AK$1129*AVERAGE('Assumptions (Nuclear)'!$AD$2:$AI$2)/10^9,0)</f>
        <v>2.446600162</v>
      </c>
      <c r="AO1324" s="177">
        <f>IF($AK$1129&gt;0,'Assumptions (Nuclear)'!Z11*Model!$AK$1129*AVERAGE('Assumptions (Nuclear)'!$AD$2:$AI$2)/10^9,0)</f>
        <v>2.201940146</v>
      </c>
      <c r="AP1324" s="177">
        <f>IF($AK$1129&gt;0,'Assumptions (Nuclear)'!AA11*Model!$AK$1129*AVERAGE('Assumptions (Nuclear)'!$AD$2:$AI$2)/10^9,0)</f>
        <v>1.979521949</v>
      </c>
      <c r="AQ1324" s="177">
        <f>IF($AK$1129&gt;0,'Assumptions (Nuclear)'!AB11*Model!$AK$1129*AVERAGE('Assumptions (Nuclear)'!$AD$2:$AI$2)/10^9,0)</f>
        <v>1.874667657</v>
      </c>
      <c r="AR1324" s="177">
        <f>IF($AK$1129&gt;0,'Assumptions (Nuclear)'!AC11*Model!$AK$1129*AVERAGE('Assumptions (Nuclear)'!$AD$2:$AI$2)/10^9,0)</f>
        <v>1.874667657</v>
      </c>
      <c r="AS1324" s="177">
        <f>IF($AK$1129&gt;0,'Assumptions (Nuclear)'!AD11*Model!$AK$1129*AVERAGE('Assumptions (Nuclear)'!$AD$2:$AI$2)/10^9,0)</f>
        <v>1.87784506</v>
      </c>
      <c r="AT1324" s="177">
        <f>IF($AK$1129&gt;0,'Assumptions (Nuclear)'!AE11*Model!$AK$1129*AVERAGE('Assumptions (Nuclear)'!$AD$2:$AI$2)/10^9,0)</f>
        <v>1.874667657</v>
      </c>
      <c r="AU1324" s="177">
        <f>IF($AK$1129&gt;0,'Assumptions (Nuclear)'!AF11*Model!$AK$1129*AVERAGE('Assumptions (Nuclear)'!$AD$2:$AI$2)/10^9,0)</f>
        <v>1.87784506</v>
      </c>
      <c r="AV1324" s="177">
        <f>IF($AK$1129&gt;0,'Assumptions (Nuclear)'!AG11*Model!$AK$1129*AVERAGE('Assumptions (Nuclear)'!$AD$2:$AI$2)/10^9,0)</f>
        <v>1.874667657</v>
      </c>
      <c r="AW1324" s="177">
        <f>IF($AK$1129&gt;0,'Assumptions (Nuclear)'!AH11*Model!$AK$1129*AVERAGE('Assumptions (Nuclear)'!$AD$2:$AI$2)/10^9,0)</f>
        <v>1.87784506</v>
      </c>
      <c r="AX1324" s="177">
        <f>IF($AK$1129&gt;0,'Assumptions (Nuclear)'!AI11*Model!$AK$1129*AVERAGE('Assumptions (Nuclear)'!$AD$2:$AI$2)/10^9,0)</f>
        <v>1.874667657</v>
      </c>
      <c r="AY1324" s="177">
        <f>IF($AK$1129&gt;0,'Assumptions (Nuclear)'!AJ11*Model!$AK$1129*AVERAGE('Assumptions (Nuclear)'!$AD$2:$AI$2)/10^9,0)</f>
        <v>1.87784506</v>
      </c>
      <c r="AZ1324" s="177">
        <f>IF($AK$1129&gt;0,'Assumptions (Nuclear)'!AK11*Model!$AK$1129*AVERAGE('Assumptions (Nuclear)'!$AD$2:$AI$2)/10^9,0)</f>
        <v>0.9373338284</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0.1074758144</v>
      </c>
      <c r="AM1325" s="177">
        <f>IF($AL$1129&gt;0,'Assumptions (Nuclear)'!W11*Model!$AL$1129*AVERAGE('Assumptions (Nuclear)'!$AE$2:$AJ$2)/10^9,0)</f>
        <v>0.2042040475</v>
      </c>
      <c r="AN1325" s="177">
        <f>IF($AL$1129&gt;0,'Assumptions (Nuclear)'!X11*Model!$AL$1129*AVERAGE('Assumptions (Nuclear)'!$AE$2:$AJ$2)/10^9,0)</f>
        <v>0.1837836427</v>
      </c>
      <c r="AO1325" s="177">
        <f>IF($AL$1129&gt;0,'Assumptions (Nuclear)'!Y11*Model!$AL$1129*AVERAGE('Assumptions (Nuclear)'!$AE$2:$AJ$2)/10^9,0)</f>
        <v>0.1655127542</v>
      </c>
      <c r="AP1325" s="177">
        <f>IF($AL$1129&gt;0,'Assumptions (Nuclear)'!Z11*Model!$AL$1129*AVERAGE('Assumptions (Nuclear)'!$AE$2:$AJ$2)/10^9,0)</f>
        <v>0.1489614788</v>
      </c>
      <c r="AQ1325" s="177">
        <f>IF($AL$1129&gt;0,'Assumptions (Nuclear)'!AA11*Model!$AL$1129*AVERAGE('Assumptions (Nuclear)'!$AE$2:$AJ$2)/10^9,0)</f>
        <v>0.1339148648</v>
      </c>
      <c r="AR1325" s="177">
        <f>IF($AL$1129&gt;0,'Assumptions (Nuclear)'!AB11*Model!$AL$1129*AVERAGE('Assumptions (Nuclear)'!$AE$2:$AJ$2)/10^9,0)</f>
        <v>0.126821461</v>
      </c>
      <c r="AS1325" s="177">
        <f>IF($AL$1129&gt;0,'Assumptions (Nuclear)'!AC11*Model!$AL$1129*AVERAGE('Assumptions (Nuclear)'!$AE$2:$AJ$2)/10^9,0)</f>
        <v>0.126821461</v>
      </c>
      <c r="AT1325" s="177">
        <f>IF($AL$1129&gt;0,'Assumptions (Nuclear)'!AD11*Model!$AL$1129*AVERAGE('Assumptions (Nuclear)'!$AE$2:$AJ$2)/10^9,0)</f>
        <v>0.1270364127</v>
      </c>
      <c r="AU1325" s="177">
        <f>IF($AL$1129&gt;0,'Assumptions (Nuclear)'!AE11*Model!$AL$1129*AVERAGE('Assumptions (Nuclear)'!$AE$2:$AJ$2)/10^9,0)</f>
        <v>0.126821461</v>
      </c>
      <c r="AV1325" s="177">
        <f>IF($AL$1129&gt;0,'Assumptions (Nuclear)'!AF11*Model!$AL$1129*AVERAGE('Assumptions (Nuclear)'!$AE$2:$AJ$2)/10^9,0)</f>
        <v>0.1270364127</v>
      </c>
      <c r="AW1325" s="177">
        <f>IF($AL$1129&gt;0,'Assumptions (Nuclear)'!AG11*Model!$AL$1129*AVERAGE('Assumptions (Nuclear)'!$AE$2:$AJ$2)/10^9,0)</f>
        <v>0.126821461</v>
      </c>
      <c r="AX1325" s="177">
        <f>IF($AL$1129&gt;0,'Assumptions (Nuclear)'!AH11*Model!$AL$1129*AVERAGE('Assumptions (Nuclear)'!$AE$2:$AJ$2)/10^9,0)</f>
        <v>0.1270364127</v>
      </c>
      <c r="AY1325" s="177">
        <f>IF($AL$1129&gt;0,'Assumptions (Nuclear)'!AI11*Model!$AL$1129*AVERAGE('Assumptions (Nuclear)'!$AE$2:$AJ$2)/10^9,0)</f>
        <v>0.126821461</v>
      </c>
      <c r="AZ1325" s="177">
        <f>IF($AL$1129&gt;0,'Assumptions (Nuclear)'!AJ11*Model!$AL$1129*AVERAGE('Assumptions (Nuclear)'!$AE$2:$AJ$2)/10^9,0)</f>
        <v>0.1270364127</v>
      </c>
      <c r="BA1325" s="177">
        <f>IF($AL$1129&gt;0,'Assumptions (Nuclear)'!AK11*Model!$AL$1129*AVERAGE('Assumptions (Nuclear)'!$AE$2:$AJ$2)/10^9,0)</f>
        <v>0.06341073052</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0.6280989822</v>
      </c>
      <c r="AN1326" s="160">
        <f>IF($AM$1129&gt;0,'Assumptions (Nuclear)'!W11*Model!$AM$1129*AVERAGE('Assumptions (Nuclear)'!$AF$2:$AK$2)/10^9,0)</f>
        <v>1.193388066</v>
      </c>
      <c r="AO1326" s="160">
        <f>IF($AM$1129&gt;0,'Assumptions (Nuclear)'!X11*Model!$AM$1129*AVERAGE('Assumptions (Nuclear)'!$AF$2:$AK$2)/10^9,0)</f>
        <v>1.074049259</v>
      </c>
      <c r="AP1326" s="160">
        <f>IF($AM$1129&gt;0,'Assumptions (Nuclear)'!Y11*Model!$AM$1129*AVERAGE('Assumptions (Nuclear)'!$AF$2:$AK$2)/10^9,0)</f>
        <v>0.9672724325</v>
      </c>
      <c r="AQ1326" s="160">
        <f>IF($AM$1129&gt;0,'Assumptions (Nuclear)'!Z11*Model!$AM$1129*AVERAGE('Assumptions (Nuclear)'!$AF$2:$AK$2)/10^9,0)</f>
        <v>0.8705451893</v>
      </c>
      <c r="AR1326" s="160">
        <f>IF($AM$1129&gt;0,'Assumptions (Nuclear)'!AA11*Model!$AM$1129*AVERAGE('Assumptions (Nuclear)'!$AF$2:$AK$2)/10^9,0)</f>
        <v>0.7826113318</v>
      </c>
      <c r="AS1326" s="160">
        <f>IF($AM$1129&gt;0,'Assumptions (Nuclear)'!AB11*Model!$AM$1129*AVERAGE('Assumptions (Nuclear)'!$AF$2:$AK$2)/10^9,0)</f>
        <v>0.741156799</v>
      </c>
      <c r="AT1326" s="160">
        <f>IF($AM$1129&gt;0,'Assumptions (Nuclear)'!AC11*Model!$AM$1129*AVERAGE('Assumptions (Nuclear)'!$AF$2:$AK$2)/10^9,0)</f>
        <v>0.741156799</v>
      </c>
      <c r="AU1326" s="160">
        <f>IF($AM$1129&gt;0,'Assumptions (Nuclear)'!AD11*Model!$AM$1129*AVERAGE('Assumptions (Nuclear)'!$AF$2:$AK$2)/10^9,0)</f>
        <v>0.7424129969</v>
      </c>
      <c r="AV1326" s="160">
        <f>IF($AM$1129&gt;0,'Assumptions (Nuclear)'!AE11*Model!$AM$1129*AVERAGE('Assumptions (Nuclear)'!$AF$2:$AK$2)/10^9,0)</f>
        <v>0.741156799</v>
      </c>
      <c r="AW1326" s="160">
        <f>IF($AM$1129&gt;0,'Assumptions (Nuclear)'!AF11*Model!$AM$1129*AVERAGE('Assumptions (Nuclear)'!$AF$2:$AK$2)/10^9,0)</f>
        <v>0.7424129969</v>
      </c>
      <c r="AX1326" s="160">
        <f>IF($AM$1129&gt;0,'Assumptions (Nuclear)'!AG11*Model!$AM$1129*AVERAGE('Assumptions (Nuclear)'!$AF$2:$AK$2)/10^9,0)</f>
        <v>0.741156799</v>
      </c>
      <c r="AY1326" s="160">
        <f>IF($AM$1129&gt;0,'Assumptions (Nuclear)'!AH11*Model!$AM$1129*AVERAGE('Assumptions (Nuclear)'!$AF$2:$AK$2)/10^9,0)</f>
        <v>0.7424129969</v>
      </c>
      <c r="AZ1326" s="160">
        <f>IF($AM$1129&gt;0,'Assumptions (Nuclear)'!AI11*Model!$AM$1129*AVERAGE('Assumptions (Nuclear)'!$AF$2:$AK$2)/10^9,0)</f>
        <v>0.741156799</v>
      </c>
      <c r="BA1326" s="160">
        <f>IF($AM$1129&gt;0,'Assumptions (Nuclear)'!AJ11*Model!$AM$1129*AVERAGE('Assumptions (Nuclear)'!$AF$2:$AK$2)/10^9,0)</f>
        <v>0.7424129969</v>
      </c>
      <c r="BB1326" s="160">
        <f>IF($AM$1129&gt;0,'Assumptions (Nuclear)'!AK11*Model!$AM$1129*AVERAGE('Assumptions (Nuclear)'!$AF$2:$AK$2)/10^9,0)</f>
        <v>0.3705783995</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0.9219072527</v>
      </c>
      <c r="AO1327" s="160">
        <f>IF($AN$1129&gt;0,'Assumptions (Nuclear)'!W11*Model!$AN$1129*AVERAGE('Assumptions (Nuclear)'!$AG$2:$AL$2)/10^9,0)</f>
        <v>1.75162378</v>
      </c>
      <c r="AP1327" s="160">
        <f>IF($AN$1129&gt;0,'Assumptions (Nuclear)'!X11*Model!$AN$1129*AVERAGE('Assumptions (Nuclear)'!$AG$2:$AL$2)/10^9,0)</f>
        <v>1.576461402</v>
      </c>
      <c r="AQ1327" s="160">
        <f>IF($AN$1129&gt;0,'Assumptions (Nuclear)'!Y11*Model!$AN$1129*AVERAGE('Assumptions (Nuclear)'!$AG$2:$AL$2)/10^9,0)</f>
        <v>1.419737169</v>
      </c>
      <c r="AR1327" s="160">
        <f>IF($AN$1129&gt;0,'Assumptions (Nuclear)'!Z11*Model!$AN$1129*AVERAGE('Assumptions (Nuclear)'!$AG$2:$AL$2)/10^9,0)</f>
        <v>1.277763452</v>
      </c>
      <c r="AS1327" s="160">
        <f>IF($AN$1129&gt;0,'Assumptions (Nuclear)'!AA11*Model!$AN$1129*AVERAGE('Assumptions (Nuclear)'!$AG$2:$AL$2)/10^9,0)</f>
        <v>1.148696437</v>
      </c>
      <c r="AT1327" s="160">
        <f>IF($AN$1129&gt;0,'Assumptions (Nuclear)'!AB11*Model!$AN$1129*AVERAGE('Assumptions (Nuclear)'!$AG$2:$AL$2)/10^9,0)</f>
        <v>1.087850558</v>
      </c>
      <c r="AU1327" s="160">
        <f>IF($AN$1129&gt;0,'Assumptions (Nuclear)'!AC11*Model!$AN$1129*AVERAGE('Assumptions (Nuclear)'!$AG$2:$AL$2)/10^9,0)</f>
        <v>1.087850558</v>
      </c>
      <c r="AV1327" s="160">
        <f>IF($AN$1129&gt;0,'Assumptions (Nuclear)'!AD11*Model!$AN$1129*AVERAGE('Assumptions (Nuclear)'!$AG$2:$AL$2)/10^9,0)</f>
        <v>1.089694373</v>
      </c>
      <c r="AW1327" s="160">
        <f>IF($AN$1129&gt;0,'Assumptions (Nuclear)'!AE11*Model!$AN$1129*AVERAGE('Assumptions (Nuclear)'!$AG$2:$AL$2)/10^9,0)</f>
        <v>1.087850558</v>
      </c>
      <c r="AX1327" s="160">
        <f>IF($AN$1129&gt;0,'Assumptions (Nuclear)'!AF11*Model!$AN$1129*AVERAGE('Assumptions (Nuclear)'!$AG$2:$AL$2)/10^9,0)</f>
        <v>1.089694373</v>
      </c>
      <c r="AY1327" s="160">
        <f>IF($AN$1129&gt;0,'Assumptions (Nuclear)'!AG11*Model!$AN$1129*AVERAGE('Assumptions (Nuclear)'!$AG$2:$AL$2)/10^9,0)</f>
        <v>1.087850558</v>
      </c>
      <c r="AZ1327" s="160">
        <f>IF($AN$1129&gt;0,'Assumptions (Nuclear)'!AH11*Model!$AN$1129*AVERAGE('Assumptions (Nuclear)'!$AG$2:$AL$2)/10^9,0)</f>
        <v>1.089694373</v>
      </c>
      <c r="BA1327" s="160">
        <f>IF($AN$1129&gt;0,'Assumptions (Nuclear)'!AI11*Model!$AN$1129*AVERAGE('Assumptions (Nuclear)'!$AG$2:$AL$2)/10^9,0)</f>
        <v>1.087850558</v>
      </c>
      <c r="BB1327" s="160">
        <f>IF($AN$1129&gt;0,'Assumptions (Nuclear)'!AJ11*Model!$AN$1129*AVERAGE('Assumptions (Nuclear)'!$AG$2:$AL$2)/10^9,0)</f>
        <v>1.089694373</v>
      </c>
      <c r="BC1327" s="160">
        <f>IF($AN$1129&gt;0,'Assumptions (Nuclear)'!AK11*Model!$AN$1129*AVERAGE('Assumptions (Nuclear)'!$AG$2:$AL$2)/10^9,0)</f>
        <v>0.5439252791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0.1115633547</v>
      </c>
      <c r="AP1328" s="160">
        <f>IF($AO$1129&gt;0,'Assumptions (Nuclear)'!W11*Model!$AO$1129*AVERAGE('Assumptions (Nuclear)'!$AH$2:$AM$2)/10^9,0)</f>
        <v>0.211970374</v>
      </c>
      <c r="AQ1328" s="160">
        <f>IF($AO$1129&gt;0,'Assumptions (Nuclear)'!X11*Model!$AO$1129*AVERAGE('Assumptions (Nuclear)'!$AH$2:$AM$2)/10^9,0)</f>
        <v>0.1907733366</v>
      </c>
      <c r="AR1328" s="160">
        <f>IF($AO$1129&gt;0,'Assumptions (Nuclear)'!Y11*Model!$AO$1129*AVERAGE('Assumptions (Nuclear)'!$AH$2:$AM$2)/10^9,0)</f>
        <v>0.1718075663</v>
      </c>
      <c r="AS1328" s="160">
        <f>IF($AO$1129&gt;0,'Assumptions (Nuclear)'!Z11*Model!$AO$1129*AVERAGE('Assumptions (Nuclear)'!$AH$2:$AM$2)/10^9,0)</f>
        <v>0.1546268097</v>
      </c>
      <c r="AT1328" s="160">
        <f>IF($AO$1129&gt;0,'Assumptions (Nuclear)'!AA11*Model!$AO$1129*AVERAGE('Assumptions (Nuclear)'!$AH$2:$AM$2)/10^9,0)</f>
        <v>0.13900794</v>
      </c>
      <c r="AU1328" s="160">
        <f>IF($AO$1129&gt;0,'Assumptions (Nuclear)'!AB11*Model!$AO$1129*AVERAGE('Assumptions (Nuclear)'!$AH$2:$AM$2)/10^9,0)</f>
        <v>0.1316447586</v>
      </c>
      <c r="AV1328" s="160">
        <f>IF($AO$1129&gt;0,'Assumptions (Nuclear)'!AC11*Model!$AO$1129*AVERAGE('Assumptions (Nuclear)'!$AH$2:$AM$2)/10^9,0)</f>
        <v>0.1316447586</v>
      </c>
      <c r="AW1328" s="160">
        <f>IF($AO$1129&gt;0,'Assumptions (Nuclear)'!AD11*Model!$AO$1129*AVERAGE('Assumptions (Nuclear)'!$AH$2:$AM$2)/10^9,0)</f>
        <v>0.1318678853</v>
      </c>
      <c r="AX1328" s="160">
        <f>IF($AO$1129&gt;0,'Assumptions (Nuclear)'!AE11*Model!$AO$1129*AVERAGE('Assumptions (Nuclear)'!$AH$2:$AM$2)/10^9,0)</f>
        <v>0.1316447586</v>
      </c>
      <c r="AY1328" s="160">
        <f>IF($AO$1129&gt;0,'Assumptions (Nuclear)'!AF11*Model!$AO$1129*AVERAGE('Assumptions (Nuclear)'!$AH$2:$AM$2)/10^9,0)</f>
        <v>0.1318678853</v>
      </c>
      <c r="AZ1328" s="160">
        <f>IF($AO$1129&gt;0,'Assumptions (Nuclear)'!AG11*Model!$AO$1129*AVERAGE('Assumptions (Nuclear)'!$AH$2:$AM$2)/10^9,0)</f>
        <v>0.1316447586</v>
      </c>
      <c r="BA1328" s="160">
        <f>IF($AO$1129&gt;0,'Assumptions (Nuclear)'!AH11*Model!$AO$1129*AVERAGE('Assumptions (Nuclear)'!$AH$2:$AM$2)/10^9,0)</f>
        <v>0.1318678853</v>
      </c>
      <c r="BB1328" s="160">
        <f>IF($AO$1129&gt;0,'Assumptions (Nuclear)'!AI11*Model!$AO$1129*AVERAGE('Assumptions (Nuclear)'!$AH$2:$AM$2)/10^9,0)</f>
        <v>0.1316447586</v>
      </c>
      <c r="BC1328" s="160">
        <f>IF($AO$1129&gt;0,'Assumptions (Nuclear)'!AJ11*Model!$AO$1129*AVERAGE('Assumptions (Nuclear)'!$AH$2:$AM$2)/10^9,0)</f>
        <v>0.1318678853</v>
      </c>
      <c r="BD1328" s="160">
        <f>IF($AO$1129&gt;0,'Assumptions (Nuclear)'!AK11*Model!$AO$1129*AVERAGE('Assumptions (Nuclear)'!$AH$2:$AM$2)/10^9,0)</f>
        <v>0.06582237929</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0.1129549081</v>
      </c>
      <c r="AQ1329" s="160">
        <f>IF($AP$1129&gt;0,'Assumptions (Nuclear)'!W11*Model!$AP$1129*AVERAGE('Assumptions (Nuclear)'!$AI$2:$AN$2)/10^9,0)</f>
        <v>0.2146143255</v>
      </c>
      <c r="AR1329" s="160">
        <f>IF($AP$1129&gt;0,'Assumptions (Nuclear)'!X11*Model!$AP$1129*AVERAGE('Assumptions (Nuclear)'!$AI$2:$AN$2)/10^9,0)</f>
        <v>0.1931528929</v>
      </c>
      <c r="AS1329" s="160">
        <f>IF($AP$1129&gt;0,'Assumptions (Nuclear)'!Y11*Model!$AP$1129*AVERAGE('Assumptions (Nuclear)'!$AI$2:$AN$2)/10^9,0)</f>
        <v>0.1739505585</v>
      </c>
      <c r="AT1329" s="160">
        <f>IF($AP$1129&gt;0,'Assumptions (Nuclear)'!Z11*Model!$AP$1129*AVERAGE('Assumptions (Nuclear)'!$AI$2:$AN$2)/10^9,0)</f>
        <v>0.1565555027</v>
      </c>
      <c r="AU1329" s="160">
        <f>IF($AP$1129&gt;0,'Assumptions (Nuclear)'!AA11*Model!$AP$1129*AVERAGE('Assumptions (Nuclear)'!$AI$2:$AN$2)/10^9,0)</f>
        <v>0.1407418156</v>
      </c>
      <c r="AV1329" s="160">
        <f>IF($AP$1129&gt;0,'Assumptions (Nuclear)'!AB11*Model!$AP$1129*AVERAGE('Assumptions (Nuclear)'!$AI$2:$AN$2)/10^9,0)</f>
        <v>0.1332867916</v>
      </c>
      <c r="AW1329" s="160">
        <f>IF($AP$1129&gt;0,'Assumptions (Nuclear)'!AC11*Model!$AP$1129*AVERAGE('Assumptions (Nuclear)'!$AI$2:$AN$2)/10^9,0)</f>
        <v>0.1332867916</v>
      </c>
      <c r="AX1329" s="160">
        <f>IF($AP$1129&gt;0,'Assumptions (Nuclear)'!AD11*Model!$AP$1129*AVERAGE('Assumptions (Nuclear)'!$AI$2:$AN$2)/10^9,0)</f>
        <v>0.1335127014</v>
      </c>
      <c r="AY1329" s="160">
        <f>IF($AP$1129&gt;0,'Assumptions (Nuclear)'!AE11*Model!$AP$1129*AVERAGE('Assumptions (Nuclear)'!$AI$2:$AN$2)/10^9,0)</f>
        <v>0.1332867916</v>
      </c>
      <c r="AZ1329" s="160">
        <f>IF($AP$1129&gt;0,'Assumptions (Nuclear)'!AF11*Model!$AP$1129*AVERAGE('Assumptions (Nuclear)'!$AI$2:$AN$2)/10^9,0)</f>
        <v>0.1335127014</v>
      </c>
      <c r="BA1329" s="160">
        <f>IF($AP$1129&gt;0,'Assumptions (Nuclear)'!AG11*Model!$AP$1129*AVERAGE('Assumptions (Nuclear)'!$AI$2:$AN$2)/10^9,0)</f>
        <v>0.1332867916</v>
      </c>
      <c r="BB1329" s="160">
        <f>IF($AP$1129&gt;0,'Assumptions (Nuclear)'!AH11*Model!$AP$1129*AVERAGE('Assumptions (Nuclear)'!$AI$2:$AN$2)/10^9,0)</f>
        <v>0.1335127014</v>
      </c>
      <c r="BC1329" s="160">
        <f>IF($AP$1129&gt;0,'Assumptions (Nuclear)'!AI11*Model!$AP$1129*AVERAGE('Assumptions (Nuclear)'!$AI$2:$AN$2)/10^9,0)</f>
        <v>0.1332867916</v>
      </c>
      <c r="BD1329" s="160">
        <f>IF($AP$1129&gt;0,'Assumptions (Nuclear)'!AJ11*Model!$AP$1129*AVERAGE('Assumptions (Nuclear)'!$AI$2:$AN$2)/10^9,0)</f>
        <v>0.1335127014</v>
      </c>
      <c r="BE1329" s="160">
        <f>IF($AP$1129&gt;0,'Assumptions (Nuclear)'!AK11*Model!$AP$1129*AVERAGE('Assumptions (Nuclear)'!$AI$2:$AN$2)/10^9,0)</f>
        <v>0.06664339581</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0.6356018084</v>
      </c>
      <c r="AR1330" s="160">
        <f>IF($AQ$1129&gt;0,'Assumptions (Nuclear)'!W11*Model!$AQ$1129*AVERAGE('Assumptions (Nuclear)'!$AJ$2:$AO$2)/10^9,0)</f>
        <v>1.207643436</v>
      </c>
      <c r="AS1330" s="160">
        <f>IF($AQ$1129&gt;0,'Assumptions (Nuclear)'!X11*Model!$AQ$1129*AVERAGE('Assumptions (Nuclear)'!$AJ$2:$AO$2)/10^9,0)</f>
        <v>1.086879092</v>
      </c>
      <c r="AT1330" s="160">
        <f>IF($AQ$1129&gt;0,'Assumptions (Nuclear)'!Y11*Model!$AQ$1129*AVERAGE('Assumptions (Nuclear)'!$AJ$2:$AO$2)/10^9,0)</f>
        <v>0.978826785</v>
      </c>
      <c r="AU1330" s="160">
        <f>IF($AQ$1129&gt;0,'Assumptions (Nuclear)'!Z11*Model!$AQ$1129*AVERAGE('Assumptions (Nuclear)'!$AJ$2:$AO$2)/10^9,0)</f>
        <v>0.8809441065</v>
      </c>
      <c r="AV1330" s="160">
        <f>IF($AQ$1129&gt;0,'Assumptions (Nuclear)'!AA11*Model!$AQ$1129*AVERAGE('Assumptions (Nuclear)'!$AJ$2:$AO$2)/10^9,0)</f>
        <v>0.7919598533</v>
      </c>
      <c r="AW1330" s="160">
        <f>IF($AQ$1129&gt;0,'Assumptions (Nuclear)'!AB11*Model!$AQ$1129*AVERAGE('Assumptions (Nuclear)'!$AJ$2:$AO$2)/10^9,0)</f>
        <v>0.750010134</v>
      </c>
      <c r="AX1330" s="160">
        <f>IF($AQ$1129&gt;0,'Assumptions (Nuclear)'!AC11*Model!$AQ$1129*AVERAGE('Assumptions (Nuclear)'!$AJ$2:$AO$2)/10^9,0)</f>
        <v>0.750010134</v>
      </c>
      <c r="AY1330" s="160">
        <f>IF($AQ$1129&gt;0,'Assumptions (Nuclear)'!AD11*Model!$AQ$1129*AVERAGE('Assumptions (Nuclear)'!$AJ$2:$AO$2)/10^9,0)</f>
        <v>0.7512813376</v>
      </c>
      <c r="AZ1330" s="160">
        <f>IF($AQ$1129&gt;0,'Assumptions (Nuclear)'!AE11*Model!$AQ$1129*AVERAGE('Assumptions (Nuclear)'!$AJ$2:$AO$2)/10^9,0)</f>
        <v>0.750010134</v>
      </c>
      <c r="BA1330" s="160">
        <f>IF($AQ$1129&gt;0,'Assumptions (Nuclear)'!AF11*Model!$AQ$1129*AVERAGE('Assumptions (Nuclear)'!$AJ$2:$AO$2)/10^9,0)</f>
        <v>0.7512813376</v>
      </c>
      <c r="BB1330" s="160">
        <f>IF($AQ$1129&gt;0,'Assumptions (Nuclear)'!AG11*Model!$AQ$1129*AVERAGE('Assumptions (Nuclear)'!$AJ$2:$AO$2)/10^9,0)</f>
        <v>0.750010134</v>
      </c>
      <c r="BC1330" s="160">
        <f>IF($AQ$1129&gt;0,'Assumptions (Nuclear)'!AH11*Model!$AQ$1129*AVERAGE('Assumptions (Nuclear)'!$AJ$2:$AO$2)/10^9,0)</f>
        <v>0.7512813376</v>
      </c>
      <c r="BD1330" s="160">
        <f>IF($AQ$1129&gt;0,'Assumptions (Nuclear)'!AI11*Model!$AQ$1129*AVERAGE('Assumptions (Nuclear)'!$AJ$2:$AO$2)/10^9,0)</f>
        <v>0.750010134</v>
      </c>
      <c r="BE1330" s="160">
        <f>IF($AQ$1129&gt;0,'Assumptions (Nuclear)'!AJ11*Model!$AQ$1129*AVERAGE('Assumptions (Nuclear)'!$AJ$2:$AO$2)/10^9,0)</f>
        <v>0.7512813376</v>
      </c>
      <c r="BF1330" s="160">
        <f>IF($AQ$1129&gt;0,'Assumptions (Nuclear)'!AK11*Model!$AQ$1129*AVERAGE('Assumptions (Nuclear)'!$AJ$2:$AO$2)/10^9,0)</f>
        <v>0.375005067</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0.1157292185</v>
      </c>
      <c r="AS1331" s="160">
        <f>IF($AR$1129&gt;0,'Assumptions (Nuclear)'!W11*Model!$AR$1129*AVERAGE('Assumptions (Nuclear)'!$AK$2:$AP$2)/10^9,0)</f>
        <v>0.2198855152</v>
      </c>
      <c r="AT1331" s="160">
        <f>IF($AR$1129&gt;0,'Assumptions (Nuclear)'!X11*Model!$AR$1129*AVERAGE('Assumptions (Nuclear)'!$AK$2:$AP$2)/10^9,0)</f>
        <v>0.1978969637</v>
      </c>
      <c r="AU1331" s="160">
        <f>IF($AR$1129&gt;0,'Assumptions (Nuclear)'!Y11*Model!$AR$1129*AVERAGE('Assumptions (Nuclear)'!$AK$2:$AP$2)/10^9,0)</f>
        <v>0.1782229965</v>
      </c>
      <c r="AV1331" s="160">
        <f>IF($AR$1129&gt;0,'Assumptions (Nuclear)'!Z11*Model!$AR$1129*AVERAGE('Assumptions (Nuclear)'!$AK$2:$AP$2)/10^9,0)</f>
        <v>0.1604006969</v>
      </c>
      <c r="AW1331" s="160">
        <f>IF($AR$1129&gt;0,'Assumptions (Nuclear)'!AA11*Model!$AR$1129*AVERAGE('Assumptions (Nuclear)'!$AK$2:$AP$2)/10^9,0)</f>
        <v>0.1441986063</v>
      </c>
      <c r="AX1331" s="160">
        <f>IF($AR$1129&gt;0,'Assumptions (Nuclear)'!AB11*Model!$AR$1129*AVERAGE('Assumptions (Nuclear)'!$AK$2:$AP$2)/10^9,0)</f>
        <v>0.1365604778</v>
      </c>
      <c r="AY1331" s="160">
        <f>IF($AR$1129&gt;0,'Assumptions (Nuclear)'!AC11*Model!$AR$1129*AVERAGE('Assumptions (Nuclear)'!$AK$2:$AP$2)/10^9,0)</f>
        <v>0.1365604778</v>
      </c>
      <c r="AZ1331" s="160">
        <f>IF($AR$1129&gt;0,'Assumptions (Nuclear)'!AD11*Model!$AR$1129*AVERAGE('Assumptions (Nuclear)'!$AK$2:$AP$2)/10^9,0)</f>
        <v>0.1367919363</v>
      </c>
      <c r="BA1331" s="160">
        <f>IF($AR$1129&gt;0,'Assumptions (Nuclear)'!AE11*Model!$AR$1129*AVERAGE('Assumptions (Nuclear)'!$AK$2:$AP$2)/10^9,0)</f>
        <v>0.1365604778</v>
      </c>
      <c r="BB1331" s="160">
        <f>IF($AR$1129&gt;0,'Assumptions (Nuclear)'!AF11*Model!$AR$1129*AVERAGE('Assumptions (Nuclear)'!$AK$2:$AP$2)/10^9,0)</f>
        <v>0.1367919363</v>
      </c>
      <c r="BC1331" s="160">
        <f>IF($AR$1129&gt;0,'Assumptions (Nuclear)'!AG11*Model!$AR$1129*AVERAGE('Assumptions (Nuclear)'!$AK$2:$AP$2)/10^9,0)</f>
        <v>0.1365604778</v>
      </c>
      <c r="BD1331" s="160">
        <f>IF($AR$1129&gt;0,'Assumptions (Nuclear)'!AH11*Model!$AR$1129*AVERAGE('Assumptions (Nuclear)'!$AK$2:$AP$2)/10^9,0)</f>
        <v>0.1367919363</v>
      </c>
      <c r="BE1331" s="160">
        <f>IF($AR$1129&gt;0,'Assumptions (Nuclear)'!AI11*Model!$AR$1129*AVERAGE('Assumptions (Nuclear)'!$AK$2:$AP$2)/10^9,0)</f>
        <v>0.1365604778</v>
      </c>
      <c r="BF1331" s="160">
        <f>IF($AR$1129&gt;0,'Assumptions (Nuclear)'!AJ11*Model!$AR$1129*AVERAGE('Assumptions (Nuclear)'!$AK$2:$AP$2)/10^9,0)</f>
        <v>0.1367919363</v>
      </c>
      <c r="BG1331" s="160">
        <f>IF($AR$1129&gt;0,'Assumptions (Nuclear)'!AK11*Model!$AR$1129*AVERAGE('Assumptions (Nuclear)'!$AK$2:$AP$2)/10^9,0)</f>
        <v>0.06828023892</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0.1171284028</v>
      </c>
      <c r="AT1332" s="160">
        <f>IF($AS$1129&gt;0,'Assumptions (Nuclear)'!W11*Model!$AS$1129*AVERAGE('Assumptions (Nuclear)'!$AL$2:$AQ$2)/10^9,0)</f>
        <v>0.2225439653</v>
      </c>
      <c r="AU1332" s="160">
        <f>IF($AS$1129&gt;0,'Assumptions (Nuclear)'!X11*Model!$AS$1129*AVERAGE('Assumptions (Nuclear)'!$AL$2:$AQ$2)/10^9,0)</f>
        <v>0.2002895687</v>
      </c>
      <c r="AV1332" s="160">
        <f>IF($AS$1129&gt;0,'Assumptions (Nuclear)'!Y11*Model!$AS$1129*AVERAGE('Assumptions (Nuclear)'!$AL$2:$AQ$2)/10^9,0)</f>
        <v>0.1803777403</v>
      </c>
      <c r="AW1332" s="160">
        <f>IF($AS$1129&gt;0,'Assumptions (Nuclear)'!Z11*Model!$AS$1129*AVERAGE('Assumptions (Nuclear)'!$AL$2:$AQ$2)/10^9,0)</f>
        <v>0.1623399662</v>
      </c>
      <c r="AX1332" s="160">
        <f>IF($AS$1129&gt;0,'Assumptions (Nuclear)'!AA11*Model!$AS$1129*AVERAGE('Assumptions (Nuclear)'!$AL$2:$AQ$2)/10^9,0)</f>
        <v>0.1459419899</v>
      </c>
      <c r="AY1332" s="160">
        <f>IF($AS$1129&gt;0,'Assumptions (Nuclear)'!AB11*Model!$AS$1129*AVERAGE('Assumptions (Nuclear)'!$AL$2:$AQ$2)/10^9,0)</f>
        <v>0.1382115153</v>
      </c>
      <c r="AZ1332" s="160">
        <f>IF($AS$1129&gt;0,'Assumptions (Nuclear)'!AC11*Model!$AS$1129*AVERAGE('Assumptions (Nuclear)'!$AL$2:$AQ$2)/10^9,0)</f>
        <v>0.1382115153</v>
      </c>
      <c r="BA1332" s="160">
        <f>IF($AS$1129&gt;0,'Assumptions (Nuclear)'!AD11*Model!$AS$1129*AVERAGE('Assumptions (Nuclear)'!$AL$2:$AQ$2)/10^9,0)</f>
        <v>0.1384457721</v>
      </c>
      <c r="BB1332" s="160">
        <f>IF($AS$1129&gt;0,'Assumptions (Nuclear)'!AE11*Model!$AS$1129*AVERAGE('Assumptions (Nuclear)'!$AL$2:$AQ$2)/10^9,0)</f>
        <v>0.1382115153</v>
      </c>
      <c r="BC1332" s="160">
        <f>IF($AS$1129&gt;0,'Assumptions (Nuclear)'!AF11*Model!$AS$1129*AVERAGE('Assumptions (Nuclear)'!$AL$2:$AQ$2)/10^9,0)</f>
        <v>0.1384457721</v>
      </c>
      <c r="BD1332" s="160">
        <f>IF($AS$1129&gt;0,'Assumptions (Nuclear)'!AG11*Model!$AS$1129*AVERAGE('Assumptions (Nuclear)'!$AL$2:$AQ$2)/10^9,0)</f>
        <v>0.1382115153</v>
      </c>
      <c r="BE1332" s="160">
        <f>IF($AS$1129&gt;0,'Assumptions (Nuclear)'!AH11*Model!$AS$1129*AVERAGE('Assumptions (Nuclear)'!$AL$2:$AQ$2)/10^9,0)</f>
        <v>0.1384457721</v>
      </c>
      <c r="BF1332" s="160">
        <f>IF($AS$1129&gt;0,'Assumptions (Nuclear)'!AI11*Model!$AS$1129*AVERAGE('Assumptions (Nuclear)'!$AL$2:$AQ$2)/10^9,0)</f>
        <v>0.1382115153</v>
      </c>
      <c r="BG1332" s="160">
        <f>IF($AS$1129&gt;0,'Assumptions (Nuclear)'!AJ11*Model!$AS$1129*AVERAGE('Assumptions (Nuclear)'!$AL$2:$AQ$2)/10^9,0)</f>
        <v>0.1384457721</v>
      </c>
      <c r="BH1332" s="160">
        <f>IF($AS$1129&gt;0,'Assumptions (Nuclear)'!AK11*Model!$AS$1129*AVERAGE('Assumptions (Nuclear)'!$AL$2:$AQ$2)/10^9,0)</f>
        <v>0.06910575763</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0.1185493103</v>
      </c>
      <c r="AU1333" s="160">
        <f>IF($AT$1129&gt;0,'Assumptions (Nuclear)'!W11*Model!$AT$1129*AVERAGE('Assumptions (Nuclear)'!$AM$2:$AR$2)/10^9,0)</f>
        <v>0.2252436896</v>
      </c>
      <c r="AV1333" s="160">
        <f>IF($AT$1129&gt;0,'Assumptions (Nuclear)'!X11*Model!$AT$1129*AVERAGE('Assumptions (Nuclear)'!$AM$2:$AR$2)/10^9,0)</f>
        <v>0.2027193207</v>
      </c>
      <c r="AW1333" s="160">
        <f>IF($AT$1129&gt;0,'Assumptions (Nuclear)'!Y11*Model!$AT$1129*AVERAGE('Assumptions (Nuclear)'!$AM$2:$AR$2)/10^9,0)</f>
        <v>0.1825659379</v>
      </c>
      <c r="AX1333" s="160">
        <f>IF($AT$1129&gt;0,'Assumptions (Nuclear)'!Z11*Model!$AT$1129*AVERAGE('Assumptions (Nuclear)'!$AM$2:$AR$2)/10^9,0)</f>
        <v>0.1643093441</v>
      </c>
      <c r="AY1333" s="160">
        <f>IF($AT$1129&gt;0,'Assumptions (Nuclear)'!AA11*Model!$AT$1129*AVERAGE('Assumptions (Nuclear)'!$AM$2:$AR$2)/10^9,0)</f>
        <v>0.1477124407</v>
      </c>
      <c r="AZ1333" s="160">
        <f>IF($AT$1129&gt;0,'Assumptions (Nuclear)'!AB11*Model!$AT$1129*AVERAGE('Assumptions (Nuclear)'!$AM$2:$AR$2)/10^9,0)</f>
        <v>0.1398881862</v>
      </c>
      <c r="BA1333" s="160">
        <f>IF($AT$1129&gt;0,'Assumptions (Nuclear)'!AC11*Model!$AT$1129*AVERAGE('Assumptions (Nuclear)'!$AM$2:$AR$2)/10^9,0)</f>
        <v>0.1398881862</v>
      </c>
      <c r="BB1333" s="160">
        <f>IF($AT$1129&gt;0,'Assumptions (Nuclear)'!AD11*Model!$AT$1129*AVERAGE('Assumptions (Nuclear)'!$AM$2:$AR$2)/10^9,0)</f>
        <v>0.1401252848</v>
      </c>
      <c r="BC1333" s="160">
        <f>IF($AT$1129&gt;0,'Assumptions (Nuclear)'!AE11*Model!$AT$1129*AVERAGE('Assumptions (Nuclear)'!$AM$2:$AR$2)/10^9,0)</f>
        <v>0.1398881862</v>
      </c>
      <c r="BD1333" s="160">
        <f>IF($AT$1129&gt;0,'Assumptions (Nuclear)'!AF11*Model!$AT$1129*AVERAGE('Assumptions (Nuclear)'!$AM$2:$AR$2)/10^9,0)</f>
        <v>0.1401252848</v>
      </c>
      <c r="BE1333" s="160">
        <f>IF($AT$1129&gt;0,'Assumptions (Nuclear)'!AG11*Model!$AT$1129*AVERAGE('Assumptions (Nuclear)'!$AM$2:$AR$2)/10^9,0)</f>
        <v>0.1398881862</v>
      </c>
      <c r="BF1333" s="160">
        <f>IF($AT$1129&gt;0,'Assumptions (Nuclear)'!AH11*Model!$AT$1129*AVERAGE('Assumptions (Nuclear)'!$AM$2:$AR$2)/10^9,0)</f>
        <v>0.1401252848</v>
      </c>
      <c r="BG1333" s="160">
        <f>IF($AT$1129&gt;0,'Assumptions (Nuclear)'!AI11*Model!$AT$1129*AVERAGE('Assumptions (Nuclear)'!$AM$2:$AR$2)/10^9,0)</f>
        <v>0.1398881862</v>
      </c>
      <c r="BH1333" s="160">
        <f>IF($AT$1129&gt;0,'Assumptions (Nuclear)'!AJ11*Model!$AT$1129*AVERAGE('Assumptions (Nuclear)'!$AM$2:$AR$2)/10^9,0)</f>
        <v>0.1401252848</v>
      </c>
      <c r="BI1333" s="160">
        <f>IF($AT$1129&gt;0,'Assumptions (Nuclear)'!AK11*Model!$AT$1129*AVERAGE('Assumptions (Nuclear)'!$AM$2:$AR$2)/10^9,0)</f>
        <v>0.06994409309</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0.1199757818</v>
      </c>
      <c r="AV1334" s="160">
        <f>IF($AU$1129&gt;0,'Assumptions (Nuclear)'!W11*Model!$AU$1129*AVERAGE('Assumptions (Nuclear)'!$AN$2:$AS$2)/10^9,0)</f>
        <v>0.2279539855</v>
      </c>
      <c r="AW1334" s="160">
        <f>IF($AU$1129&gt;0,'Assumptions (Nuclear)'!X11*Model!$AU$1129*AVERAGE('Assumptions (Nuclear)'!$AN$2:$AS$2)/10^9,0)</f>
        <v>0.2051585869</v>
      </c>
      <c r="AX1334" s="160">
        <f>IF($AU$1129&gt;0,'Assumptions (Nuclear)'!Y11*Model!$AU$1129*AVERAGE('Assumptions (Nuclear)'!$AN$2:$AS$2)/10^9,0)</f>
        <v>0.184762704</v>
      </c>
      <c r="AY1334" s="160">
        <f>IF($AU$1129&gt;0,'Assumptions (Nuclear)'!Z11*Model!$AU$1129*AVERAGE('Assumptions (Nuclear)'!$AN$2:$AS$2)/10^9,0)</f>
        <v>0.1662864336</v>
      </c>
      <c r="AZ1334" s="160">
        <f>IF($AU$1129&gt;0,'Assumptions (Nuclear)'!AA11*Model!$AU$1129*AVERAGE('Assumptions (Nuclear)'!$AN$2:$AS$2)/10^9,0)</f>
        <v>0.1494898242</v>
      </c>
      <c r="BA1334" s="160">
        <f>IF($AU$1129&gt;0,'Assumptions (Nuclear)'!AB11*Model!$AU$1129*AVERAGE('Assumptions (Nuclear)'!$AN$2:$AS$2)/10^9,0)</f>
        <v>0.1415714226</v>
      </c>
      <c r="BB1334" s="160">
        <f>IF($AU$1129&gt;0,'Assumptions (Nuclear)'!AC11*Model!$AU$1129*AVERAGE('Assumptions (Nuclear)'!$AN$2:$AS$2)/10^9,0)</f>
        <v>0.1415714226</v>
      </c>
      <c r="BC1334" s="160">
        <f>IF($AU$1129&gt;0,'Assumptions (Nuclear)'!AD11*Model!$AU$1129*AVERAGE('Assumptions (Nuclear)'!$AN$2:$AS$2)/10^9,0)</f>
        <v>0.1418113741</v>
      </c>
      <c r="BD1334" s="160">
        <f>IF($AU$1129&gt;0,'Assumptions (Nuclear)'!AE11*Model!$AU$1129*AVERAGE('Assumptions (Nuclear)'!$AN$2:$AS$2)/10^9,0)</f>
        <v>0.1415714226</v>
      </c>
      <c r="BE1334" s="160">
        <f>IF($AU$1129&gt;0,'Assumptions (Nuclear)'!AF11*Model!$AU$1129*AVERAGE('Assumptions (Nuclear)'!$AN$2:$AS$2)/10^9,0)</f>
        <v>0.1418113741</v>
      </c>
      <c r="BF1334" s="160">
        <f>IF($AU$1129&gt;0,'Assumptions (Nuclear)'!AG11*Model!$AU$1129*AVERAGE('Assumptions (Nuclear)'!$AN$2:$AS$2)/10^9,0)</f>
        <v>0.1415714226</v>
      </c>
      <c r="BG1334" s="160">
        <f>IF($AU$1129&gt;0,'Assumptions (Nuclear)'!AH11*Model!$AU$1129*AVERAGE('Assumptions (Nuclear)'!$AN$2:$AS$2)/10^9,0)</f>
        <v>0.1418113741</v>
      </c>
      <c r="BH1334" s="160">
        <f>IF($AU$1129&gt;0,'Assumptions (Nuclear)'!AI11*Model!$AU$1129*AVERAGE('Assumptions (Nuclear)'!$AN$2:$AS$2)/10^9,0)</f>
        <v>0.1415714226</v>
      </c>
      <c r="BI1334" s="160">
        <f>IF($AU$1129&gt;0,'Assumptions (Nuclear)'!AJ11*Model!$AU$1129*AVERAGE('Assumptions (Nuclear)'!$AN$2:$AS$2)/10^9,0)</f>
        <v>0.1418113741</v>
      </c>
      <c r="BJ1334" s="160">
        <f>IF($AU$1129&gt;0,'Assumptions (Nuclear)'!AK11*Model!$AU$1129*AVERAGE('Assumptions (Nuclear)'!$AN$2:$AS$2)/10^9,0)</f>
        <v>0.07078571128</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0.1214132171</v>
      </c>
      <c r="AW1335" s="160">
        <f>IF($AV$1129&gt;0,'Assumptions (Nuclear)'!W11*Model!$AV$1129*AVERAGE('Assumptions (Nuclear)'!$AO$2:$AT$2)/10^9,0)</f>
        <v>0.2306851125</v>
      </c>
      <c r="AX1335" s="160">
        <f>IF($AV$1129&gt;0,'Assumptions (Nuclear)'!X11*Model!$AV$1129*AVERAGE('Assumptions (Nuclear)'!$AO$2:$AT$2)/10^9,0)</f>
        <v>0.2076166012</v>
      </c>
      <c r="AY1335" s="160">
        <f>IF($AV$1129&gt;0,'Assumptions (Nuclear)'!Y11*Model!$AV$1129*AVERAGE('Assumptions (Nuclear)'!$AO$2:$AT$2)/10^9,0)</f>
        <v>0.1869763543</v>
      </c>
      <c r="AZ1335" s="160">
        <f>IF($AV$1129&gt;0,'Assumptions (Nuclear)'!Z11*Model!$AV$1129*AVERAGE('Assumptions (Nuclear)'!$AO$2:$AT$2)/10^9,0)</f>
        <v>0.1682787189</v>
      </c>
      <c r="BA1335" s="160">
        <f>IF($AV$1129&gt;0,'Assumptions (Nuclear)'!AA11*Model!$AV$1129*AVERAGE('Assumptions (Nuclear)'!$AO$2:$AT$2)/10^9,0)</f>
        <v>0.1512808685</v>
      </c>
      <c r="BB1335" s="160">
        <f>IF($AV$1129&gt;0,'Assumptions (Nuclear)'!AB11*Model!$AV$1129*AVERAGE('Assumptions (Nuclear)'!$AO$2:$AT$2)/10^9,0)</f>
        <v>0.1432675962</v>
      </c>
      <c r="BC1335" s="160">
        <f>IF($AV$1129&gt;0,'Assumptions (Nuclear)'!AC11*Model!$AV$1129*AVERAGE('Assumptions (Nuclear)'!$AO$2:$AT$2)/10^9,0)</f>
        <v>0.1432675962</v>
      </c>
      <c r="BD1335" s="160">
        <f>IF($AV$1129&gt;0,'Assumptions (Nuclear)'!AD11*Model!$AV$1129*AVERAGE('Assumptions (Nuclear)'!$AO$2:$AT$2)/10^9,0)</f>
        <v>0.1435104226</v>
      </c>
      <c r="BE1335" s="160">
        <f>IF($AV$1129&gt;0,'Assumptions (Nuclear)'!AE11*Model!$AV$1129*AVERAGE('Assumptions (Nuclear)'!$AO$2:$AT$2)/10^9,0)</f>
        <v>0.1432675962</v>
      </c>
      <c r="BF1335" s="160">
        <f>IF($AV$1129&gt;0,'Assumptions (Nuclear)'!AF11*Model!$AV$1129*AVERAGE('Assumptions (Nuclear)'!$AO$2:$AT$2)/10^9,0)</f>
        <v>0.1435104226</v>
      </c>
      <c r="BG1335" s="160">
        <f>IF($AV$1129&gt;0,'Assumptions (Nuclear)'!AG11*Model!$AV$1129*AVERAGE('Assumptions (Nuclear)'!$AO$2:$AT$2)/10^9,0)</f>
        <v>0.1432675962</v>
      </c>
      <c r="BH1335" s="160">
        <f>IF($AV$1129&gt;0,'Assumptions (Nuclear)'!AH11*Model!$AV$1129*AVERAGE('Assumptions (Nuclear)'!$AO$2:$AT$2)/10^9,0)</f>
        <v>0.1435104226</v>
      </c>
      <c r="BI1335" s="160">
        <f>IF($AV$1129&gt;0,'Assumptions (Nuclear)'!AI11*Model!$AV$1129*AVERAGE('Assumptions (Nuclear)'!$AO$2:$AT$2)/10^9,0)</f>
        <v>0.1432675962</v>
      </c>
      <c r="BJ1335" s="160">
        <f>IF($AV$1129&gt;0,'Assumptions (Nuclear)'!AJ11*Model!$AV$1129*AVERAGE('Assumptions (Nuclear)'!$AO$2:$AT$2)/10^9,0)</f>
        <v>0.1435104226</v>
      </c>
      <c r="BK1335" s="160">
        <f>IF($AV$1129&gt;0,'Assumptions (Nuclear)'!AK11*Model!$AV$1129*AVERAGE('Assumptions (Nuclear)'!$AO$2:$AT$2)/10^9,0)</f>
        <v>0.07163379809</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1.890318516</v>
      </c>
      <c r="AX1336" s="160">
        <f>IF($AW$1129&gt;0,'Assumptions (Nuclear)'!W11*Model!$AW$1129*AVERAGE('Assumptions (Nuclear)'!$AP$2:$AU$2)/10^9,0)</f>
        <v>3.591605181</v>
      </c>
      <c r="AY1336" s="160">
        <f>IF($AW$1129&gt;0,'Assumptions (Nuclear)'!X11*Model!$AW$1129*AVERAGE('Assumptions (Nuclear)'!$AP$2:$AU$2)/10^9,0)</f>
        <v>3.232444663</v>
      </c>
      <c r="AZ1336" s="160">
        <f>IF($AW$1129&gt;0,'Assumptions (Nuclear)'!Y11*Model!$AW$1129*AVERAGE('Assumptions (Nuclear)'!$AP$2:$AU$2)/10^9,0)</f>
        <v>2.911090515</v>
      </c>
      <c r="BA1336" s="160">
        <f>IF($AW$1129&gt;0,'Assumptions (Nuclear)'!Z11*Model!$AW$1129*AVERAGE('Assumptions (Nuclear)'!$AP$2:$AU$2)/10^9,0)</f>
        <v>2.619981464</v>
      </c>
      <c r="BB1336" s="160">
        <f>IF($AW$1129&gt;0,'Assumptions (Nuclear)'!AA11*Model!$AW$1129*AVERAGE('Assumptions (Nuclear)'!$AP$2:$AU$2)/10^9,0)</f>
        <v>2.355336871</v>
      </c>
      <c r="BC1336" s="160">
        <f>IF($AW$1129&gt;0,'Assumptions (Nuclear)'!AB11*Model!$AW$1129*AVERAGE('Assumptions (Nuclear)'!$AP$2:$AU$2)/10^9,0)</f>
        <v>2.230575849</v>
      </c>
      <c r="BD1336" s="160">
        <f>IF($AW$1129&gt;0,'Assumptions (Nuclear)'!AC11*Model!$AW$1129*AVERAGE('Assumptions (Nuclear)'!$AP$2:$AU$2)/10^9,0)</f>
        <v>2.230575849</v>
      </c>
      <c r="BE1336" s="160">
        <f>IF($AW$1129&gt;0,'Assumptions (Nuclear)'!AD11*Model!$AW$1129*AVERAGE('Assumptions (Nuclear)'!$AP$2:$AU$2)/10^9,0)</f>
        <v>2.234356486</v>
      </c>
      <c r="BF1336" s="160">
        <f>IF($AW$1129&gt;0,'Assumptions (Nuclear)'!AE11*Model!$AW$1129*AVERAGE('Assumptions (Nuclear)'!$AP$2:$AU$2)/10^9,0)</f>
        <v>2.230575849</v>
      </c>
      <c r="BG1336" s="160">
        <f>IF($AW$1129&gt;0,'Assumptions (Nuclear)'!AF11*Model!$AW$1129*AVERAGE('Assumptions (Nuclear)'!$AP$2:$AU$2)/10^9,0)</f>
        <v>2.234356486</v>
      </c>
      <c r="BH1336" s="160">
        <f>IF($AW$1129&gt;0,'Assumptions (Nuclear)'!AG11*Model!$AW$1129*AVERAGE('Assumptions (Nuclear)'!$AP$2:$AU$2)/10^9,0)</f>
        <v>2.230575849</v>
      </c>
      <c r="BI1336" s="160">
        <f>IF($AW$1129&gt;0,'Assumptions (Nuclear)'!AH11*Model!$AW$1129*AVERAGE('Assumptions (Nuclear)'!$AP$2:$AU$2)/10^9,0)</f>
        <v>2.234356486</v>
      </c>
      <c r="BJ1336" s="160">
        <f>IF($AW$1129&gt;0,'Assumptions (Nuclear)'!AI11*Model!$AW$1129*AVERAGE('Assumptions (Nuclear)'!$AP$2:$AU$2)/10^9,0)</f>
        <v>2.230575849</v>
      </c>
      <c r="BK1336" s="160">
        <f>IF($AW$1129&gt;0,'Assumptions (Nuclear)'!AJ11*Model!$AW$1129*AVERAGE('Assumptions (Nuclear)'!$AP$2:$AU$2)/10^9,0)</f>
        <v>2.234356486</v>
      </c>
      <c r="BL1336" s="160">
        <f>IF($AW$1129&gt;0,'Assumptions (Nuclear)'!AK11*Model!$AW$1129*AVERAGE('Assumptions (Nuclear)'!$AP$2:$AU$2)/10^9,0)</f>
        <v>1.115287925</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0.7370977976</v>
      </c>
      <c r="AY1337" s="160">
        <f>IF($AX$1129&gt;0,'Assumptions (Nuclear)'!W11*Model!$AX$1129*AVERAGE('Assumptions (Nuclear)'!$AQ$2:$AV$2)/10^9,0)</f>
        <v>1.400485815</v>
      </c>
      <c r="AZ1337" s="160">
        <f>IF($AX$1129&gt;0,'Assumptions (Nuclear)'!X11*Model!$AX$1129*AVERAGE('Assumptions (Nuclear)'!$AQ$2:$AV$2)/10^9,0)</f>
        <v>1.260437234</v>
      </c>
      <c r="BA1337" s="160">
        <f>IF($AX$1129&gt;0,'Assumptions (Nuclear)'!Y11*Model!$AX$1129*AVERAGE('Assumptions (Nuclear)'!$AQ$2:$AV$2)/10^9,0)</f>
        <v>1.135130608</v>
      </c>
      <c r="BB1337" s="160">
        <f>IF($AX$1129&gt;0,'Assumptions (Nuclear)'!Z11*Model!$AX$1129*AVERAGE('Assumptions (Nuclear)'!$AQ$2:$AV$2)/10^9,0)</f>
        <v>1.021617547</v>
      </c>
      <c r="BC1337" s="160">
        <f>IF($AX$1129&gt;0,'Assumptions (Nuclear)'!AA11*Model!$AX$1129*AVERAGE('Assumptions (Nuclear)'!$AQ$2:$AV$2)/10^9,0)</f>
        <v>0.9184238557</v>
      </c>
      <c r="BD1337" s="160">
        <f>IF($AX$1129&gt;0,'Assumptions (Nuclear)'!AB11*Model!$AX$1129*AVERAGE('Assumptions (Nuclear)'!$AQ$2:$AV$2)/10^9,0)</f>
        <v>0.8697754011</v>
      </c>
      <c r="BE1337" s="160">
        <f>IF($AX$1129&gt;0,'Assumptions (Nuclear)'!AC11*Model!$AX$1129*AVERAGE('Assumptions (Nuclear)'!$AQ$2:$AV$2)/10^9,0)</f>
        <v>0.8697754011</v>
      </c>
      <c r="BF1337" s="160">
        <f>IF($AX$1129&gt;0,'Assumptions (Nuclear)'!AD11*Model!$AX$1129*AVERAGE('Assumptions (Nuclear)'!$AQ$2:$AV$2)/10^9,0)</f>
        <v>0.8712495967</v>
      </c>
      <c r="BG1337" s="160">
        <f>IF($AX$1129&gt;0,'Assumptions (Nuclear)'!AE11*Model!$AX$1129*AVERAGE('Assumptions (Nuclear)'!$AQ$2:$AV$2)/10^9,0)</f>
        <v>0.8697754011</v>
      </c>
      <c r="BH1337" s="160">
        <f>IF($AX$1129&gt;0,'Assumptions (Nuclear)'!AF11*Model!$AX$1129*AVERAGE('Assumptions (Nuclear)'!$AQ$2:$AV$2)/10^9,0)</f>
        <v>0.8712495967</v>
      </c>
      <c r="BI1337" s="160">
        <f>IF($AX$1129&gt;0,'Assumptions (Nuclear)'!AG11*Model!$AX$1129*AVERAGE('Assumptions (Nuclear)'!$AQ$2:$AV$2)/10^9,0)</f>
        <v>0.8697754011</v>
      </c>
      <c r="BJ1337" s="160">
        <f>IF($AX$1129&gt;0,'Assumptions (Nuclear)'!AH11*Model!$AX$1129*AVERAGE('Assumptions (Nuclear)'!$AQ$2:$AV$2)/10^9,0)</f>
        <v>0.8712495967</v>
      </c>
      <c r="BK1337" s="160">
        <f>IF($AX$1129&gt;0,'Assumptions (Nuclear)'!AI11*Model!$AX$1129*AVERAGE('Assumptions (Nuclear)'!$AQ$2:$AV$2)/10^9,0)</f>
        <v>0.8697754011</v>
      </c>
      <c r="BL1337" s="160">
        <f>IF($AX$1129&gt;0,'Assumptions (Nuclear)'!AJ11*Model!$AX$1129*AVERAGE('Assumptions (Nuclear)'!$AQ$2:$AV$2)/10^9,0)</f>
        <v>0.8712495967</v>
      </c>
      <c r="BM1337" s="160">
        <f>IF($AX$1129&gt;0,'Assumptions (Nuclear)'!AK11*Model!$AX$1129*AVERAGE('Assumptions (Nuclear)'!$AQ$2:$AV$2)/10^9,0)</f>
        <v>0.4348877006</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0.1258464236</v>
      </c>
      <c r="AZ1338" s="160">
        <f>IF($AY$1129&gt;0,'Assumptions (Nuclear)'!W11*Model!$AY$1129*AVERAGE('Assumptions (Nuclear)'!$AR$2:$AW$2)/10^9,0)</f>
        <v>0.2391082049</v>
      </c>
      <c r="BA1338" s="160">
        <f>IF($AY$1129&gt;0,'Assumptions (Nuclear)'!X11*Model!$AY$1129*AVERAGE('Assumptions (Nuclear)'!$AR$2:$AW$2)/10^9,0)</f>
        <v>0.2151973844</v>
      </c>
      <c r="BB1338" s="160">
        <f>IF($AY$1129&gt;0,'Assumptions (Nuclear)'!Y11*Model!$AY$1129*AVERAGE('Assumptions (Nuclear)'!$AR$2:$AW$2)/10^9,0)</f>
        <v>0.1938034924</v>
      </c>
      <c r="BC1338" s="160">
        <f>IF($AY$1129&gt;0,'Assumptions (Nuclear)'!Z11*Model!$AY$1129*AVERAGE('Assumptions (Nuclear)'!$AR$2:$AW$2)/10^9,0)</f>
        <v>0.1744231431</v>
      </c>
      <c r="BD1338" s="160">
        <f>IF($AY$1129&gt;0,'Assumptions (Nuclear)'!AA11*Model!$AY$1129*AVERAGE('Assumptions (Nuclear)'!$AR$2:$AW$2)/10^9,0)</f>
        <v>0.1568046438</v>
      </c>
      <c r="BE1338" s="160">
        <f>IF($AY$1129&gt;0,'Assumptions (Nuclear)'!AB11*Model!$AY$1129*AVERAGE('Assumptions (Nuclear)'!$AR$2:$AW$2)/10^9,0)</f>
        <v>0.1484987799</v>
      </c>
      <c r="BF1338" s="160">
        <f>IF($AY$1129&gt;0,'Assumptions (Nuclear)'!AC11*Model!$AY$1129*AVERAGE('Assumptions (Nuclear)'!$AR$2:$AW$2)/10^9,0)</f>
        <v>0.1484987799</v>
      </c>
      <c r="BG1338" s="160">
        <f>IF($AY$1129&gt;0,'Assumptions (Nuclear)'!AD11*Model!$AY$1129*AVERAGE('Assumptions (Nuclear)'!$AR$2:$AW$2)/10^9,0)</f>
        <v>0.1487504727</v>
      </c>
      <c r="BH1338" s="160">
        <f>IF($AY$1129&gt;0,'Assumptions (Nuclear)'!AE11*Model!$AY$1129*AVERAGE('Assumptions (Nuclear)'!$AR$2:$AW$2)/10^9,0)</f>
        <v>0.1484987799</v>
      </c>
      <c r="BI1338" s="160">
        <f>IF($AY$1129&gt;0,'Assumptions (Nuclear)'!AF11*Model!$AY$1129*AVERAGE('Assumptions (Nuclear)'!$AR$2:$AW$2)/10^9,0)</f>
        <v>0.1487504727</v>
      </c>
      <c r="BJ1338" s="160">
        <f>IF($AY$1129&gt;0,'Assumptions (Nuclear)'!AG11*Model!$AY$1129*AVERAGE('Assumptions (Nuclear)'!$AR$2:$AW$2)/10^9,0)</f>
        <v>0.1484987799</v>
      </c>
      <c r="BK1338" s="160">
        <f>IF($AY$1129&gt;0,'Assumptions (Nuclear)'!AH11*Model!$AY$1129*AVERAGE('Assumptions (Nuclear)'!$AR$2:$AW$2)/10^9,0)</f>
        <v>0.1487504727</v>
      </c>
      <c r="BL1338" s="160">
        <f>IF($AY$1129&gt;0,'Assumptions (Nuclear)'!AI11*Model!$AY$1129*AVERAGE('Assumptions (Nuclear)'!$AR$2:$AW$2)/10^9,0)</f>
        <v>0.1484987799</v>
      </c>
      <c r="BM1338" s="160">
        <f>IF($AY$1129&gt;0,'Assumptions (Nuclear)'!AJ11*Model!$AY$1129*AVERAGE('Assumptions (Nuclear)'!$AR$2:$AW$2)/10^9,0)</f>
        <v>0.1487504727</v>
      </c>
      <c r="BN1338" s="160">
        <f>IF($AY$1129&gt;0,'Assumptions (Nuclear)'!AK11*Model!$AY$1129*AVERAGE('Assumptions (Nuclear)'!$AR$2:$AW$2)/10^9,0)</f>
        <v>0.07424938993</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1.337787132</v>
      </c>
      <c r="BA1339" s="160">
        <f>IF($AZ$1129&gt;0,'Assumptions (Nuclear)'!W11*Model!$AZ$1129*AVERAGE('Assumptions (Nuclear)'!$AS$2:$AX$2)/10^9,0)</f>
        <v>2.541795551</v>
      </c>
      <c r="BB1339" s="160">
        <f>IF($AZ$1129&gt;0,'Assumptions (Nuclear)'!X11*Model!$AZ$1129*AVERAGE('Assumptions (Nuclear)'!$AS$2:$AX$2)/10^9,0)</f>
        <v>2.287615996</v>
      </c>
      <c r="BC1339" s="160">
        <f>IF($AZ$1129&gt;0,'Assumptions (Nuclear)'!Y11*Model!$AZ$1129*AVERAGE('Assumptions (Nuclear)'!$AS$2:$AX$2)/10^9,0)</f>
        <v>2.060192183</v>
      </c>
      <c r="BD1339" s="160">
        <f>IF($AZ$1129&gt;0,'Assumptions (Nuclear)'!Z11*Model!$AZ$1129*AVERAGE('Assumptions (Nuclear)'!$AS$2:$AX$2)/10^9,0)</f>
        <v>1.854172965</v>
      </c>
      <c r="BE1339" s="160">
        <f>IF($AZ$1129&gt;0,'Assumptions (Nuclear)'!AA11*Model!$AZ$1129*AVERAGE('Assumptions (Nuclear)'!$AS$2:$AX$2)/10^9,0)</f>
        <v>1.666882766</v>
      </c>
      <c r="BF1339" s="160">
        <f>IF($AZ$1129&gt;0,'Assumptions (Nuclear)'!AB11*Model!$AZ$1129*AVERAGE('Assumptions (Nuclear)'!$AS$2:$AX$2)/10^9,0)</f>
        <v>1.578588816</v>
      </c>
      <c r="BG1339" s="160">
        <f>IF($AZ$1129&gt;0,'Assumptions (Nuclear)'!AC11*Model!$AZ$1129*AVERAGE('Assumptions (Nuclear)'!$AS$2:$AX$2)/10^9,0)</f>
        <v>1.578588816</v>
      </c>
      <c r="BH1339" s="160">
        <f>IF($AZ$1129&gt;0,'Assumptions (Nuclear)'!AD11*Model!$AZ$1129*AVERAGE('Assumptions (Nuclear)'!$AS$2:$AX$2)/10^9,0)</f>
        <v>1.58126439</v>
      </c>
      <c r="BI1339" s="160">
        <f>IF($AZ$1129&gt;0,'Assumptions (Nuclear)'!AE11*Model!$AZ$1129*AVERAGE('Assumptions (Nuclear)'!$AS$2:$AX$2)/10^9,0)</f>
        <v>1.578588816</v>
      </c>
      <c r="BJ1339" s="160">
        <f>IF($AZ$1129&gt;0,'Assumptions (Nuclear)'!AF11*Model!$AZ$1129*AVERAGE('Assumptions (Nuclear)'!$AS$2:$AX$2)/10^9,0)</f>
        <v>1.58126439</v>
      </c>
      <c r="BK1339" s="160">
        <f>IF($AZ$1129&gt;0,'Assumptions (Nuclear)'!AG11*Model!$AZ$1129*AVERAGE('Assumptions (Nuclear)'!$AS$2:$AX$2)/10^9,0)</f>
        <v>1.578588816</v>
      </c>
      <c r="BL1339" s="160">
        <f>IF($AZ$1129&gt;0,'Assumptions (Nuclear)'!AH11*Model!$AZ$1129*AVERAGE('Assumptions (Nuclear)'!$AS$2:$AX$2)/10^9,0)</f>
        <v>1.58126439</v>
      </c>
      <c r="BM1339" s="160">
        <f>IF($AZ$1129&gt;0,'Assumptions (Nuclear)'!AI11*Model!$AZ$1129*AVERAGE('Assumptions (Nuclear)'!$AS$2:$AX$2)/10^9,0)</f>
        <v>1.578588816</v>
      </c>
      <c r="BN1339" s="160">
        <f>IF($AZ$1129&gt;0,'Assumptions (Nuclear)'!AJ11*Model!$AZ$1129*AVERAGE('Assumptions (Nuclear)'!$AS$2:$AX$2)/10^9,0)</f>
        <v>1.58126439</v>
      </c>
      <c r="BO1339" s="160">
        <f>IF($AZ$1129&gt;0,'Assumptions (Nuclear)'!AK11*Model!$AZ$1129*AVERAGE('Assumptions (Nuclear)'!$AS$2:$AX$2)/10^9,0)</f>
        <v>0.7892944078</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2.02927851</v>
      </c>
      <c r="BB1340" s="160">
        <f>IF($BA$1129&gt;0,'Assumptions (Nuclear)'!W11*Model!$BA$1129*AVERAGE('Assumptions (Nuclear)'!$AT$2:$AY$2)/10^9,0)</f>
        <v>3.85562917</v>
      </c>
      <c r="BC1340" s="160">
        <f>IF($BA$1129&gt;0,'Assumptions (Nuclear)'!X11*Model!$BA$1129*AVERAGE('Assumptions (Nuclear)'!$AT$2:$AY$2)/10^9,0)</f>
        <v>3.470066253</v>
      </c>
      <c r="BD1340" s="160">
        <f>IF($BA$1129&gt;0,'Assumptions (Nuclear)'!Y11*Model!$BA$1129*AVERAGE('Assumptions (Nuclear)'!$AT$2:$AY$2)/10^9,0)</f>
        <v>3.125088906</v>
      </c>
      <c r="BE1340" s="160">
        <f>IF($BA$1129&gt;0,'Assumptions (Nuclear)'!Z11*Model!$BA$1129*AVERAGE('Assumptions (Nuclear)'!$AT$2:$AY$2)/10^9,0)</f>
        <v>2.812580016</v>
      </c>
      <c r="BF1340" s="160">
        <f>IF($BA$1129&gt;0,'Assumptions (Nuclear)'!AA11*Model!$BA$1129*AVERAGE('Assumptions (Nuclear)'!$AT$2:$AY$2)/10^9,0)</f>
        <v>2.528481024</v>
      </c>
      <c r="BG1340" s="160">
        <f>IF($BA$1129&gt;0,'Assumptions (Nuclear)'!AB11*Model!$BA$1129*AVERAGE('Assumptions (Nuclear)'!$AT$2:$AY$2)/10^9,0)</f>
        <v>2.394548642</v>
      </c>
      <c r="BH1340" s="160">
        <f>IF($BA$1129&gt;0,'Assumptions (Nuclear)'!AC11*Model!$BA$1129*AVERAGE('Assumptions (Nuclear)'!$AT$2:$AY$2)/10^9,0)</f>
        <v>2.394548642</v>
      </c>
      <c r="BI1340" s="160">
        <f>IF($BA$1129&gt;0,'Assumptions (Nuclear)'!AD11*Model!$BA$1129*AVERAGE('Assumptions (Nuclear)'!$AT$2:$AY$2)/10^9,0)</f>
        <v>2.398607199</v>
      </c>
      <c r="BJ1340" s="160">
        <f>IF($BA$1129&gt;0,'Assumptions (Nuclear)'!AE11*Model!$BA$1129*AVERAGE('Assumptions (Nuclear)'!$AT$2:$AY$2)/10^9,0)</f>
        <v>2.394548642</v>
      </c>
      <c r="BK1340" s="160">
        <f>IF($BA$1129&gt;0,'Assumptions (Nuclear)'!AF11*Model!$BA$1129*AVERAGE('Assumptions (Nuclear)'!$AT$2:$AY$2)/10^9,0)</f>
        <v>2.398607199</v>
      </c>
      <c r="BL1340" s="160">
        <f>IF($BA$1129&gt;0,'Assumptions (Nuclear)'!AG11*Model!$BA$1129*AVERAGE('Assumptions (Nuclear)'!$AT$2:$AY$2)/10^9,0)</f>
        <v>2.394548642</v>
      </c>
      <c r="BM1340" s="160">
        <f>IF($BA$1129&gt;0,'Assumptions (Nuclear)'!AH11*Model!$BA$1129*AVERAGE('Assumptions (Nuclear)'!$AT$2:$AY$2)/10^9,0)</f>
        <v>2.398607199</v>
      </c>
      <c r="BN1340" s="160">
        <f>IF($BA$1129&gt;0,'Assumptions (Nuclear)'!AI11*Model!$BA$1129*AVERAGE('Assumptions (Nuclear)'!$AT$2:$AY$2)/10^9,0)</f>
        <v>2.394548642</v>
      </c>
      <c r="BO1340" s="160">
        <f>IF($BA$1129&gt;0,'Assumptions (Nuclear)'!AJ11*Model!$BA$1129*AVERAGE('Assumptions (Nuclear)'!$AT$2:$AY$2)/10^9,0)</f>
        <v>2.398607199</v>
      </c>
      <c r="BP1340" s="160">
        <f>IF($BA$1129&gt;0,'Assumptions (Nuclear)'!AK11*Model!$BA$1129*AVERAGE('Assumptions (Nuclear)'!$AT$2:$AY$2)/10^9,0)</f>
        <v>1.197274321</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3.733838402</v>
      </c>
      <c r="D1341" s="160">
        <f>IF(Model!D1127+Model!D1128-D1124-Model!D1125-Model!D1126-D1289+D1237&gt;0,(1-'Assumptions (Nuclear)'!C29)*(Model!D1127+Model!D1128-D1124-Model!D1125-Model!D1126-D1289+D1237)+D1289-D1184+D1185,Model!D1127+Model!D1128-D1124-Model!D1125-Model!D1126+D1237-D1184+D1185)</f>
        <v>4.101543403</v>
      </c>
      <c r="E1341" s="160">
        <f>IF(Model!E1127+Model!E1128-E1124-Model!E1125-Model!E1126-E1289+E1237&gt;0,(1-'Assumptions (Nuclear)'!D29)*(Model!E1127+Model!E1128-E1124-Model!E1125-Model!E1126-E1289+E1237)+E1289-E1184+E1185,Model!E1127+Model!E1128-E1124-Model!E1125-Model!E1126+E1237-E1184+E1185)</f>
        <v>3.602286125</v>
      </c>
      <c r="F1341" s="160">
        <f>IF(Model!F1127+Model!F1128-F1124-Model!F1125-Model!F1126-F1289+F1237&gt;0,(1-'Assumptions (Nuclear)'!E29)*(Model!F1127+Model!F1128-F1124-Model!F1125-Model!F1126-F1289+F1237)+F1289-F1184+F1185,Model!F1127+Model!F1128-F1124-Model!F1125-Model!F1126+F1237-F1184+F1185)</f>
        <v>5.048859882</v>
      </c>
      <c r="G1341" s="160">
        <f>IF(Model!G1127+Model!G1128-G1124-Model!G1125-Model!G1126-G1289+G1237&gt;0,(1-'Assumptions (Nuclear)'!F29)*(Model!G1127+Model!G1128-G1124-Model!G1125-Model!G1126-G1289+G1237)+G1289-G1184+G1185,Model!G1127+Model!G1128-G1124-Model!G1125-Model!G1126+G1237-G1184+G1185)</f>
        <v>5.419815728</v>
      </c>
      <c r="H1341" s="160">
        <f>IF(Model!H1127+Model!H1128-H1124-Model!H1125-Model!H1126-H1289+H1237&gt;0,(1-'Assumptions (Nuclear)'!G29)*(Model!H1127+Model!H1128-H1124-Model!H1125-Model!H1126-H1289+H1237)+H1289-H1184+H1185,Model!H1127+Model!H1128-H1124-Model!H1125-Model!H1126+H1237-H1184+H1185)</f>
        <v>7.170680767</v>
      </c>
      <c r="I1341" s="160">
        <f>IF(Model!I1127+Model!I1128-I1124-Model!I1125-Model!I1126-I1289+I1237&gt;0,(1-'Assumptions (Nuclear)'!H29)*(Model!I1127+Model!I1128-I1124-Model!I1125-Model!I1126-I1289+I1237)+I1289-I1184+I1185,Model!I1127+Model!I1128-I1124-Model!I1125-Model!I1126+I1237-I1184+I1185)</f>
        <v>6.181100624</v>
      </c>
      <c r="J1341" s="160">
        <f>IF(Model!J1127+Model!J1128-J1124-Model!J1125-Model!J1126-J1289+J1237&gt;0,(1-'Assumptions (Nuclear)'!I29)*(Model!J1127+Model!J1128-J1124-Model!J1125-Model!J1126-J1289+J1237)+J1289-J1184+J1185,Model!J1127+Model!J1128-J1124-Model!J1125-Model!J1126+J1237-J1184+J1185)</f>
        <v>6.927605418</v>
      </c>
      <c r="K1341" s="160">
        <f>IF(Model!K1127+Model!K1128-K1124-Model!K1125-Model!K1126-K1289+K1237&gt;0,(1-'Assumptions (Nuclear)'!J29)*(Model!K1127+Model!K1128-K1124-Model!K1125-Model!K1126-K1289+K1237)+K1289-K1184+K1185,Model!K1127+Model!K1128-K1124-Model!K1125-Model!K1126+K1237-K1184+K1185)</f>
        <v>8.341867884</v>
      </c>
      <c r="L1341" s="160">
        <f>IF(Model!L1127+Model!L1128-L1124-Model!L1125-Model!L1126-L1289+L1237&gt;0,(1-'Assumptions (Nuclear)'!K29)*(Model!L1127+Model!L1128-L1124-Model!L1125-Model!L1126-L1289+L1237)+L1289-L1184+L1185,Model!L1127+Model!L1128-L1124-Model!L1125-Model!L1126+L1237-L1184+L1185)</f>
        <v>4.782434421</v>
      </c>
      <c r="M1341" s="160">
        <f>IF(Model!M1127+Model!M1128-M1124-Model!M1125-Model!M1126-M1289+M1237&gt;0,(1-'Assumptions (Nuclear)'!L29)*(Model!M1127+Model!M1128-M1124-Model!M1125-Model!M1126-M1289+M1237)+M1289-M1184+M1185,Model!M1127+Model!M1128-M1124-Model!M1125-Model!M1126+M1237-M1184+M1185)</f>
        <v>5.003650037</v>
      </c>
      <c r="N1341" s="160">
        <f>IF(Model!N1127+Model!N1128-N1124-Model!N1125-Model!N1126-N1289+N1237&gt;0,(1-'Assumptions (Nuclear)'!M29)*(Model!N1127+Model!N1128-N1124-Model!N1125-Model!N1126-N1289+N1237)+N1289-N1184+N1185,Model!N1127+Model!N1128-N1124-Model!N1125-Model!N1126+N1237-N1184+N1185)</f>
        <v>4.706066529</v>
      </c>
      <c r="O1341" s="160">
        <f>IF(Model!O1127+Model!O1128-O1124-Model!O1125-Model!O1126-O1289+O1237&gt;0,(1-'Assumptions (Nuclear)'!N29)*(Model!O1127+Model!O1128-O1124-Model!O1125-Model!O1126-O1289+O1237)+O1289-O1184+O1185,Model!O1127+Model!O1128-O1124-Model!O1125-Model!O1126+O1237-O1184+O1185)</f>
        <v>3.575358865</v>
      </c>
      <c r="P1341" s="160">
        <f>IF(Model!P1127+Model!P1128-P1124-Model!P1125-Model!P1126-P1289+P1237&gt;0,(1-'Assumptions (Nuclear)'!O29)*(Model!P1127+Model!P1128-P1124-Model!P1125-Model!P1126-P1289+P1237)+P1289-P1184+P1185,Model!P1127+Model!P1128-P1124-Model!P1125-Model!P1126+P1237-P1184+P1185)</f>
        <v>4.136843152</v>
      </c>
      <c r="Q1341" s="160">
        <f>IF(Model!Q1127+Model!Q1128-Q1124-Model!Q1125-Model!Q1126-Q1289+Q1237&gt;0,(1-'Assumptions (Nuclear)'!P29)*(Model!Q1127+Model!Q1128-Q1124-Model!Q1125-Model!Q1126-Q1289+Q1237)+Q1289-Q1184+Q1185,Model!Q1127+Model!Q1128-Q1124-Model!Q1125-Model!Q1126+Q1237-Q1184+Q1185)</f>
        <v>4.750150322</v>
      </c>
      <c r="R1341" s="160">
        <f>IF(Model!R1127+Model!R1128-R1124-Model!R1125-Model!R1126-R1289+R1237&gt;0,(1-'Assumptions (Nuclear)'!Q29)*(Model!R1127+Model!R1128-R1124-Model!R1125-Model!R1126-R1289+R1237)+R1289-R1184+R1185,Model!R1127+Model!R1128-R1124-Model!R1125-Model!R1126+R1237-R1184+R1185)</f>
        <v>3.13940612</v>
      </c>
      <c r="S1341" s="160">
        <f>IF(Model!S1127+Model!S1128-S1124-Model!S1125-Model!S1126-S1289+S1237&gt;0,(1-'Assumptions (Nuclear)'!R29)*(Model!S1127+Model!S1128-S1124-Model!S1125-Model!S1126-S1289+S1237)+S1289-S1184+S1185,Model!S1127+Model!S1128-S1124-Model!S1125-Model!S1126+S1237-S1184+S1185)</f>
        <v>3.364949221</v>
      </c>
      <c r="T1341" s="160">
        <f>IF(Model!T1127+Model!T1128-T1124-Model!T1125-Model!T1126-T1289+T1237&gt;0,(1-'Assumptions (Nuclear)'!S29)*(Model!T1127+Model!T1128-T1124-Model!T1125-Model!T1126-T1289+T1237)+T1289-T1184+T1185,Model!T1127+Model!T1128-T1124-Model!T1125-Model!T1126+T1237-T1184+T1185)</f>
        <v>3.077430908</v>
      </c>
      <c r="U1341" s="160">
        <f>IF(Model!U1127+Model!U1128-U1124-Model!U1125-Model!U1126-U1289+U1237&gt;0,(1-'Assumptions (Nuclear)'!T29)*(Model!U1127+Model!U1128-U1124-Model!U1125-Model!U1126-U1289+U1237)+U1289-U1184+U1185,Model!U1127+Model!U1128-U1124-Model!U1125-Model!U1126+U1237-U1184+U1185)</f>
        <v>3.772197212</v>
      </c>
      <c r="V1341" s="160">
        <f>IF(Model!V1127+Model!V1128-V1124-Model!V1125-Model!V1126-V1289+V1237&gt;0,(1-'Assumptions (Nuclear)'!U29)*(Model!V1127+Model!V1128-V1124-Model!V1125-Model!V1126-V1289+V1237)+V1289-V1184+V1185,Model!V1127+Model!V1128-V1124-Model!V1125-Model!V1126+V1237-V1184+V1185)</f>
        <v>3.722751167</v>
      </c>
      <c r="W1341" s="160">
        <f>IF(Model!W1127+Model!W1128-W1124-Model!W1125-Model!W1126-W1289+W1237&gt;0,(1-'Assumptions (Nuclear)'!V29)*(Model!W1127+Model!W1128-W1124-Model!W1125-Model!W1126-W1289+W1237)+W1289-W1184+W1185,Model!W1127+Model!W1128-W1124-Model!W1125-Model!W1126+W1237-W1184+W1185)</f>
        <v>3.882157882</v>
      </c>
      <c r="X1341" s="160">
        <f>IF(Model!X1127+Model!X1128-X1124-Model!X1125-Model!X1126-X1289+X1237&gt;0,(1-'Assumptions (Nuclear)'!W29)*(Model!X1127+Model!X1128-X1124-Model!X1125-Model!X1126-X1289+X1237)+X1289-X1184+X1185,Model!X1127+Model!X1128-X1124-Model!X1125-Model!X1126+X1237-X1184+X1185)</f>
        <v>3.943631357</v>
      </c>
      <c r="Y1341" s="160">
        <f>IF(Model!Y1127+Model!Y1128-Y1124-Model!Y1125-Model!Y1126-Y1289+Y1237&gt;0,(1-'Assumptions (Nuclear)'!X29)*(Model!Y1127+Model!Y1128-Y1124-Model!Y1125-Model!Y1126-Y1289+Y1237)+Y1289-Y1184+Y1185,Model!Y1127+Model!Y1128-Y1124-Model!Y1125-Model!Y1126+Y1237-Y1184+Y1185)</f>
        <v>4.038012052</v>
      </c>
      <c r="Z1341" s="160">
        <f>IF(Model!Z1127+Model!Z1128-Z1124-Model!Z1125-Model!Z1126-Z1289+Z1237&gt;0,(1-'Assumptions (Nuclear)'!Y29)*(Model!Z1127+Model!Z1128-Z1124-Model!Z1125-Model!Z1126-Z1289+Z1237)+Z1289-Z1184+Z1185,Model!Z1127+Model!Z1128-Z1124-Model!Z1125-Model!Z1126+Z1237-Z1184+Z1185)</f>
        <v>4.201709247</v>
      </c>
      <c r="AA1341" s="160">
        <f>IF(Model!AA1127+Model!AA1128-AA1124-Model!AA1125-Model!AA1126-AA1289+AA1237&gt;0,(1-'Assumptions (Nuclear)'!Z29)*(Model!AA1127+Model!AA1128-AA1124-Model!AA1125-Model!AA1126-AA1289+AA1237)+AA1289-AA1184+AA1185,Model!AA1127+Model!AA1128-AA1124-Model!AA1125-Model!AA1126+AA1237-AA1184+AA1185)</f>
        <v>4.394867169</v>
      </c>
      <c r="AB1341" s="160">
        <f>IF(Model!AB1127+Model!AB1128-AB1124-Model!AB1125-Model!AB1126-AB1289+AB1237&gt;0,(1-'Assumptions (Nuclear)'!AA29)*(Model!AB1127+Model!AB1128-AB1124-Model!AB1125-Model!AB1126-AB1289+AB1237)+AB1289-AB1184+AB1185,Model!AB1127+Model!AB1128-AB1124-Model!AB1125-Model!AB1126+AB1237-AB1184+AB1185)</f>
        <v>4.691663451</v>
      </c>
      <c r="AC1341" s="160">
        <f>IF(Model!AC1127+Model!AC1128-AC1124-Model!AC1125-Model!AC1126-AC1289+AC1237&gt;0,(1-'Assumptions (Nuclear)'!AB29)*(Model!AC1127+Model!AC1128-AC1124-Model!AC1125-Model!AC1126-AC1289+AC1237)+AC1289-AC1184+AC1185,Model!AC1127+Model!AC1128-AC1124-Model!AC1125-Model!AC1126+AC1237-AC1184+AC1185)</f>
        <v>3.533993462</v>
      </c>
      <c r="AD1341" s="160">
        <f>IF(Model!AD1127+Model!AD1128-AD1124-Model!AD1125-Model!AD1126-AD1289+AD1237&gt;0,(1-'Assumptions (Nuclear)'!AC29)*(Model!AD1127+Model!AD1128-AD1124-Model!AD1125-Model!AD1126-AD1289+AD1237)+AD1289-AD1184+AD1185,Model!AD1127+Model!AD1128-AD1124-Model!AD1125-Model!AD1126+AD1237-AD1184+AD1185)</f>
        <v>2.33386077</v>
      </c>
      <c r="AE1341" s="160">
        <f>IF(Model!AE1127+Model!AE1128-AE1124-Model!AE1125-Model!AE1126-AE1289+AE1237&gt;0,(1-'Assumptions (Nuclear)'!AD29)*(Model!AE1127+Model!AE1128-AE1124-Model!AE1125-Model!AE1126-AE1289+AE1237)+AE1289-AE1184+AE1185,Model!AE1127+Model!AE1128-AE1124-Model!AE1125-Model!AE1126+AE1237-AE1184+AE1185)</f>
        <v>-0.3952617149</v>
      </c>
      <c r="AF1341" s="160">
        <f>IF(Model!AF1127+Model!AF1128-AF1124-Model!AF1125-Model!AF1126-AF1289+AF1237&gt;0,(1-'Assumptions (Nuclear)'!AE29)*(Model!AF1127+Model!AF1128-AF1124-Model!AF1125-Model!AF1126-AF1289+AF1237)+AF1289-AF1184+AF1185,Model!AF1127+Model!AF1128-AF1124-Model!AF1125-Model!AF1126+AF1237-AF1184+AF1185)</f>
        <v>-0.2742184539</v>
      </c>
      <c r="AG1341" s="160">
        <f>IF(Model!AG1127+Model!AG1128-AG1124-Model!AG1125-Model!AG1126-AG1289+AG1237&gt;0,(1-'Assumptions (Nuclear)'!AF29)*(Model!AG1127+Model!AG1128-AG1124-Model!AG1125-Model!AG1126-AG1289+AG1237)+AG1289-AG1184+AG1185,Model!AG1127+Model!AG1128-AG1124-Model!AG1125-Model!AG1126+AG1237-AG1184+AG1185)</f>
        <v>-1.146831349</v>
      </c>
      <c r="AH1341" s="160">
        <f>IF(Model!AH1127+Model!AH1128-AH1124-Model!AH1125-Model!AH1126-AH1289+AH1237&gt;0,(1-'Assumptions (Nuclear)'!AG29)*(Model!AH1127+Model!AH1128-AH1124-Model!AH1125-Model!AH1126-AH1289+AH1237)+AH1289-AH1184+AH1185,Model!AH1127+Model!AH1128-AH1124-Model!AH1125-Model!AH1126+AH1237-AH1184+AH1185)</f>
        <v>-2.574474813</v>
      </c>
      <c r="AI1341" s="160">
        <f>IF(Model!AI1127+Model!AI1128-AI1124-Model!AI1125-Model!AI1126-AI1289+AI1237&gt;0,(1-'Assumptions (Nuclear)'!AH29)*(Model!AI1127+Model!AI1128-AI1124-Model!AI1125-Model!AI1126-AI1289+AI1237)+AI1289-AI1184+AI1185,Model!AI1127+Model!AI1128-AI1124-Model!AI1125-Model!AI1126+AI1237-AI1184+AI1185)</f>
        <v>-1.380501387</v>
      </c>
      <c r="AJ1341" s="160">
        <f>IF(Model!AJ1127+Model!AJ1128-AJ1124-Model!AJ1125-Model!AJ1126-AJ1289+AJ1237&gt;0,(1-'Assumptions (Nuclear)'!AI29)*(Model!AJ1127+Model!AJ1128-AJ1124-Model!AJ1125-Model!AJ1126-AJ1289+AJ1237)+AJ1289-AJ1184+AJ1185,Model!AJ1127+Model!AJ1128-AJ1124-Model!AJ1125-Model!AJ1126+AJ1237-AJ1184+AJ1185)</f>
        <v>-0.002808586898</v>
      </c>
      <c r="AK1341" s="160">
        <f>IF(Model!AK1127+Model!AK1128-AK1124-Model!AK1125-Model!AK1126-AK1289+AK1237&gt;0,(1-'Assumptions (Nuclear)'!AJ29)*(Model!AK1127+Model!AK1128-AK1124-Model!AK1125-Model!AK1126-AK1289+AK1237)+AK1289-AK1184+AK1185,Model!AK1127+Model!AK1128-AK1124-Model!AK1125-Model!AK1126+AK1237-AK1184+AK1185)</f>
        <v>1.602628548</v>
      </c>
      <c r="AL1341" s="160">
        <f>IF(Model!AL1127+Model!AL1128-AL1124-Model!AL1125-Model!AL1126-AL1289+AL1237&gt;0,(1-'Assumptions (Nuclear)'!AK29)*(Model!AL1127+Model!AL1128-AL1124-Model!AL1125-Model!AL1126-AL1289+AL1237)+AL1289-AL1184+AL1185,Model!AL1127+Model!AL1128-AL1124-Model!AL1125-Model!AL1126+AL1237-AL1184+AL1185)</f>
        <v>1.983790293</v>
      </c>
      <c r="AM1341" s="160">
        <f>IF(Model!AM1127+Model!AM1128-AM1124-Model!AM1125-Model!AM1126-AM1289+AM1237&gt;0,(1-'Assumptions (Nuclear)'!AL29)*(Model!AM1127+Model!AM1128-AM1124-Model!AM1125-Model!AM1126-AM1289+AM1237)+AM1289-AM1184+AM1185,Model!AM1127+Model!AM1128-AM1124-Model!AM1125-Model!AM1126+AM1237-AM1184+AM1185)</f>
        <v>3.000263781</v>
      </c>
      <c r="AN1341" s="160">
        <f>IF(Model!AN1127+Model!AN1128-AN1124-Model!AN1125-Model!AN1126-AN1289+AN1237&gt;0,(1-'Assumptions (Nuclear)'!AM29)*(Model!AN1127+Model!AN1128-AN1124-Model!AN1125-Model!AN1126-AN1289+AN1237)+AN1289-AN1184+AN1185,Model!AN1127+Model!AN1128-AN1124-Model!AN1125-Model!AN1126+AN1237-AN1184+AN1185)</f>
        <v>4.587181052</v>
      </c>
      <c r="AO1341" s="160">
        <f>IF(Model!AO1127+Model!AO1128-AO1124-Model!AO1125-Model!AO1126-AO1289+AO1237&gt;0,(1-'Assumptions (Nuclear)'!AN29)*(Model!AO1127+Model!AO1128-AO1124-Model!AO1125-Model!AO1126-AO1289+AO1237)+AO1289-AO1184+AO1185,Model!AO1127+Model!AO1128-AO1124-Model!AO1125-Model!AO1126+AO1237-AO1184+AO1185)</f>
        <v>4.985866576</v>
      </c>
      <c r="AP1341" s="160">
        <f>IF(Model!AP1127+Model!AP1128-AP1124-Model!AP1125-Model!AP1126-AP1289+AP1237&gt;0,(1-'Assumptions (Nuclear)'!AO29)*(Model!AP1127+Model!AP1128-AP1124-Model!AP1125-Model!AP1126-AP1289+AP1237)+AP1289-AP1184+AP1185,Model!AP1127+Model!AP1128-AP1124-Model!AP1125-Model!AP1126+AP1237-AP1184+AP1185)</f>
        <v>5.23866618</v>
      </c>
      <c r="AQ1341" s="160">
        <f>IF(Model!AQ1127+Model!AQ1128-AQ1124-Model!AQ1125-Model!AQ1126-AQ1289+AQ1237&gt;0,(1-'Assumptions (Nuclear)'!AP29)*(Model!AQ1127+Model!AQ1128-AQ1124-Model!AQ1125-Model!AQ1126-AQ1289+AQ1237)+AQ1289-AQ1184+AQ1185,Model!AQ1127+Model!AQ1128-AQ1124-Model!AQ1125-Model!AQ1126+AQ1237-AQ1184+AQ1185)</f>
        <v>2.925128124</v>
      </c>
      <c r="AR1341" s="160">
        <f>IF(Model!AR1127+Model!AR1128-AR1124-Model!AR1125-Model!AR1126-AR1289+AR1237&gt;0,(1-'Assumptions (Nuclear)'!AQ29)*(Model!AR1127+Model!AR1128-AR1124-Model!AR1125-Model!AR1126-AR1289+AR1237)+AR1289-AR1184+AR1185,Model!AR1127+Model!AR1128-AR1124-Model!AR1125-Model!AR1126+AR1237-AR1184+AR1185)</f>
        <v>2.08972739</v>
      </c>
      <c r="AS1341" s="160">
        <f>IF(Model!AS1127+Model!AS1128-AS1124-Model!AS1125-Model!AS1126-AS1289+AS1237&gt;0,(1-'Assumptions (Nuclear)'!AR29)*(Model!AS1127+Model!AS1128-AS1124-Model!AS1125-Model!AS1126-AS1289+AS1237)+AS1289-AS1184+AS1185,Model!AS1127+Model!AS1128-AS1124-Model!AS1125-Model!AS1126+AS1237-AS1184+AS1185)</f>
        <v>2.328929238</v>
      </c>
      <c r="AT1341" s="160">
        <f>IF(Model!AT1127+Model!AT1128-AT1124-Model!AT1125-Model!AT1126-AT1289+AT1237&gt;0,(1-'Assumptions (Nuclear)'!AS29)*(Model!AT1127+Model!AT1128-AT1124-Model!AT1125-Model!AT1126-AT1289+AT1237)+AT1289-AT1184+AT1185,Model!AT1127+Model!AT1128-AT1124-Model!AT1125-Model!AT1126+AT1237-AT1184+AT1185)</f>
        <v>0.2597774009</v>
      </c>
      <c r="AU1341" s="160">
        <f>IF(Model!AU1127+Model!AU1128-AU1124-Model!AU1125-Model!AU1126-AU1289+AU1237&gt;0,(1-'Assumptions (Nuclear)'!AT29)*(Model!AU1127+Model!AU1128-AU1124-Model!AU1125-Model!AU1126-AU1289+AU1237)+AU1289-AU1184+AU1185,Model!AU1127+Model!AU1128-AU1124-Model!AU1125-Model!AU1126+AU1237-AU1184+AU1185)</f>
        <v>-3.133118471</v>
      </c>
      <c r="AV1341" s="160">
        <f>IF(Model!AV1127+Model!AV1128-AV1124-Model!AV1125-Model!AV1126-AV1289+AV1237&gt;0,(1-'Assumptions (Nuclear)'!AU29)*(Model!AV1127+Model!AV1128-AV1124-Model!AV1125-Model!AV1126-AV1289+AV1237)+AV1289-AV1184+AV1185,Model!AV1127+Model!AV1128-AV1124-Model!AV1125-Model!AV1126+AV1237-AV1184+AV1185)</f>
        <v>-2.620752376</v>
      </c>
      <c r="AW1341" s="160">
        <f>IF(Model!AW1127+Model!AW1128-AW1124-Model!AW1125-Model!AW1126-AW1289+AW1237&gt;0,(1-'Assumptions (Nuclear)'!AV29)*(Model!AW1127+Model!AW1128-AW1124-Model!AW1125-Model!AW1126-AW1289+AW1237)+AW1289-AW1184+AW1185,Model!AW1127+Model!AW1128-AW1124-Model!AW1125-Model!AW1126+AW1237-AW1184+AW1185)</f>
        <v>0.7524031041</v>
      </c>
      <c r="AX1341" s="160">
        <f>IF(Model!AX1127+Model!AX1128-AX1124-Model!AX1125-Model!AX1126-AX1289+AX1237&gt;0,(1-'Assumptions (Nuclear)'!AW29)*(Model!AX1127+Model!AX1128-AX1124-Model!AX1125-Model!AX1126-AX1289+AX1237)+AX1289-AX1184+AX1185,Model!AX1127+Model!AX1128-AX1124-Model!AX1125-Model!AX1126+AX1237-AX1184+AX1185)</f>
        <v>3.144334959</v>
      </c>
      <c r="AY1341" s="160">
        <f>IF(Model!AY1127+Model!AY1128-AY1124-Model!AY1125-Model!AY1126-AY1289+AY1237&gt;0,(1-'Assumptions (Nuclear)'!AX29)*(Model!AY1127+Model!AY1128-AY1124-Model!AY1125-Model!AY1126-AY1289+AY1237)+AY1289-AY1184+AY1185,Model!AY1127+Model!AY1128-AY1124-Model!AY1125-Model!AY1126+AY1237-AY1184+AY1185)</f>
        <v>4.54288064</v>
      </c>
      <c r="AZ1341" s="160">
        <f>IF(Model!AZ1127+Model!AZ1128-AZ1124-Model!AZ1125-Model!AZ1126-AZ1289+AZ1237&gt;0,(1-'Assumptions (Nuclear)'!AY29)*(Model!AZ1127+Model!AZ1128-AZ1124-Model!AZ1125-Model!AZ1126-AZ1289+AZ1237)+AZ1289-AZ1184+AZ1185,Model!AZ1127+Model!AZ1128-AZ1124-Model!AZ1125-Model!AZ1126+AZ1237-AZ1184+AZ1185)</f>
        <v>8.078855374</v>
      </c>
      <c r="BA1341" s="160">
        <f>IF(Model!BA1127+Model!BA1128-BA1124-Model!BA1125-Model!BA1126-BA1289+BA1237&gt;0,(1-'Assumptions (Nuclear)'!AZ29)*(Model!BA1127+Model!BA1128-BA1124-Model!BA1125-Model!BA1126-BA1289+BA1237)+BA1289-BA1184+BA1185,Model!BA1127+Model!BA1128-BA1124-Model!BA1125-Model!BA1126+BA1237-BA1184+BA1185)</f>
        <v>11.84908136</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2.01052837</v>
      </c>
      <c r="D1342" s="160">
        <f>IF(Model!D1127+Model!D1128-D1124-Model!D1125-Model!D1126-D1289+D1237&gt;0,'Assumptions (Nuclear)'!C29*(Model!D1127+Model!D1128-D1124-Model!D1125-Model!D1126-D1289+D1237)-'Assumptions (Nuclear)'!C30*Model!D1123/10^3,-'Assumptions (Nuclear)'!C30*Model!D1123/10^3)</f>
        <v>2.208523371</v>
      </c>
      <c r="E1342" s="160">
        <f>IF(Model!E1127+Model!E1128-E1124-Model!E1125-Model!E1126-E1289+E1237&gt;0,'Assumptions (Nuclear)'!D29*(Model!E1127+Model!E1128-E1124-Model!E1125-Model!E1126-E1289+E1237)-'Assumptions (Nuclear)'!D30*Model!E1123/10^3,-'Assumptions (Nuclear)'!D30*Model!E1123/10^3)</f>
        <v>1.939692529</v>
      </c>
      <c r="F1342" s="160">
        <f>IF(Model!F1127+Model!F1128-F1124-Model!F1125-Model!F1126-F1289+F1237&gt;0,'Assumptions (Nuclear)'!E29*(Model!F1127+Model!F1128-F1124-Model!F1125-Model!F1126-F1289+F1237)-'Assumptions (Nuclear)'!E30*Model!F1123/10^3,-'Assumptions (Nuclear)'!E30*Model!F1123/10^3)</f>
        <v>2.718616859</v>
      </c>
      <c r="G1342" s="160">
        <f>IF(Model!G1127+Model!G1128-G1124-Model!G1125-Model!G1126-G1289+G1237&gt;0,'Assumptions (Nuclear)'!F29*(Model!G1127+Model!G1128-G1124-Model!G1125-Model!G1126-G1289+G1237)-'Assumptions (Nuclear)'!F30*Model!G1123/10^3,-'Assumptions (Nuclear)'!F30*Model!G1123/10^3)</f>
        <v>2.918362315</v>
      </c>
      <c r="H1342" s="160">
        <f>IF(Model!H1127+Model!H1128-H1124-Model!H1125-Model!H1126-H1289+H1237&gt;0,'Assumptions (Nuclear)'!G29*(Model!H1127+Model!H1128-H1124-Model!H1125-Model!H1126-H1289+H1237)-'Assumptions (Nuclear)'!G30*Model!H1123/10^3,-'Assumptions (Nuclear)'!G30*Model!H1123/10^3)</f>
        <v>3.861135798</v>
      </c>
      <c r="I1342" s="160">
        <f>IF(Model!I1127+Model!I1128-I1124-Model!I1125-Model!I1126-I1289+I1237&gt;0,'Assumptions (Nuclear)'!H29*(Model!I1127+Model!I1128-I1124-Model!I1125-Model!I1126-I1289+I1237)-'Assumptions (Nuclear)'!H30*Model!I1123/10^3,-'Assumptions (Nuclear)'!H30*Model!I1123/10^3)</f>
        <v>3.328284951</v>
      </c>
      <c r="J1342" s="160">
        <f>IF(Model!J1127+Model!J1128-J1124-Model!J1125-Model!J1126-J1289+J1237&gt;0,'Assumptions (Nuclear)'!I29*(Model!J1127+Model!J1128-J1124-Model!J1125-Model!J1126-J1289+J1237)-'Assumptions (Nuclear)'!I30*Model!J1123/10^3,-'Assumptions (Nuclear)'!I30*Model!J1123/10^3)</f>
        <v>3.730249071</v>
      </c>
      <c r="K1342" s="160">
        <f>IF(Model!K1127+Model!K1128-K1124-Model!K1125-Model!K1126-K1289+K1237&gt;0,'Assumptions (Nuclear)'!J29*(Model!K1127+Model!K1128-K1124-Model!K1125-Model!K1126-K1289+K1237)-'Assumptions (Nuclear)'!J30*Model!K1123/10^3,-'Assumptions (Nuclear)'!J30*Model!K1123/10^3)</f>
        <v>4.491775014</v>
      </c>
      <c r="L1342" s="160">
        <f>IF(Model!L1127+Model!L1128-L1124-Model!L1125-Model!L1126-L1289+L1237&gt;0,'Assumptions (Nuclear)'!K29*(Model!L1127+Model!L1128-L1124-Model!L1125-Model!L1126-L1289+L1237)-'Assumptions (Nuclear)'!K30*Model!L1123/10^3,-'Assumptions (Nuclear)'!K30*Model!L1123/10^3)</f>
        <v>2.575156996</v>
      </c>
      <c r="M1342" s="160">
        <f>IF(Model!M1127+Model!M1128-M1124-Model!M1125-Model!M1126-M1289+M1237&gt;0,'Assumptions (Nuclear)'!L29*(Model!M1127+Model!M1128-M1124-Model!M1125-Model!M1126-M1289+M1237)-'Assumptions (Nuclear)'!L30*Model!M1123/10^3,-'Assumptions (Nuclear)'!L30*Model!M1123/10^3)</f>
        <v>2.694273097</v>
      </c>
      <c r="N1342" s="160">
        <f>IF(Model!N1127+Model!N1128-N1124-Model!N1125-Model!N1126-N1289+N1237&gt;0,'Assumptions (Nuclear)'!M29*(Model!N1127+Model!N1128-N1124-Model!N1125-Model!N1126-N1289+N1237)-'Assumptions (Nuclear)'!M30*Model!N1123/10^3,-'Assumptions (Nuclear)'!M30*Model!N1123/10^3)</f>
        <v>2.534035823</v>
      </c>
      <c r="O1342" s="160">
        <f>IF(Model!O1127+Model!O1128-O1124-Model!O1125-Model!O1126-O1289+O1237&gt;0,'Assumptions (Nuclear)'!N29*(Model!O1127+Model!O1128-O1124-Model!O1125-Model!O1126-O1289+O1237)-'Assumptions (Nuclear)'!N30*Model!O1123/10^3,-'Assumptions (Nuclear)'!N30*Model!O1123/10^3)</f>
        <v>1.925193235</v>
      </c>
      <c r="P1342" s="160">
        <f>IF(Model!P1127+Model!P1128-P1124-Model!P1125-Model!P1126-P1289+P1237&gt;0,'Assumptions (Nuclear)'!O29*(Model!P1127+Model!P1128-P1124-Model!P1125-Model!P1126-P1289+P1237)-'Assumptions (Nuclear)'!O30*Model!P1123/10^3,-'Assumptions (Nuclear)'!O30*Model!P1123/10^3)</f>
        <v>2.227530928</v>
      </c>
      <c r="Q1342" s="160">
        <f>IF(Model!Q1127+Model!Q1128-Q1124-Model!Q1125-Model!Q1126-Q1289+Q1237&gt;0,'Assumptions (Nuclear)'!P29*(Model!Q1127+Model!Q1128-Q1124-Model!Q1125-Model!Q1126-Q1289+Q1237)-'Assumptions (Nuclear)'!P30*Model!Q1123/10^3,-'Assumptions (Nuclear)'!P30*Model!Q1123/10^3)</f>
        <v>2.55777325</v>
      </c>
      <c r="R1342" s="160">
        <f>IF(Model!R1127+Model!R1128-R1124-Model!R1125-Model!R1126-R1289+R1237&gt;0,'Assumptions (Nuclear)'!Q29*(Model!R1127+Model!R1128-R1124-Model!R1125-Model!R1126-R1289+R1237)-'Assumptions (Nuclear)'!Q30*Model!R1123/10^3,-'Assumptions (Nuclear)'!Q30*Model!R1123/10^3)</f>
        <v>1.78168247</v>
      </c>
      <c r="S1342" s="160">
        <f>IF(Model!S1127+Model!S1128-S1124-Model!S1125-Model!S1126-S1289+S1237&gt;0,'Assumptions (Nuclear)'!R29*(Model!S1127+Model!S1128-S1124-Model!S1125-Model!S1126-S1289+S1237)-'Assumptions (Nuclear)'!R30*Model!S1123/10^3,-'Assumptions (Nuclear)'!R30*Model!S1123/10^3)</f>
        <v>1.996250807</v>
      </c>
      <c r="T1342" s="160">
        <f>IF(Model!T1127+Model!T1128-T1124-Model!T1125-Model!T1126-T1289+T1237&gt;0,'Assumptions (Nuclear)'!S29*(Model!T1127+Model!T1128-T1124-Model!T1125-Model!T1126-T1289+T1237)-'Assumptions (Nuclear)'!S30*Model!T1123/10^3,-'Assumptions (Nuclear)'!S30*Model!T1123/10^3)</f>
        <v>1.938819612</v>
      </c>
      <c r="U1342" s="160">
        <f>IF(Model!U1127+Model!U1128-U1124-Model!U1125-Model!U1126-U1289+U1237&gt;0,'Assumptions (Nuclear)'!T29*(Model!U1127+Model!U1128-U1124-Model!U1125-Model!U1126-U1289+U1237)-'Assumptions (Nuclear)'!T30*Model!U1123/10^3,-'Assumptions (Nuclear)'!T30*Model!U1123/10^3)</f>
        <v>1.192703496</v>
      </c>
      <c r="V1342" s="160">
        <f>IF(Model!V1127+Model!V1128-V1124-Model!V1125-Model!V1126-V1289+V1237&gt;0,'Assumptions (Nuclear)'!U29*(Model!V1127+Model!V1128-V1124-Model!V1125-Model!V1126-V1289+V1237)-'Assumptions (Nuclear)'!U30*Model!V1123/10^3,-'Assumptions (Nuclear)'!U30*Model!V1123/10^3)</f>
        <v>1.230437574</v>
      </c>
      <c r="W1342" s="160">
        <f>IF(Model!W1127+Model!W1128-W1124-Model!W1125-Model!W1126-W1289+W1237&gt;0,'Assumptions (Nuclear)'!V29*(Model!W1127+Model!W1128-W1124-Model!W1125-Model!W1126-W1289+W1237)-'Assumptions (Nuclear)'!V30*Model!W1123/10^3,-'Assumptions (Nuclear)'!V30*Model!W1123/10^3)</f>
        <v>1.144412353</v>
      </c>
      <c r="X1342" s="160">
        <f>IF(Model!X1127+Model!X1128-X1124-Model!X1125-Model!X1126-X1289+X1237&gt;0,'Assumptions (Nuclear)'!W29*(Model!X1127+Model!X1128-X1124-Model!X1125-Model!X1126-X1289+X1237)-'Assumptions (Nuclear)'!W30*Model!X1123/10^3,-'Assumptions (Nuclear)'!W30*Model!X1123/10^3)</f>
        <v>1.14405705</v>
      </c>
      <c r="Y1342" s="160">
        <f>IF(Model!Y1127+Model!Y1128-Y1124-Model!Y1125-Model!Y1126-Y1289+Y1237&gt;0,'Assumptions (Nuclear)'!X29*(Model!Y1127+Model!Y1128-Y1124-Model!Y1125-Model!Y1126-Y1289+Y1237)-'Assumptions (Nuclear)'!X30*Model!Y1123/10^3,-'Assumptions (Nuclear)'!X30*Model!Y1123/10^3)</f>
        <v>1.131359322</v>
      </c>
      <c r="Z1342" s="160">
        <f>IF(Model!Z1127+Model!Z1128-Z1124-Model!Z1125-Model!Z1126-Z1289+Z1237&gt;0,'Assumptions (Nuclear)'!Y29*(Model!Z1127+Model!Z1128-Z1124-Model!Z1125-Model!Z1126-Z1289+Z1237)-'Assumptions (Nuclear)'!Y30*Model!Z1123/10^3,-'Assumptions (Nuclear)'!Y30*Model!Z1123/10^3)</f>
        <v>1.141272857</v>
      </c>
      <c r="AA1342" s="160">
        <f>IF(Model!AA1127+Model!AA1128-AA1124-Model!AA1125-Model!AA1126-AA1289+AA1237&gt;0,'Assumptions (Nuclear)'!Z29*(Model!AA1127+Model!AA1128-AA1124-Model!AA1125-Model!AA1126-AA1289+AA1237)-'Assumptions (Nuclear)'!Z30*Model!AA1123/10^3,-'Assumptions (Nuclear)'!Z30*Model!AA1123/10^3)</f>
        <v>1.162863934</v>
      </c>
      <c r="AB1342" s="160">
        <f>IF(Model!AB1127+Model!AB1128-AB1124-Model!AB1125-Model!AB1126-AB1289+AB1237&gt;0,'Assumptions (Nuclear)'!AA29*(Model!AB1127+Model!AB1128-AB1124-Model!AB1125-Model!AB1126-AB1289+AB1237)-'Assumptions (Nuclear)'!AA30*Model!AB1123/10^3,-'Assumptions (Nuclear)'!AA30*Model!AB1123/10^3)</f>
        <v>1.215511784</v>
      </c>
      <c r="AC1342" s="160">
        <f>IF(Model!AC1127+Model!AC1128-AC1124-Model!AC1125-Model!AC1126-AC1289+AC1237&gt;0,'Assumptions (Nuclear)'!AB29*(Model!AC1127+Model!AC1128-AC1124-Model!AC1125-Model!AC1126-AC1289+AC1237)-'Assumptions (Nuclear)'!AB30*Model!AC1123/10^3,-'Assumptions (Nuclear)'!AB30*Model!AC1123/10^3)</f>
        <v>1.238173311</v>
      </c>
      <c r="AD1342" s="160">
        <f>IF(Model!AD1127+Model!AD1128-AD1124-Model!AD1125-Model!AD1126-AD1289+AD1237&gt;0,'Assumptions (Nuclear)'!AC29*(Model!AD1127+Model!AD1128-AD1124-Model!AD1125-Model!AD1126-AD1289+AD1237)-'Assumptions (Nuclear)'!AC30*Model!AD1123/10^3,-'Assumptions (Nuclear)'!AC30*Model!AD1123/10^3)</f>
        <v>1.269627114</v>
      </c>
      <c r="AE1342" s="160">
        <f>IF(Model!AE1127+Model!AE1128-AE1124-Model!AE1125-Model!AE1126-AE1289+AE1237&gt;0,'Assumptions (Nuclear)'!AD29*(Model!AE1127+Model!AE1128-AE1124-Model!AE1125-Model!AE1126-AE1289+AE1237)-'Assumptions (Nuclear)'!AD30*Model!AE1123/10^3,-'Assumptions (Nuclear)'!AD30*Model!AE1123/10^3)</f>
        <v>1.296472118</v>
      </c>
      <c r="AF1342" s="160">
        <f>IF(Model!AF1127+Model!AF1128-AF1124-Model!AF1125-Model!AF1126-AF1289+AF1237&gt;0,'Assumptions (Nuclear)'!AE29*(Model!AF1127+Model!AF1128-AF1124-Model!AF1125-Model!AF1126-AF1289+AF1237)-'Assumptions (Nuclear)'!AE30*Model!AF1123/10^3,-'Assumptions (Nuclear)'!AE30*Model!AF1123/10^3)</f>
        <v>1.327823366</v>
      </c>
      <c r="AG1342" s="160">
        <f>IF(Model!AG1127+Model!AG1128-AG1124-Model!AG1125-Model!AG1126-AG1289+AG1237&gt;0,'Assumptions (Nuclear)'!AF29*(Model!AG1127+Model!AG1128-AG1124-Model!AG1125-Model!AG1126-AG1289+AG1237)-'Assumptions (Nuclear)'!AF30*Model!AG1123/10^3,-'Assumptions (Nuclear)'!AF30*Model!AG1123/10^3)</f>
        <v>1.3613393</v>
      </c>
      <c r="AH1342" s="160">
        <f>IF(Model!AH1127+Model!AH1128-AH1124-Model!AH1125-Model!AH1126-AH1289+AH1237&gt;0,'Assumptions (Nuclear)'!AG29*(Model!AH1127+Model!AH1128-AH1124-Model!AH1125-Model!AH1126-AH1289+AH1237)-'Assumptions (Nuclear)'!AG30*Model!AH1123/10^3,-'Assumptions (Nuclear)'!AG30*Model!AH1123/10^3)</f>
        <v>1.402103597</v>
      </c>
      <c r="AI1342" s="160">
        <f>IF(Model!AI1127+Model!AI1128-AI1124-Model!AI1125-Model!AI1126-AI1289+AI1237&gt;0,'Assumptions (Nuclear)'!AH29*(Model!AI1127+Model!AI1128-AI1124-Model!AI1125-Model!AI1126-AI1289+AI1237)-'Assumptions (Nuclear)'!AH30*Model!AI1123/10^3,-'Assumptions (Nuclear)'!AH30*Model!AI1123/10^3)</f>
        <v>1.230824098</v>
      </c>
      <c r="AJ1342" s="160">
        <f>IF(Model!AJ1127+Model!AJ1128-AJ1124-Model!AJ1125-Model!AJ1126-AJ1289+AJ1237&gt;0,'Assumptions (Nuclear)'!AI29*(Model!AJ1127+Model!AJ1128-AJ1124-Model!AJ1125-Model!AJ1126-AJ1289+AJ1237)-'Assumptions (Nuclear)'!AI30*Model!AJ1123/10^3,-'Assumptions (Nuclear)'!AI30*Model!AJ1123/10^3)</f>
        <v>0.9240802586</v>
      </c>
      <c r="AK1342" s="160">
        <f>IF(Model!AK1127+Model!AK1128-AK1124-Model!AK1125-Model!AK1126-AK1289+AK1237&gt;0,'Assumptions (Nuclear)'!AJ29*(Model!AK1127+Model!AK1128-AK1124-Model!AK1125-Model!AK1126-AK1289+AK1237)-'Assumptions (Nuclear)'!AJ30*Model!AK1123/10^3,-'Assumptions (Nuclear)'!AJ30*Model!AK1123/10^3)</f>
        <v>0.4217468241</v>
      </c>
      <c r="AL1342" s="160">
        <f>IF(Model!AL1127+Model!AL1128-AL1124-Model!AL1125-Model!AL1126-AL1289+AL1237&gt;0,'Assumptions (Nuclear)'!AK29*(Model!AL1127+Model!AL1128-AL1124-Model!AL1125-Model!AL1126-AL1289+AL1237)-'Assumptions (Nuclear)'!AK30*Model!AL1123/10^3,-'Assumptions (Nuclear)'!AK30*Model!AL1123/10^3)</f>
        <v>0.2428438265</v>
      </c>
      <c r="AM1342" s="160">
        <f>IF(Model!AM1127+Model!AM1128-AM1124-Model!AM1125-Model!AM1126-AM1289+AM1237&gt;0,'Assumptions (Nuclear)'!AL29*(Model!AM1127+Model!AM1128-AM1124-Model!AM1125-Model!AM1126-AM1289+AM1237)-'Assumptions (Nuclear)'!AL30*Model!AM1123/10^3,-'Assumptions (Nuclear)'!AL30*Model!AM1123/10^3)</f>
        <v>0.2771064735</v>
      </c>
      <c r="AN1342" s="160">
        <f>IF(Model!AN1127+Model!AN1128-AN1124-Model!AN1125-Model!AN1126-AN1289+AN1237&gt;0,'Assumptions (Nuclear)'!AM29*(Model!AN1127+Model!AN1128-AN1124-Model!AN1125-Model!AN1126-AN1289+AN1237)-'Assumptions (Nuclear)'!AM30*Model!AN1123/10^3,-'Assumptions (Nuclear)'!AM30*Model!AN1123/10^3)</f>
        <v>0.1295574898</v>
      </c>
      <c r="AO1342" s="160">
        <f>IF(Model!AO1127+Model!AO1128-AO1124-Model!AO1125-Model!AO1126-AO1289+AO1237&gt;0,'Assumptions (Nuclear)'!AN29*(Model!AO1127+Model!AO1128-AO1124-Model!AO1125-Model!AO1126-AO1289+AO1237)-'Assumptions (Nuclear)'!AN30*Model!AO1123/10^3,-'Assumptions (Nuclear)'!AN30*Model!AO1123/10^3)</f>
        <v>0.1832571929</v>
      </c>
      <c r="AP1342" s="160">
        <f>IF(Model!AP1127+Model!AP1128-AP1124-Model!AP1125-Model!AP1126-AP1289+AP1237&gt;0,'Assumptions (Nuclear)'!AO29*(Model!AP1127+Model!AP1128-AP1124-Model!AP1125-Model!AP1126-AP1289+AP1237)-'Assumptions (Nuclear)'!AO30*Model!AP1123/10^3,-'Assumptions (Nuclear)'!AO30*Model!AP1123/10^3)</f>
        <v>0.3994513034</v>
      </c>
      <c r="AQ1342" s="160">
        <f>IF(Model!AQ1127+Model!AQ1128-AQ1124-Model!AQ1125-Model!AQ1126-AQ1289+AQ1237&gt;0,'Assumptions (Nuclear)'!AP29*(Model!AQ1127+Model!AQ1128-AQ1124-Model!AQ1125-Model!AQ1126-AQ1289+AQ1237)-'Assumptions (Nuclear)'!AP30*Model!AQ1123/10^3,-'Assumptions (Nuclear)'!AP30*Model!AQ1123/10^3)</f>
        <v>0.4216771661</v>
      </c>
      <c r="AR1342" s="160">
        <f>IF(Model!AR1127+Model!AR1128-AR1124-Model!AR1125-Model!AR1126-AR1289+AR1237&gt;0,'Assumptions (Nuclear)'!AQ29*(Model!AR1127+Model!AR1128-AR1124-Model!AR1125-Model!AR1126-AR1289+AR1237)-'Assumptions (Nuclear)'!AQ30*Model!AR1123/10^3,-'Assumptions (Nuclear)'!AQ30*Model!AR1123/10^3)</f>
        <v>0.4738143132</v>
      </c>
      <c r="AS1342" s="160">
        <f>IF(Model!AS1127+Model!AS1128-AS1124-Model!AS1125-Model!AS1126-AS1289+AS1237&gt;0,'Assumptions (Nuclear)'!AR29*(Model!AS1127+Model!AS1128-AS1124-Model!AS1125-Model!AS1126-AS1289+AS1237)-'Assumptions (Nuclear)'!AR30*Model!AS1123/10^3,-'Assumptions (Nuclear)'!AR30*Model!AS1123/10^3)</f>
        <v>0.6356785272</v>
      </c>
      <c r="AT1342" s="160">
        <f>IF(Model!AT1127+Model!AT1128-AT1124-Model!AT1125-Model!AT1126-AT1289+AT1237&gt;0,'Assumptions (Nuclear)'!AS29*(Model!AT1127+Model!AT1128-AT1124-Model!AT1125-Model!AT1126-AT1289+AT1237)-'Assumptions (Nuclear)'!AS30*Model!AT1123/10^3,-'Assumptions (Nuclear)'!AS30*Model!AT1123/10^3)</f>
        <v>0.7845580648</v>
      </c>
      <c r="AU1342" s="160">
        <f>IF(Model!AU1127+Model!AU1128-AU1124-Model!AU1125-Model!AU1126-AU1289+AU1237&gt;0,'Assumptions (Nuclear)'!AT29*(Model!AU1127+Model!AU1128-AU1124-Model!AU1125-Model!AU1126-AU1289+AU1237)-'Assumptions (Nuclear)'!AT30*Model!AU1123/10^3,-'Assumptions (Nuclear)'!AT30*Model!AU1123/10^3)</f>
        <v>0.9280484011</v>
      </c>
      <c r="AV1342" s="160">
        <f>IF(Model!AV1127+Model!AV1128-AV1124-Model!AV1125-Model!AV1126-AV1289+AV1237&gt;0,'Assumptions (Nuclear)'!AU29*(Model!AV1127+Model!AV1128-AV1124-Model!AV1125-Model!AV1126-AV1289+AV1237)-'Assumptions (Nuclear)'!AU30*Model!AV1123/10^3,-'Assumptions (Nuclear)'!AU30*Model!AV1123/10^3)</f>
        <v>1.07658709</v>
      </c>
      <c r="AW1342" s="160">
        <f>IF(Model!AW1127+Model!AW1128-AW1124-Model!AW1125-Model!AW1126-AW1289+AW1237&gt;0,'Assumptions (Nuclear)'!AV29*(Model!AW1127+Model!AW1128-AW1124-Model!AW1125-Model!AW1126-AW1289+AW1237)-'Assumptions (Nuclear)'!AV30*Model!AW1123/10^3,-'Assumptions (Nuclear)'!AV30*Model!AW1123/10^3)</f>
        <v>0.6967990629</v>
      </c>
      <c r="AX1342" s="160">
        <f>IF(Model!AX1127+Model!AX1128-AX1124-Model!AX1125-Model!AX1126-AX1289+AX1237&gt;0,'Assumptions (Nuclear)'!AW29*(Model!AX1127+Model!AX1128-AX1124-Model!AX1125-Model!AX1126-AX1289+AX1237)-'Assumptions (Nuclear)'!AW30*Model!AX1123/10^3,-'Assumptions (Nuclear)'!AW30*Model!AX1123/10^3)</f>
        <v>0.4263611952</v>
      </c>
      <c r="AY1342" s="160">
        <f>IF(Model!AY1127+Model!AY1128-AY1124-Model!AY1125-Model!AY1126-AY1289+AY1237&gt;0,'Assumptions (Nuclear)'!AX29*(Model!AY1127+Model!AY1128-AY1124-Model!AY1125-Model!AY1126-AY1289+AY1237)-'Assumptions (Nuclear)'!AX30*Model!AY1123/10^3,-'Assumptions (Nuclear)'!AX30*Model!AY1123/10^3)</f>
        <v>0.795917183</v>
      </c>
      <c r="AZ1342" s="160">
        <f>IF(Model!AZ1127+Model!AZ1128-AZ1124-Model!AZ1125-Model!AZ1126-AZ1289+AZ1237&gt;0,'Assumptions (Nuclear)'!AY29*(Model!AZ1127+Model!AZ1128-AZ1124-Model!AZ1125-Model!AZ1126-AZ1289+AZ1237)-'Assumptions (Nuclear)'!AY30*Model!AZ1123/10^3,-'Assumptions (Nuclear)'!AY30*Model!AZ1123/10^3)</f>
        <v>0.9962627141</v>
      </c>
      <c r="BA1342" s="160">
        <f>IF(Model!BA1127+Model!BA1128-BA1124-Model!BA1125-Model!BA1126-BA1289+BA1237&gt;0,'Assumptions (Nuclear)'!AZ29*(Model!BA1127+Model!BA1128-BA1124-Model!BA1125-Model!BA1126-BA1289+BA1237)-'Assumptions (Nuclear)'!AZ30*Model!BA1123/10^3,-'Assumptions (Nuclear)'!AZ30*Model!BA1123/10^3)</f>
        <v>0.631509395</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0.0870177817</v>
      </c>
      <c r="Y1343" s="266">
        <f>'Assumptions (Nuclear)'!$V$28*Y1129/1000000000</f>
        <v>0.0870177817</v>
      </c>
      <c r="Z1343" s="266">
        <f>'Assumptions (Nuclear)'!$V$28*Z1129/1000000000</f>
        <v>0.0870177817</v>
      </c>
      <c r="AA1343" s="266">
        <f>'Assumptions (Nuclear)'!$V$28*AA1129/1000000000</f>
        <v>0.0870177817</v>
      </c>
      <c r="AB1343" s="266">
        <f>'Assumptions (Nuclear)'!$V$28*AB1129/1000000000</f>
        <v>0.0870177817</v>
      </c>
      <c r="AC1343" s="266">
        <f>'Assumptions (Nuclear)'!$V$28*AC1129/1000000000</f>
        <v>0.0870177817</v>
      </c>
      <c r="AD1343" s="266">
        <f>'Assumptions (Nuclear)'!$V$28*AD1129/1000000000</f>
        <v>0.0870177817</v>
      </c>
      <c r="AE1343" s="266">
        <f>'Assumptions (Nuclear)'!$V$28*AE1129/1000000000</f>
        <v>0.0870177817</v>
      </c>
      <c r="AF1343" s="266">
        <f>'Assumptions (Nuclear)'!$V$28*AF1129/1000000000</f>
        <v>0.0870177817</v>
      </c>
      <c r="AG1343" s="266">
        <f>'Assumptions (Nuclear)'!$V$28*AG1129/1000000000</f>
        <v>0.0870177817</v>
      </c>
      <c r="AH1343" s="266">
        <f>'Assumptions (Nuclear)'!$V$28*AH1129/1000000000</f>
        <v>0.0870177817</v>
      </c>
      <c r="AI1343" s="266">
        <f>'Assumptions (Nuclear)'!$V$28*AI1129/1000000000</f>
        <v>0.6653227817</v>
      </c>
      <c r="AJ1343" s="266">
        <f>'Assumptions (Nuclear)'!$V$28*AJ1129/1000000000</f>
        <v>0.6800227817</v>
      </c>
      <c r="AK1343" s="266">
        <f>'Assumptions (Nuclear)'!$V$28*AK1129/1000000000</f>
        <v>1.302707782</v>
      </c>
      <c r="AL1343" s="266">
        <f>'Assumptions (Nuclear)'!$V$28*AL1129/1000000000</f>
        <v>0.0870177817</v>
      </c>
      <c r="AM1343" s="266">
        <f>'Assumptions (Nuclear)'!$V$28*AM1129/1000000000</f>
        <v>0.5021877817</v>
      </c>
      <c r="AN1343" s="266">
        <f>'Assumptions (Nuclear)'!$V$28*AN1129/1000000000</f>
        <v>0.7280427817</v>
      </c>
      <c r="AO1343" s="266">
        <f>'Assumptions (Nuclear)'!$V$28*AO1129/1000000000</f>
        <v>0.0870177817</v>
      </c>
      <c r="AP1343" s="266">
        <f>'Assumptions (Nuclear)'!$V$28*AP1129/1000000000</f>
        <v>0.0870177817</v>
      </c>
      <c r="AQ1343" s="266">
        <f>'Assumptions (Nuclear)'!$V$28*AQ1129/1000000000</f>
        <v>0.4836727817</v>
      </c>
      <c r="AR1343" s="266">
        <f>'Assumptions (Nuclear)'!$V$28*AR1129/1000000000</f>
        <v>0.0870177817</v>
      </c>
      <c r="AS1343" s="266">
        <f>'Assumptions (Nuclear)'!$V$28*AS1129/1000000000</f>
        <v>0.0870177817</v>
      </c>
      <c r="AT1343" s="266">
        <f>'Assumptions (Nuclear)'!$V$28*AT1129/1000000000</f>
        <v>0.0870177817</v>
      </c>
      <c r="AU1343" s="266">
        <f>'Assumptions (Nuclear)'!$V$28*AU1129/1000000000</f>
        <v>0.0870177817</v>
      </c>
      <c r="AV1343" s="266">
        <f>'Assumptions (Nuclear)'!$V$28*AV1129/1000000000</f>
        <v>0.0870177817</v>
      </c>
      <c r="AW1343" s="266">
        <f>'Assumptions (Nuclear)'!$V$28*AW1129/1000000000</f>
        <v>1.338547782</v>
      </c>
      <c r="AX1343" s="266">
        <f>'Assumptions (Nuclear)'!$V$28*AX1129/1000000000</f>
        <v>0.5157327817</v>
      </c>
      <c r="AY1343" s="266">
        <f>'Assumptions (Nuclear)'!$V$28*AY1129/1000000000</f>
        <v>0.0870177817</v>
      </c>
      <c r="AZ1343" s="266">
        <f>'Assumptions (Nuclear)'!$V$28*AZ1129/1000000000</f>
        <v>0.9141377817</v>
      </c>
      <c r="BA1343" s="266">
        <f>'Assumptions (Nuclear)'!$V$28*BA1129/1000000000</f>
        <v>1.370397782</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1881.8</v>
      </c>
      <c r="Y1348" s="167">
        <f>X1348-'Assumptions (Hydro)'!X36+X1354</f>
        <v>1881.8</v>
      </c>
      <c r="Z1348" s="167">
        <f>Y1348-'Assumptions (Hydro)'!Y36+Y1354</f>
        <v>1881.8</v>
      </c>
      <c r="AA1348" s="167">
        <f>Z1348-'Assumptions (Hydro)'!Z36+Z1354</f>
        <v>1881.8</v>
      </c>
      <c r="AB1348" s="167">
        <f>AA1348-'Assumptions (Hydro)'!AA36+AA1354</f>
        <v>1881.8</v>
      </c>
      <c r="AC1348" s="167">
        <f>AB1348-'Assumptions (Hydro)'!AB36+AB1354</f>
        <v>1881.8</v>
      </c>
      <c r="AD1348" s="167">
        <f>AC1348-'Assumptions (Hydro)'!AC36+AC1354</f>
        <v>1881.8</v>
      </c>
      <c r="AE1348" s="167">
        <f>AD1348-'Assumptions (Hydro)'!AD36+AD1354</f>
        <v>1881.8</v>
      </c>
      <c r="AF1348" s="167">
        <f>AE1348-'Assumptions (Hydro)'!AE36+AE1354</f>
        <v>1881.8</v>
      </c>
      <c r="AG1348" s="167">
        <f>AF1348-'Assumptions (Hydro)'!AF36+AF1354</f>
        <v>1881.8</v>
      </c>
      <c r="AH1348" s="167">
        <f>AG1348-'Assumptions (Hydro)'!AG36+AG1354</f>
        <v>1881.8</v>
      </c>
      <c r="AI1348" s="167">
        <f>AH1348-'Assumptions (Hydro)'!AH36+AH1354</f>
        <v>1881.8</v>
      </c>
      <c r="AJ1348" s="167">
        <f>AI1348-'Assumptions (Hydro)'!AI36+AI1354</f>
        <v>1881.8</v>
      </c>
      <c r="AK1348" s="167">
        <f>AJ1348-'Assumptions (Hydro)'!AJ36+AJ1354</f>
        <v>1881.8</v>
      </c>
      <c r="AL1348" s="167">
        <f>AK1348-'Assumptions (Hydro)'!AK36+AK1354</f>
        <v>1881.8</v>
      </c>
      <c r="AM1348" s="167">
        <f>AL1348-'Assumptions (Hydro)'!AL36+AL1354</f>
        <v>1881.8</v>
      </c>
      <c r="AN1348" s="167">
        <f>AM1348-'Assumptions (Hydro)'!AM36+AM1354</f>
        <v>1881.8</v>
      </c>
      <c r="AO1348" s="167">
        <f>AN1348-'Assumptions (Hydro)'!AN36+AN1354</f>
        <v>1881.8</v>
      </c>
      <c r="AP1348" s="167">
        <f>AO1348-'Assumptions (Hydro)'!AO36+AO1354</f>
        <v>1881.8</v>
      </c>
      <c r="AQ1348" s="167">
        <f>AP1348-'Assumptions (Hydro)'!AP36+AP1354</f>
        <v>1881.8</v>
      </c>
      <c r="AR1348" s="167">
        <f>AQ1348-'Assumptions (Hydro)'!AQ36+AQ1354</f>
        <v>1881.8</v>
      </c>
      <c r="AS1348" s="167">
        <f>AR1348-'Assumptions (Hydro)'!AR36+AR1354</f>
        <v>1881.8</v>
      </c>
      <c r="AT1348" s="167">
        <f>AS1348-'Assumptions (Hydro)'!AS36+AS1354</f>
        <v>1881.8</v>
      </c>
      <c r="AU1348" s="167">
        <f>AT1348-'Assumptions (Hydro)'!AT36+AT1354</f>
        <v>1881.8</v>
      </c>
      <c r="AV1348" s="167">
        <f>AU1348-'Assumptions (Hydro)'!AU36+AU1354</f>
        <v>1881.8</v>
      </c>
      <c r="AW1348" s="167">
        <f>AV1348-'Assumptions (Hydro)'!AV36+AV1354</f>
        <v>1881.8</v>
      </c>
      <c r="AX1348" s="167">
        <f>AW1348-'Assumptions (Hydro)'!AW36+AW1354</f>
        <v>1881.8</v>
      </c>
      <c r="AY1348" s="167">
        <f>AX1348-'Assumptions (Hydro)'!AX36+AX1354</f>
        <v>1881.8</v>
      </c>
      <c r="AZ1348" s="167">
        <f>AY1348-'Assumptions (Hydro)'!AY36+AY1354</f>
        <v>1881.8</v>
      </c>
      <c r="BA1348" s="167">
        <f>AZ1348-'Assumptions (Hydro)'!AZ36+AZ1354</f>
        <v>1881.8</v>
      </c>
    </row>
    <row r="1349" ht="15.75" customHeight="1">
      <c r="A1349" s="272" t="s">
        <v>350</v>
      </c>
      <c r="B1349" s="150" t="s">
        <v>149</v>
      </c>
      <c r="C1349" s="151">
        <v>1861.2</v>
      </c>
      <c r="D1349" s="151">
        <v>1869.2</v>
      </c>
      <c r="E1349" s="151">
        <v>1869.2</v>
      </c>
      <c r="F1349" s="151">
        <v>1869.2</v>
      </c>
      <c r="G1349" s="151">
        <v>1869.2</v>
      </c>
      <c r="H1349" s="151">
        <v>1869.4</v>
      </c>
      <c r="I1349" s="151">
        <v>1867.3</v>
      </c>
      <c r="J1349" s="151">
        <v>1866.1</v>
      </c>
      <c r="K1349" s="151">
        <v>1866.1</v>
      </c>
      <c r="L1349" s="151">
        <v>1866.1</v>
      </c>
      <c r="M1349" s="151">
        <v>1866.2</v>
      </c>
      <c r="N1349" s="151">
        <v>1875.8</v>
      </c>
      <c r="O1349" s="151">
        <v>1870.2</v>
      </c>
      <c r="P1349" s="151">
        <v>1870.7</v>
      </c>
      <c r="Q1349" s="151">
        <v>1878.9</v>
      </c>
      <c r="R1349" s="151">
        <v>1878.9</v>
      </c>
      <c r="S1349" s="151">
        <v>1881.8</v>
      </c>
      <c r="T1349" s="151">
        <v>1881.8</v>
      </c>
      <c r="U1349" s="151">
        <v>1881.8</v>
      </c>
      <c r="V1349" s="172">
        <f t="shared" ref="V1349:W1349" si="51">U1349+V1354</f>
        <v>1881.8</v>
      </c>
      <c r="W1349" s="153">
        <f t="shared" si="51"/>
        <v>1881.8</v>
      </c>
      <c r="X1349" s="154">
        <f t="shared" ref="X1349:AZ1349" si="52">W1349+($BA$1349-$W$1349)/($BA$2-$W$2)</f>
        <v>1819.073333</v>
      </c>
      <c r="Y1349" s="154">
        <f t="shared" si="52"/>
        <v>1756.346667</v>
      </c>
      <c r="Z1349" s="154">
        <f t="shared" si="52"/>
        <v>1693.62</v>
      </c>
      <c r="AA1349" s="154">
        <f t="shared" si="52"/>
        <v>1630.893333</v>
      </c>
      <c r="AB1349" s="154">
        <f t="shared" si="52"/>
        <v>1568.166667</v>
      </c>
      <c r="AC1349" s="154">
        <f t="shared" si="52"/>
        <v>1505.44</v>
      </c>
      <c r="AD1349" s="154">
        <f t="shared" si="52"/>
        <v>1442.713333</v>
      </c>
      <c r="AE1349" s="154">
        <f t="shared" si="52"/>
        <v>1379.986667</v>
      </c>
      <c r="AF1349" s="154">
        <f t="shared" si="52"/>
        <v>1317.26</v>
      </c>
      <c r="AG1349" s="154">
        <f t="shared" si="52"/>
        <v>1254.533333</v>
      </c>
      <c r="AH1349" s="154">
        <f t="shared" si="52"/>
        <v>1191.806667</v>
      </c>
      <c r="AI1349" s="154">
        <f t="shared" si="52"/>
        <v>1129.08</v>
      </c>
      <c r="AJ1349" s="154">
        <f t="shared" si="52"/>
        <v>1066.353333</v>
      </c>
      <c r="AK1349" s="154">
        <f t="shared" si="52"/>
        <v>1003.626667</v>
      </c>
      <c r="AL1349" s="154">
        <f t="shared" si="52"/>
        <v>940.9</v>
      </c>
      <c r="AM1349" s="154">
        <f t="shared" si="52"/>
        <v>878.1733333</v>
      </c>
      <c r="AN1349" s="154">
        <f t="shared" si="52"/>
        <v>815.4466667</v>
      </c>
      <c r="AO1349" s="154">
        <f t="shared" si="52"/>
        <v>752.72</v>
      </c>
      <c r="AP1349" s="154">
        <f t="shared" si="52"/>
        <v>689.9933333</v>
      </c>
      <c r="AQ1349" s="154">
        <f t="shared" si="52"/>
        <v>627.2666667</v>
      </c>
      <c r="AR1349" s="154">
        <f t="shared" si="52"/>
        <v>564.54</v>
      </c>
      <c r="AS1349" s="154">
        <f t="shared" si="52"/>
        <v>501.8133333</v>
      </c>
      <c r="AT1349" s="154">
        <f t="shared" si="52"/>
        <v>439.0866667</v>
      </c>
      <c r="AU1349" s="154">
        <f t="shared" si="52"/>
        <v>376.36</v>
      </c>
      <c r="AV1349" s="154">
        <f t="shared" si="52"/>
        <v>313.6333333</v>
      </c>
      <c r="AW1349" s="154">
        <f t="shared" si="52"/>
        <v>250.9066667</v>
      </c>
      <c r="AX1349" s="154">
        <f t="shared" si="52"/>
        <v>188.18</v>
      </c>
      <c r="AY1349" s="154">
        <f t="shared" si="52"/>
        <v>125.4533333</v>
      </c>
      <c r="AZ1349" s="154">
        <f t="shared" si="52"/>
        <v>62.72666667</v>
      </c>
      <c r="BA1349" s="155">
        <f>Inputs!$H$7</f>
        <v>0</v>
      </c>
    </row>
    <row r="1350" ht="15.75" customHeight="1">
      <c r="A1350" s="273" t="s">
        <v>28</v>
      </c>
      <c r="B1350" s="159" t="s">
        <v>150</v>
      </c>
      <c r="C1350" s="274">
        <v>6.58073</v>
      </c>
      <c r="D1350" s="274">
        <v>7.113793</v>
      </c>
      <c r="E1350" s="274">
        <v>7.836756</v>
      </c>
      <c r="F1350" s="274">
        <v>6.047214</v>
      </c>
      <c r="G1350" s="274">
        <v>7.281694</v>
      </c>
      <c r="H1350" s="274">
        <v>6.662827</v>
      </c>
      <c r="I1350" s="274">
        <v>5.54203</v>
      </c>
      <c r="J1350" s="274">
        <v>6.210229</v>
      </c>
      <c r="K1350" s="274">
        <v>7.14873</v>
      </c>
      <c r="L1350" s="274">
        <v>7.00271</v>
      </c>
      <c r="M1350" s="274">
        <v>7.262585</v>
      </c>
      <c r="N1350" s="274">
        <v>6.910103</v>
      </c>
      <c r="O1350" s="274">
        <v>5.323284</v>
      </c>
      <c r="P1350" s="274">
        <v>6.301805</v>
      </c>
      <c r="Q1350" s="274">
        <v>6.699675</v>
      </c>
      <c r="R1350" s="274">
        <v>7.749819</v>
      </c>
      <c r="S1350" s="274">
        <v>8.312476</v>
      </c>
      <c r="T1350" s="274">
        <v>8.240616</v>
      </c>
      <c r="U1350" s="274">
        <v>7.137155</v>
      </c>
      <c r="V1350" s="275">
        <f t="shared" ref="V1350:W1350" si="53">U1350</f>
        <v>7.137155</v>
      </c>
      <c r="W1350" s="275">
        <f t="shared" si="53"/>
        <v>7.137155</v>
      </c>
      <c r="X1350" s="154">
        <f t="shared" ref="X1350:AZ1350" si="54">W1350+($BA$1350-$W$1350)/($BA$2-$W$2)</f>
        <v>6.899249833</v>
      </c>
      <c r="Y1350" s="154">
        <f t="shared" si="54"/>
        <v>6.661344667</v>
      </c>
      <c r="Z1350" s="154">
        <f t="shared" si="54"/>
        <v>6.4234395</v>
      </c>
      <c r="AA1350" s="154">
        <f t="shared" si="54"/>
        <v>6.185534333</v>
      </c>
      <c r="AB1350" s="154">
        <f t="shared" si="54"/>
        <v>5.947629167</v>
      </c>
      <c r="AC1350" s="154">
        <f t="shared" si="54"/>
        <v>5.709724</v>
      </c>
      <c r="AD1350" s="154">
        <f t="shared" si="54"/>
        <v>5.471818833</v>
      </c>
      <c r="AE1350" s="154">
        <f t="shared" si="54"/>
        <v>5.233913667</v>
      </c>
      <c r="AF1350" s="154">
        <f t="shared" si="54"/>
        <v>4.9960085</v>
      </c>
      <c r="AG1350" s="154">
        <f t="shared" si="54"/>
        <v>4.758103333</v>
      </c>
      <c r="AH1350" s="154">
        <f t="shared" si="54"/>
        <v>4.520198167</v>
      </c>
      <c r="AI1350" s="154">
        <f t="shared" si="54"/>
        <v>4.282293</v>
      </c>
      <c r="AJ1350" s="154">
        <f t="shared" si="54"/>
        <v>4.044387833</v>
      </c>
      <c r="AK1350" s="154">
        <f t="shared" si="54"/>
        <v>3.806482667</v>
      </c>
      <c r="AL1350" s="154">
        <f t="shared" si="54"/>
        <v>3.5685775</v>
      </c>
      <c r="AM1350" s="154">
        <f t="shared" si="54"/>
        <v>3.330672333</v>
      </c>
      <c r="AN1350" s="154">
        <f t="shared" si="54"/>
        <v>3.092767167</v>
      </c>
      <c r="AO1350" s="154">
        <f t="shared" si="54"/>
        <v>2.854862</v>
      </c>
      <c r="AP1350" s="154">
        <f t="shared" si="54"/>
        <v>2.616956833</v>
      </c>
      <c r="AQ1350" s="154">
        <f t="shared" si="54"/>
        <v>2.379051667</v>
      </c>
      <c r="AR1350" s="154">
        <f t="shared" si="54"/>
        <v>2.1411465</v>
      </c>
      <c r="AS1350" s="154">
        <f t="shared" si="54"/>
        <v>1.903241333</v>
      </c>
      <c r="AT1350" s="154">
        <f t="shared" si="54"/>
        <v>1.665336167</v>
      </c>
      <c r="AU1350" s="154">
        <f t="shared" si="54"/>
        <v>1.427431</v>
      </c>
      <c r="AV1350" s="154">
        <f t="shared" si="54"/>
        <v>1.189525833</v>
      </c>
      <c r="AW1350" s="154">
        <f t="shared" si="54"/>
        <v>0.9516206667</v>
      </c>
      <c r="AX1350" s="154">
        <f t="shared" si="54"/>
        <v>0.7137155</v>
      </c>
      <c r="AY1350" s="154">
        <f t="shared" si="54"/>
        <v>0.4758103333</v>
      </c>
      <c r="AZ1350" s="154">
        <f t="shared" si="54"/>
        <v>0.2379051667</v>
      </c>
      <c r="BA1350" s="243">
        <f>Inputs!$I$7</f>
        <v>0</v>
      </c>
    </row>
    <row r="1351" ht="15.75" customHeight="1">
      <c r="A1351" s="273" t="s">
        <v>31</v>
      </c>
      <c r="B1351" s="159" t="s">
        <v>351</v>
      </c>
      <c r="C1351" s="160">
        <f>'Assumptions (Hydro)'!B17*Model!C1349/10^9+'Assumptions (Hydro)'!B18*Model!C1350/10^3</f>
        <v>0.05833278718</v>
      </c>
      <c r="D1351" s="160">
        <f>'Assumptions (Hydro)'!C17*Model!D1349/10^9+'Assumptions (Hydro)'!C18*Model!D1350/10^3</f>
        <v>0.05905368728</v>
      </c>
      <c r="E1351" s="160">
        <f>'Assumptions (Hydro)'!D17*Model!E1349/10^9+'Assumptions (Hydro)'!D18*Model!E1350/10^3</f>
        <v>0.05972708197</v>
      </c>
      <c r="F1351" s="160">
        <f>'Assumptions (Hydro)'!E17*Model!F1349/10^9+'Assumptions (Hydro)'!E18*Model!F1350/10^3</f>
        <v>0.05806023583</v>
      </c>
      <c r="G1351" s="160">
        <f>'Assumptions (Hydro)'!F17*Model!G1349/10^9+'Assumptions (Hydro)'!F18*Model!G1350/10^3</f>
        <v>0.05921007653</v>
      </c>
      <c r="H1351" s="160">
        <f>'Assumptions (Hydro)'!G17*Model!H1349/10^9+'Assumptions (Hydro)'!G18*Model!H1350/10^3</f>
        <v>0.05963558013</v>
      </c>
      <c r="I1351" s="160">
        <f>'Assumptions (Hydro)'!H17*Model!I1349/10^9+'Assumptions (Hydro)'!H18*Model!I1350/10^3</f>
        <v>0.06030616741</v>
      </c>
      <c r="J1351" s="160">
        <f>'Assumptions (Hydro)'!I17*Model!J1349/10^9+'Assumptions (Hydro)'!I18*Model!J1350/10^3</f>
        <v>0.06419549352</v>
      </c>
      <c r="K1351" s="160">
        <f>'Assumptions (Hydro)'!J17*Model!K1349/10^9+'Assumptions (Hydro)'!J18*Model!K1350/10^3</f>
        <v>0.06680344036</v>
      </c>
      <c r="L1351" s="160">
        <f>'Assumptions (Hydro)'!K17*Model!L1349/10^9+'Assumptions (Hydro)'!K18*Model!L1350/10^3</f>
        <v>0.06931288588</v>
      </c>
      <c r="M1351" s="160">
        <f>'Assumptions (Hydro)'!L17*Model!M1349/10^9+'Assumptions (Hydro)'!L18*Model!M1350/10^3</f>
        <v>0.07095107266</v>
      </c>
      <c r="N1351" s="160">
        <f>'Assumptions (Hydro)'!M17*Model!N1349/10^9+'Assumptions (Hydro)'!M18*Model!N1350/10^3</f>
        <v>0.07224692578</v>
      </c>
      <c r="O1351" s="160">
        <f>'Assumptions (Hydro)'!N17*Model!O1349/10^9+'Assumptions (Hydro)'!N18*Model!O1350/10^3</f>
        <v>0.0718207597</v>
      </c>
      <c r="P1351" s="160">
        <f>'Assumptions (Hydro)'!O17*Model!P1349/10^9+'Assumptions (Hydro)'!O18*Model!P1350/10^3</f>
        <v>0.07366775958</v>
      </c>
      <c r="Q1351" s="160">
        <f>'Assumptions (Hydro)'!P17*Model!Q1349/10^9+'Assumptions (Hydro)'!P18*Model!Q1350/10^3</f>
        <v>0.07536624784</v>
      </c>
      <c r="R1351" s="160">
        <f>'Assumptions (Hydro)'!Q17*Model!R1349/10^9+'Assumptions (Hydro)'!Q18*Model!R1350/10^3</f>
        <v>0.07928479965</v>
      </c>
      <c r="S1351" s="160">
        <f>'Assumptions (Hydro)'!R17*Model!S1349/10^9+'Assumptions (Hydro)'!R18*Model!S1350/10^3</f>
        <v>0.08138396266</v>
      </c>
      <c r="T1351" s="160">
        <f>'Assumptions (Hydro)'!S17*Model!T1349/10^9+'Assumptions (Hydro)'!S18*Model!T1350/10^3</f>
        <v>0.08043067747</v>
      </c>
      <c r="U1351" s="160">
        <f>'Assumptions (Hydro)'!T17*Model!U1349/10^9+'Assumptions (Hydro)'!T18*Model!U1350/10^3</f>
        <v>0.08216538195</v>
      </c>
      <c r="V1351" s="160">
        <f>'Assumptions (Hydro)'!U17*Model!V1349/10^9+'Assumptions (Hydro)'!U18*Model!V1350/10^3</f>
        <v>0.08320324112</v>
      </c>
      <c r="W1351" s="160">
        <f>'Assumptions (Hydro)'!V17*Model!W1349/10^9+'Assumptions (Hydro)'!V18*Model!W1350/10^3</f>
        <v>0.08485850615</v>
      </c>
      <c r="X1351" s="160">
        <f>'Assumptions (Hydro)'!W17*Model!X1349/10^9+'Assumptions (Hydro)'!W18*Model!X1350/10^3</f>
        <v>0.08366181137</v>
      </c>
      <c r="Y1351" s="160">
        <f>'Assumptions (Hydro)'!X17*Model!Y1349/10^9+'Assumptions (Hydro)'!X18*Model!Y1350/10^3</f>
        <v>0.08238391657</v>
      </c>
      <c r="Z1351" s="160">
        <f>'Assumptions (Hydro)'!Y17*Model!Z1349/10^9+'Assumptions (Hydro)'!Y18*Model!Z1350/10^3</f>
        <v>0.08102206456</v>
      </c>
      <c r="AA1351" s="160">
        <f>'Assumptions (Hydro)'!Z17*Model!AA1349/10^9+'Assumptions (Hydro)'!Z18*Model!AA1350/10^3</f>
        <v>0.07957342057</v>
      </c>
      <c r="AB1351" s="160">
        <f>'Assumptions (Hydro)'!AA17*Model!AB1349/10^9+'Assumptions (Hydro)'!AA18*Model!AB1350/10^3</f>
        <v>0.07803507027</v>
      </c>
      <c r="AC1351" s="160">
        <f>'Assumptions (Hydro)'!AB17*Model!AC1349/10^9+'Assumptions (Hydro)'!AB18*Model!AC1350/10^3</f>
        <v>0.07640401774</v>
      </c>
      <c r="AD1351" s="160">
        <f>'Assumptions (Hydro)'!AC17*Model!AD1349/10^9+'Assumptions (Hydro)'!AC18*Model!AD1350/10^3</f>
        <v>0.07467718335</v>
      </c>
      <c r="AE1351" s="160">
        <f>'Assumptions (Hydro)'!AD17*Model!AE1349/10^9+'Assumptions (Hydro)'!AD18*Model!AE1350/10^3</f>
        <v>0.07285140162</v>
      </c>
      <c r="AF1351" s="160">
        <f>'Assumptions (Hydro)'!AE17*Model!AF1349/10^9+'Assumptions (Hydro)'!AE18*Model!AF1350/10^3</f>
        <v>0.07092341903</v>
      </c>
      <c r="AG1351" s="160">
        <f>'Assumptions (Hydro)'!AF17*Model!AG1349/10^9+'Assumptions (Hydro)'!AF18*Model!AG1350/10^3</f>
        <v>0.06888989177</v>
      </c>
      <c r="AH1351" s="160">
        <f>'Assumptions (Hydro)'!AG17*Model!AH1349/10^9+'Assumptions (Hydro)'!AG18*Model!AH1350/10^3</f>
        <v>0.06674738345</v>
      </c>
      <c r="AI1351" s="160">
        <f>'Assumptions (Hydro)'!AH17*Model!AI1349/10^9+'Assumptions (Hydro)'!AH18*Model!AI1350/10^3</f>
        <v>0.0644923627</v>
      </c>
      <c r="AJ1351" s="160">
        <f>'Assumptions (Hydro)'!AI17*Model!AJ1349/10^9+'Assumptions (Hydro)'!AI18*Model!AJ1350/10^3</f>
        <v>0.06212120079</v>
      </c>
      <c r="AK1351" s="160">
        <f>'Assumptions (Hydro)'!AJ17*Model!AK1349/10^9+'Assumptions (Hydro)'!AJ18*Model!AK1350/10^3</f>
        <v>0.05963016914</v>
      </c>
      <c r="AL1351" s="160">
        <f>'Assumptions (Hydro)'!AK17*Model!AL1349/10^9+'Assumptions (Hydro)'!AK18*Model!AL1350/10^3</f>
        <v>0.05701543676</v>
      </c>
      <c r="AM1351" s="160">
        <f>'Assumptions (Hydro)'!AL17*Model!AM1349/10^9+'Assumptions (Hydro)'!AL18*Model!AM1350/10^3</f>
        <v>0.0542730677</v>
      </c>
      <c r="AN1351" s="160">
        <f>'Assumptions (Hydro)'!AM17*Model!AN1349/10^9+'Assumptions (Hydro)'!AM18*Model!AN1350/10^3</f>
        <v>0.05139901835</v>
      </c>
      <c r="AO1351" s="160">
        <f>'Assumptions (Hydro)'!AN17*Model!AO1349/10^9+'Assumptions (Hydro)'!AN18*Model!AO1350/10^3</f>
        <v>0.04838913473</v>
      </c>
      <c r="AP1351" s="160">
        <f>'Assumptions (Hydro)'!AO17*Model!AP1349/10^9+'Assumptions (Hydro)'!AO18*Model!AP1350/10^3</f>
        <v>0.04523914969</v>
      </c>
      <c r="AQ1351" s="160">
        <f>'Assumptions (Hydro)'!AP17*Model!AQ1349/10^9+'Assumptions (Hydro)'!AP18*Model!AQ1350/10^3</f>
        <v>0.04194468007</v>
      </c>
      <c r="AR1351" s="160">
        <f>'Assumptions (Hydro)'!AQ17*Model!AR1349/10^9+'Assumptions (Hydro)'!AQ18*Model!AR1350/10^3</f>
        <v>0.03850122374</v>
      </c>
      <c r="AS1351" s="160">
        <f>'Assumptions (Hydro)'!AR17*Model!AS1349/10^9+'Assumptions (Hydro)'!AR18*Model!AS1350/10^3</f>
        <v>0.03490415664</v>
      </c>
      <c r="AT1351" s="160">
        <f>'Assumptions (Hydro)'!AS17*Model!AT1349/10^9+'Assumptions (Hydro)'!AS18*Model!AT1350/10^3</f>
        <v>0.03114872969</v>
      </c>
      <c r="AU1351" s="160">
        <f>'Assumptions (Hydro)'!AT17*Model!AU1349/10^9+'Assumptions (Hydro)'!AT18*Model!AU1350/10^3</f>
        <v>0.02723006564</v>
      </c>
      <c r="AV1351" s="160">
        <f>'Assumptions (Hydro)'!AU17*Model!AV1349/10^9+'Assumptions (Hydro)'!AU18*Model!AV1350/10^3</f>
        <v>0.02314315586</v>
      </c>
      <c r="AW1351" s="160">
        <f>'Assumptions (Hydro)'!AV17*Model!AW1349/10^9+'Assumptions (Hydro)'!AV18*Model!AW1350/10^3</f>
        <v>0.01888285704</v>
      </c>
      <c r="AX1351" s="160">
        <f>'Assumptions (Hydro)'!AW17*Model!AX1349/10^9+'Assumptions (Hydro)'!AW18*Model!AX1350/10^3</f>
        <v>0.01444388781</v>
      </c>
      <c r="AY1351" s="160">
        <f>'Assumptions (Hydro)'!AX17*Model!AY1349/10^9+'Assumptions (Hydro)'!AX18*Model!AY1350/10^3</f>
        <v>0.009820825294</v>
      </c>
      <c r="AZ1351" s="160">
        <f>'Assumptions (Hydro)'!AY17*Model!AZ1349/10^9+'Assumptions (Hydro)'!AY18*Model!AZ1350/10^3</f>
        <v>0.005008101562</v>
      </c>
      <c r="BA1351" s="160">
        <f>'Assumptions (Hydro)'!AZ17*Model!BA1349/10^9+'Assumptions (Hydro)'!AZ18*Model!BA1350/10^3</f>
        <v>0</v>
      </c>
    </row>
    <row r="1352" ht="15.75" customHeight="1">
      <c r="A1352" s="273" t="s">
        <v>36</v>
      </c>
      <c r="B1352" s="159" t="s">
        <v>351</v>
      </c>
      <c r="C1352" s="95">
        <f>C1350*'Assumptions (Hydro)'!B30/10^3</f>
        <v>0.4404916917</v>
      </c>
      <c r="D1352" s="95">
        <f>D1350*'Assumptions (Hydro)'!C30/10^3</f>
        <v>0.4877408553</v>
      </c>
      <c r="E1352" s="95">
        <f>E1350*'Assumptions (Hydro)'!D30/10^3</f>
        <v>0.4857816962</v>
      </c>
      <c r="F1352" s="95">
        <f>F1350*'Assumptions (Hydro)'!E30/10^3</f>
        <v>0.4556569702</v>
      </c>
      <c r="G1352" s="95">
        <f>G1350*'Assumptions (Hydro)'!F30/10^3</f>
        <v>0.5764749661</v>
      </c>
      <c r="H1352" s="95">
        <f>H1350*'Assumptions (Hydro)'!G30/10^3</f>
        <v>0.6386512901</v>
      </c>
      <c r="I1352" s="95">
        <f>I1350*'Assumptions (Hydro)'!H30/10^3</f>
        <v>0.4779319205</v>
      </c>
      <c r="J1352" s="95">
        <f>J1350*'Assumptions (Hydro)'!I30/10^3</f>
        <v>0.5443371292</v>
      </c>
      <c r="K1352" s="95">
        <f>K1350*'Assumptions (Hydro)'!J30/10^3</f>
        <v>0.7251543035</v>
      </c>
      <c r="L1352" s="95">
        <f>L1350*'Assumptions (Hydro)'!K30/10^3</f>
        <v>0.495967636</v>
      </c>
      <c r="M1352" s="95">
        <f>M1350*'Assumptions (Hydro)'!L30/10^3</f>
        <v>0.5318311107</v>
      </c>
      <c r="N1352" s="95">
        <f>N1350*'Assumptions (Hydro)'!M30/10^3</f>
        <v>0.4874545589</v>
      </c>
      <c r="O1352" s="95">
        <f>O1350*'Assumptions (Hydro)'!N30/10^3</f>
        <v>0.3247086128</v>
      </c>
      <c r="P1352" s="95">
        <f>P1350*'Assumptions (Hydro)'!O30/10^3</f>
        <v>0.4267223143</v>
      </c>
      <c r="Q1352" s="95">
        <f>Q1350*'Assumptions (Hydro)'!P30/10^3</f>
        <v>0.4868204944</v>
      </c>
      <c r="R1352" s="95">
        <f>R1350*'Assumptions (Hydro)'!Q30/10^3</f>
        <v>0.4639553141</v>
      </c>
      <c r="S1352" s="95">
        <f>S1350*'Assumptions (Hydro)'!R30/10^3</f>
        <v>0.5325803373</v>
      </c>
      <c r="T1352" s="95">
        <f>T1350*'Assumptions (Hydro)'!S30/10^3</f>
        <v>0.5153681246</v>
      </c>
      <c r="U1352" s="95">
        <f>U1350*'Assumptions (Hydro)'!T30/10^3</f>
        <v>0.458205351</v>
      </c>
      <c r="V1352" s="95">
        <f>V1350*'Assumptions (Hydro)'!U30/10^3</f>
        <v>0.464557419</v>
      </c>
      <c r="W1352" s="95">
        <f>W1350*'Assumptions (Hydro)'!V30/10^3</f>
        <v>0.4845648628</v>
      </c>
      <c r="X1352" s="95">
        <f>X1350*'Assumptions (Hydro)'!W30/10^3</f>
        <v>0.4719654694</v>
      </c>
      <c r="Y1352" s="95">
        <f>Y1350*'Assumptions (Hydro)'!X30/10^3</f>
        <v>0.45989817</v>
      </c>
      <c r="Z1352" s="95">
        <f>Z1350*'Assumptions (Hydro)'!Y30/10^3</f>
        <v>0.4507066063</v>
      </c>
      <c r="AA1352" s="95">
        <f>AA1350*'Assumptions (Hydro)'!Z30/10^3</f>
        <v>0.4422628595</v>
      </c>
      <c r="AB1352" s="95">
        <f>AB1350*'Assumptions (Hydro)'!AA30/10^3</f>
        <v>0.4372494149</v>
      </c>
      <c r="AC1352" s="95">
        <f>AC1350*'Assumptions (Hydro)'!AB30/10^3</f>
        <v>0.426537052</v>
      </c>
      <c r="AD1352" s="95">
        <f>AD1350*'Assumptions (Hydro)'!AC30/10^3</f>
        <v>0.4167972502</v>
      </c>
      <c r="AE1352" s="95">
        <f>AE1350*'Assumptions (Hydro)'!AD30/10^3</f>
        <v>0.4056779267</v>
      </c>
      <c r="AF1352" s="95">
        <f>AF1350*'Assumptions (Hydro)'!AE30/10^3</f>
        <v>0.3943700728</v>
      </c>
      <c r="AG1352" s="95">
        <f>AG1350*'Assumptions (Hydro)'!AF30/10^3</f>
        <v>0.3825265755</v>
      </c>
      <c r="AH1352" s="95">
        <f>AH1350*'Assumptions (Hydro)'!AG30/10^3</f>
        <v>0.3706527239</v>
      </c>
      <c r="AI1352" s="95">
        <f>AI1350*'Assumptions (Hydro)'!AH30/10^3</f>
        <v>0.3566642617</v>
      </c>
      <c r="AJ1352" s="95">
        <f>AJ1350*'Assumptions (Hydro)'!AI30/10^3</f>
        <v>0.3419618081</v>
      </c>
      <c r="AK1352" s="95">
        <f>AK1350*'Assumptions (Hydro)'!AJ30/10^3</f>
        <v>0.3267582167</v>
      </c>
      <c r="AL1352" s="95">
        <f>AL1350*'Assumptions (Hydro)'!AK30/10^3</f>
        <v>0.3114743656</v>
      </c>
      <c r="AM1352" s="95">
        <f>AM1350*'Assumptions (Hydro)'!AL30/10^3</f>
        <v>0.296734794</v>
      </c>
      <c r="AN1352" s="95">
        <f>AN1350*'Assumptions (Hydro)'!AM30/10^3</f>
        <v>0.2809627735</v>
      </c>
      <c r="AO1352" s="95">
        <f>AO1350*'Assumptions (Hydro)'!AN30/10^3</f>
        <v>0.2651734857</v>
      </c>
      <c r="AP1352" s="95">
        <f>AP1350*'Assumptions (Hydro)'!AO30/10^3</f>
        <v>0.2485072153</v>
      </c>
      <c r="AQ1352" s="95">
        <f>AQ1350*'Assumptions (Hydro)'!AP30/10^3</f>
        <v>0.2305254673</v>
      </c>
      <c r="AR1352" s="95">
        <f>AR1350*'Assumptions (Hydro)'!AQ30/10^3</f>
        <v>0.2115301149</v>
      </c>
      <c r="AS1352" s="95">
        <f>AS1350*'Assumptions (Hydro)'!AR30/10^3</f>
        <v>0.191608669</v>
      </c>
      <c r="AT1352" s="95">
        <f>AT1350*'Assumptions (Hydro)'!AS30/10^3</f>
        <v>0.1709797478</v>
      </c>
      <c r="AU1352" s="95">
        <f>AU1350*'Assumptions (Hydro)'!AT30/10^3</f>
        <v>0.1495921138</v>
      </c>
      <c r="AV1352" s="95">
        <f>AV1350*'Assumptions (Hydro)'!AU30/10^3</f>
        <v>0.1272568178</v>
      </c>
      <c r="AW1352" s="95">
        <f>AW1350*'Assumptions (Hydro)'!AV30/10^3</f>
        <v>0.1037070302</v>
      </c>
      <c r="AX1352" s="95">
        <f>AX1350*'Assumptions (Hydro)'!AW30/10^3</f>
        <v>0.0794897926</v>
      </c>
      <c r="AY1352" s="95">
        <f>AY1350*'Assumptions (Hydro)'!AX30/10^3</f>
        <v>0.05490342605</v>
      </c>
      <c r="AZ1352" s="95">
        <f>AZ1350*'Assumptions (Hydro)'!AY30/10^3</f>
        <v>0.02818295976</v>
      </c>
      <c r="BA1352" s="95">
        <f>BA1350*'Assumptions (Hydro)'!AZ30/10^3</f>
        <v>0</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0.02743369175</v>
      </c>
      <c r="K1353" s="95">
        <f>K1349*'Assumptions (Hydro)'!J33*'Assumptions (Hydro)'!J32*365/10^9</f>
        <v>0.02788350941</v>
      </c>
      <c r="L1353" s="95">
        <f>L1349*'Assumptions (Hydro)'!K33*'Assumptions (Hydro)'!K32*365/10^9</f>
        <v>0.03226923156</v>
      </c>
      <c r="M1353" s="95">
        <f>M1349*'Assumptions (Hydro)'!L33*'Assumptions (Hydro)'!L32*365/10^9</f>
        <v>0.02253188666</v>
      </c>
      <c r="N1353" s="95">
        <f>N1349*'Assumptions (Hydro)'!M33*'Assumptions (Hydro)'!M32*365/10^9</f>
        <v>0.02341645879</v>
      </c>
      <c r="O1353" s="95">
        <f>O1349*'Assumptions (Hydro)'!N33*'Assumptions (Hydro)'!N32*365/10^9</f>
        <v>0.02249002016</v>
      </c>
      <c r="P1353" s="95">
        <f>P1349*'Assumptions (Hydro)'!O33*'Assumptions (Hydro)'!O32*365/10^9</f>
        <v>0.0194522792</v>
      </c>
      <c r="Q1353" s="95">
        <f>Q1349*'Assumptions (Hydro)'!P33*'Assumptions (Hydro)'!P32*365/10^9</f>
        <v>0.02168883557</v>
      </c>
      <c r="R1353" s="95">
        <f>R1349*'Assumptions (Hydro)'!Q33*'Assumptions (Hydro)'!Q32*365/10^9</f>
        <v>0.02327399627</v>
      </c>
      <c r="S1353" s="95">
        <f>S1349*'Assumptions (Hydro)'!R33*'Assumptions (Hydro)'!R32*365/10^9</f>
        <v>0.01920481972</v>
      </c>
      <c r="T1353" s="95">
        <f>T1349*'Assumptions (Hydro)'!S33*'Assumptions (Hydro)'!S32*365/10^9</f>
        <v>0.02055324337</v>
      </c>
      <c r="U1353" s="95">
        <f>U1349*'Assumptions (Hydro)'!T33*'Assumptions (Hydro)'!T32*365/10^9</f>
        <v>0.02006242922</v>
      </c>
      <c r="V1353" s="95">
        <f>V1349*'Assumptions (Hydro)'!U33*'Assumptions (Hydro)'!U32*365/10^9</f>
        <v>0.02059494653</v>
      </c>
      <c r="W1353" s="95">
        <f>W1349*'Assumptions (Hydro)'!V33*'Assumptions (Hydro)'!V32*365/10^9</f>
        <v>0.0208804528</v>
      </c>
      <c r="X1353" s="95">
        <f>X1349*'Assumptions (Hydro)'!W33*'Assumptions (Hydro)'!W32*365/10^9</f>
        <v>0.02033753056</v>
      </c>
      <c r="Y1353" s="95">
        <f>Y1349*'Assumptions (Hydro)'!X33*'Assumptions (Hydro)'!X32*365/10^9</f>
        <v>0.01981753686</v>
      </c>
      <c r="Z1353" s="95">
        <f>Z1349*'Assumptions (Hydro)'!Y33*'Assumptions (Hydro)'!Y32*365/10^9</f>
        <v>0.0194214619</v>
      </c>
      <c r="AA1353" s="95">
        <f>AA1349*'Assumptions (Hydro)'!Z33*'Assumptions (Hydro)'!Z32*365/10^9</f>
        <v>0.01905761121</v>
      </c>
      <c r="AB1353" s="95">
        <f>AB1349*'Assumptions (Hydro)'!AA33*'Assumptions (Hydro)'!AA32*365/10^9</f>
        <v>0.01884157617</v>
      </c>
      <c r="AC1353" s="95">
        <f>AC1349*'Assumptions (Hydro)'!AB33*'Assumptions (Hydro)'!AB32*365/10^9</f>
        <v>0.01837996823</v>
      </c>
      <c r="AD1353" s="95">
        <f>AD1349*'Assumptions (Hydro)'!AC33*'Assumptions (Hydro)'!AC32*365/10^9</f>
        <v>0.01796026905</v>
      </c>
      <c r="AE1353" s="95">
        <f>AE1349*'Assumptions (Hydro)'!AD33*'Assumptions (Hydro)'!AD32*365/10^9</f>
        <v>0.01748112472</v>
      </c>
      <c r="AF1353" s="95">
        <f>AF1349*'Assumptions (Hydro)'!AE33*'Assumptions (Hydro)'!AE32*365/10^9</f>
        <v>0.01699385639</v>
      </c>
      <c r="AG1353" s="95">
        <f>AG1349*'Assumptions (Hydro)'!AF33*'Assumptions (Hydro)'!AF32*365/10^9</f>
        <v>0.01648350658</v>
      </c>
      <c r="AH1353" s="95">
        <f>AH1349*'Assumptions (Hydro)'!AG33*'Assumptions (Hydro)'!AG32*365/10^9</f>
        <v>0.01597184877</v>
      </c>
      <c r="AI1353" s="95">
        <f>AI1349*'Assumptions (Hydro)'!AH33*'Assumptions (Hydro)'!AH32*365/10^9</f>
        <v>0.01536906997</v>
      </c>
      <c r="AJ1353" s="95">
        <f>AJ1349*'Assumptions (Hydro)'!AI33*'Assumptions (Hydro)'!AI32*365/10^9</f>
        <v>0.01473552447</v>
      </c>
      <c r="AK1353" s="95">
        <f>AK1349*'Assumptions (Hydro)'!AJ33*'Assumptions (Hydro)'!AJ32*365/10^9</f>
        <v>0.01408038437</v>
      </c>
      <c r="AL1353" s="95">
        <f>AL1349*'Assumptions (Hydro)'!AK33*'Assumptions (Hydro)'!AK32*365/10^9</f>
        <v>0.01342178579</v>
      </c>
      <c r="AM1353" s="95">
        <f>AM1349*'Assumptions (Hydro)'!AL33*'Assumptions (Hydro)'!AL32*365/10^9</f>
        <v>0.01278664083</v>
      </c>
      <c r="AN1353" s="95">
        <f>AN1349*'Assumptions (Hydro)'!AM33*'Assumptions (Hydro)'!AM32*365/10^9</f>
        <v>0.01210700647</v>
      </c>
      <c r="AO1353" s="95">
        <f>AO1349*'Assumptions (Hydro)'!AN33*'Assumptions (Hydro)'!AN32*365/10^9</f>
        <v>0.01142662805</v>
      </c>
      <c r="AP1353" s="95">
        <f>AP1349*'Assumptions (Hydro)'!AO33*'Assumptions (Hydro)'!AO32*365/10^9</f>
        <v>0.01070845944</v>
      </c>
      <c r="AQ1353" s="95">
        <f>AQ1349*'Assumptions (Hydro)'!AP33*'Assumptions (Hydro)'!AP32*365/10^9</f>
        <v>0.009933605405</v>
      </c>
      <c r="AR1353" s="95">
        <f>AR1349*'Assumptions (Hydro)'!AQ33*'Assumptions (Hydro)'!AQ32*365/10^9</f>
        <v>0.009115073994</v>
      </c>
      <c r="AS1353" s="95">
        <f>AS1349*'Assumptions (Hydro)'!AR33*'Assumptions (Hydro)'!AR32*365/10^9</f>
        <v>0.008256636161</v>
      </c>
      <c r="AT1353" s="95">
        <f>AT1349*'Assumptions (Hydro)'!AS33*'Assumptions (Hydro)'!AS32*365/10^9</f>
        <v>0.007367712412</v>
      </c>
      <c r="AU1353" s="95">
        <f>AU1349*'Assumptions (Hydro)'!AT33*'Assumptions (Hydro)'!AT32*365/10^9</f>
        <v>0.006446094859</v>
      </c>
      <c r="AV1353" s="95">
        <f>AV1349*'Assumptions (Hydro)'!AU33*'Assumptions (Hydro)'!AU32*365/10^9</f>
        <v>0.005483641472</v>
      </c>
      <c r="AW1353" s="95">
        <f>AW1349*'Assumptions (Hydro)'!AV33*'Assumptions (Hydro)'!AV32*365/10^9</f>
        <v>0.004468854257</v>
      </c>
      <c r="AX1353" s="95">
        <f>AX1349*'Assumptions (Hydro)'!AW33*'Assumptions (Hydro)'!AW32*365/10^9</f>
        <v>0.003425305857</v>
      </c>
      <c r="AY1353" s="95">
        <f>AY1349*'Assumptions (Hydro)'!AX33*'Assumptions (Hydro)'!AX32*365/10^9</f>
        <v>0.00236585127</v>
      </c>
      <c r="AZ1353" s="95">
        <f>AZ1349*'Assumptions (Hydro)'!AY33*'Assumptions (Hydro)'!AY32*365/10^9</f>
        <v>0.001214435891</v>
      </c>
      <c r="BA1353" s="95">
        <f>BA1349*'Assumptions (Hydro)'!AZ33*'Assumptions (Hydro)'!AZ32*365/10^9</f>
        <v>0</v>
      </c>
    </row>
    <row r="1354" ht="15.75" customHeight="1">
      <c r="A1354" s="273" t="s">
        <v>46</v>
      </c>
      <c r="B1354" s="159" t="s">
        <v>149</v>
      </c>
      <c r="C1354" s="172">
        <f t="array" ref="C1354:V1354">transpose('Assumptions (Hydro)'!V108:V127)</f>
        <v>0</v>
      </c>
      <c r="D1354" s="172">
        <v>8.0</v>
      </c>
      <c r="E1354" s="172">
        <v>0.0</v>
      </c>
      <c r="F1354" s="172">
        <v>0.0</v>
      </c>
      <c r="G1354" s="172">
        <v>0.0</v>
      </c>
      <c r="H1354" s="172">
        <v>0.2</v>
      </c>
      <c r="I1354" s="172">
        <v>0.0</v>
      </c>
      <c r="J1354" s="172">
        <v>0.0</v>
      </c>
      <c r="K1354" s="172">
        <v>0.0</v>
      </c>
      <c r="L1354" s="172">
        <v>0.0</v>
      </c>
      <c r="M1354" s="172">
        <v>0.6</v>
      </c>
      <c r="N1354" s="172">
        <v>9.6</v>
      </c>
      <c r="O1354" s="172">
        <v>0.0</v>
      </c>
      <c r="P1354" s="172">
        <v>0.5</v>
      </c>
      <c r="Q1354" s="172">
        <v>8.2</v>
      </c>
      <c r="R1354" s="172">
        <v>0.0</v>
      </c>
      <c r="S1354" s="172">
        <v>9.2</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0.01623642253</v>
      </c>
      <c r="D1356" s="177">
        <f t="shared" si="56"/>
        <v>0</v>
      </c>
      <c r="E1356" s="177">
        <f t="shared" si="56"/>
        <v>0.0001353035211</v>
      </c>
      <c r="F1356" s="177">
        <f t="shared" si="56"/>
        <v>0.0001353035211</v>
      </c>
      <c r="G1356" s="177">
        <f t="shared" si="56"/>
        <v>0.0001353035211</v>
      </c>
      <c r="H1356" s="177">
        <f t="shared" si="56"/>
        <v>0</v>
      </c>
      <c r="I1356" s="177">
        <f t="shared" si="56"/>
        <v>0</v>
      </c>
      <c r="J1356" s="177">
        <f t="shared" si="56"/>
        <v>0.0004483023312</v>
      </c>
      <c r="K1356" s="177">
        <f t="shared" si="56"/>
        <v>0.007813244145</v>
      </c>
      <c r="L1356" s="177">
        <f t="shared" si="56"/>
        <v>0.008125476962</v>
      </c>
      <c r="M1356" s="177">
        <f t="shared" si="56"/>
        <v>0.008201857115</v>
      </c>
      <c r="N1356" s="177">
        <f t="shared" si="56"/>
        <v>0.007201195254</v>
      </c>
      <c r="O1356" s="177">
        <f t="shared" si="56"/>
        <v>0.007362590252</v>
      </c>
      <c r="P1356" s="177">
        <f t="shared" si="56"/>
        <v>0.01486426811</v>
      </c>
      <c r="Q1356" s="177">
        <f t="shared" si="56"/>
        <v>0.007958541315</v>
      </c>
      <c r="R1356" s="177">
        <f t="shared" si="56"/>
        <v>0.008235657973</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0.01623642253</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0.0001353035211</v>
      </c>
      <c r="F1362" s="277">
        <f>IF($H$1354&gt;0,'Assumptions (Hydro)'!$V$13*Model!$H$1354*'Assumptions (Hydro)'!E$2/10^9,0)</f>
        <v>0.0001353035211</v>
      </c>
      <c r="G1362" s="277">
        <f>IF($H$1354&gt;0,'Assumptions (Hydro)'!$V$13*Model!$H$1354*'Assumptions (Hydro)'!F$2/10^9,0)</f>
        <v>0.0001353035211</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0.0004483023312</v>
      </c>
      <c r="K1367" s="177">
        <f>IF($M$1354&gt;0,'Assumptions (Hydro)'!$V$13*Model!$M$1354*'Assumptions (Hydro)'!J$2/10^9,0)</f>
        <v>0.0004596025968</v>
      </c>
      <c r="L1367" s="177">
        <f>IF($M$1354&gt;0,'Assumptions (Hydro)'!$V$13*Model!$M$1354*'Assumptions (Hydro)'!K$2/10^9,0)</f>
        <v>0.0004779692331</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0.007353641548</v>
      </c>
      <c r="L1368" s="160">
        <f>IF($N$1354&gt;0,'Assumptions (Hydro)'!$V$13*Model!$N$1354*'Assumptions (Hydro)'!K$2/10^9,0)</f>
        <v>0.007647507729</v>
      </c>
      <c r="M1368" s="160">
        <f>IF($N$1354&gt;0,'Assumptions (Hydro)'!$V$13*Model!$N$1354*'Assumptions (Hydro)'!L$2/10^9,0)</f>
        <v>0.007795824585</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0.0004060325305</v>
      </c>
      <c r="N1370" s="177">
        <f>IF($P$1354&gt;0,'Assumptions (Hydro)'!$V$13*Model!$P$1354*'Assumptions (Hydro)'!M$2/10^9,0)</f>
        <v>0.0004138617962</v>
      </c>
      <c r="O1370" s="177">
        <f>IF($P$1354&gt;0,'Assumptions (Hydro)'!$V$13*Model!$P$1354*'Assumptions (Hydro)'!N$2/10^9,0)</f>
        <v>0.0004231373708</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0.006787333458</v>
      </c>
      <c r="O1371" s="177">
        <f>IF($Q$1354&gt;0,'Assumptions (Hydro)'!$V$13*Model!$Q$1354*'Assumptions (Hydro)'!N$2/10^9,0)</f>
        <v>0.006939452881</v>
      </c>
      <c r="P1371" s="177">
        <f>IF($Q$1354&gt;0,'Assumptions (Hydro)'!$V$13*Model!$Q$1354*'Assumptions (Hydro)'!O$2/10^9,0)</f>
        <v>0.007004999915</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0.007859268198</v>
      </c>
      <c r="Q1373" s="160">
        <f>IF($S$1354&gt;0,'Assumptions (Hydro)'!$V$13*Model!$S$1354*'Assumptions (Hydro)'!P$2/10^9,0)</f>
        <v>0.007958541315</v>
      </c>
      <c r="R1373" s="160">
        <f>IF($S$1354&gt;0,'Assumptions (Hydro)'!$V$13*Model!$S$1354*'Assumptions (Hydro)'!Q$2/10^9,0)</f>
        <v>0.008235657973</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0.009741853517</v>
      </c>
      <c r="D1408" s="279">
        <f>'Assumptions (Hydro)'!$V$4*Model!D1356</f>
        <v>0</v>
      </c>
      <c r="E1408" s="279">
        <f>'Assumptions (Hydro)'!$V$4*Model!E1356</f>
        <v>0.00008118211265</v>
      </c>
      <c r="F1408" s="279">
        <f>'Assumptions (Hydro)'!$V$4*Model!F1356</f>
        <v>0.00008118211265</v>
      </c>
      <c r="G1408" s="279">
        <f>'Assumptions (Hydro)'!$V$4*Model!G1356</f>
        <v>0.00008118211265</v>
      </c>
      <c r="H1408" s="279">
        <f>'Assumptions (Hydro)'!$V$4*Model!H1356</f>
        <v>0</v>
      </c>
      <c r="I1408" s="279">
        <f>'Assumptions (Hydro)'!$V$4*Model!I1356</f>
        <v>0</v>
      </c>
      <c r="J1408" s="279">
        <f>'Assumptions (Hydro)'!$V$4*Model!J1356</f>
        <v>0.0002689813987</v>
      </c>
      <c r="K1408" s="279">
        <f>'Assumptions (Hydro)'!$V$4*Model!K1356</f>
        <v>0.004687946487</v>
      </c>
      <c r="L1408" s="279">
        <f>'Assumptions (Hydro)'!$V$4*Model!L1356</f>
        <v>0.004875286177</v>
      </c>
      <c r="M1408" s="279">
        <f>'Assumptions (Hydro)'!$V$4*Model!M1356</f>
        <v>0.004921114269</v>
      </c>
      <c r="N1408" s="279">
        <f>'Assumptions (Hydro)'!$V$4*Model!N1356</f>
        <v>0.004320717153</v>
      </c>
      <c r="O1408" s="279">
        <f>'Assumptions (Hydro)'!$V$4*Model!O1356</f>
        <v>0.004417554151</v>
      </c>
      <c r="P1408" s="279">
        <f>'Assumptions (Hydro)'!$V$4*Model!P1356</f>
        <v>0.008918560868</v>
      </c>
      <c r="Q1408" s="279">
        <f>'Assumptions (Hydro)'!$V$4*Model!Q1356</f>
        <v>0.004775124789</v>
      </c>
      <c r="R1408" s="279">
        <f>'Assumptions (Hydro)'!$V$4*Model!R1356</f>
        <v>0.004941394784</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0.006494569012</v>
      </c>
      <c r="D1409" s="176">
        <f>'Assumptions (Hydro)'!$V$5*Model!D1356</f>
        <v>0</v>
      </c>
      <c r="E1409" s="176">
        <f>'Assumptions (Hydro)'!$V$5*Model!E1356</f>
        <v>0.00005412140843</v>
      </c>
      <c r="F1409" s="176">
        <f>'Assumptions (Hydro)'!$V$5*Model!F1356</f>
        <v>0.00005412140843</v>
      </c>
      <c r="G1409" s="176">
        <f>'Assumptions (Hydro)'!$V$5*Model!G1356</f>
        <v>0.00005412140843</v>
      </c>
      <c r="H1409" s="176">
        <f>'Assumptions (Hydro)'!$V$5*Model!H1356</f>
        <v>0</v>
      </c>
      <c r="I1409" s="176">
        <f>'Assumptions (Hydro)'!$V$5*Model!I1356</f>
        <v>0</v>
      </c>
      <c r="J1409" s="176">
        <f>'Assumptions (Hydro)'!$V$5*Model!J1356</f>
        <v>0.0001793209325</v>
      </c>
      <c r="K1409" s="176">
        <f>'Assumptions (Hydro)'!$V$5*Model!K1356</f>
        <v>0.003125297658</v>
      </c>
      <c r="L1409" s="176">
        <f>'Assumptions (Hydro)'!$V$5*Model!L1356</f>
        <v>0.003250190785</v>
      </c>
      <c r="M1409" s="176">
        <f>'Assumptions (Hydro)'!$V$5*Model!M1356</f>
        <v>0.003280742846</v>
      </c>
      <c r="N1409" s="176">
        <f>'Assumptions (Hydro)'!$V$5*Model!N1356</f>
        <v>0.002880478102</v>
      </c>
      <c r="O1409" s="176">
        <f>'Assumptions (Hydro)'!$V$5*Model!O1356</f>
        <v>0.002945036101</v>
      </c>
      <c r="P1409" s="176">
        <f>'Assumptions (Hydro)'!$V$5*Model!P1356</f>
        <v>0.005945707245</v>
      </c>
      <c r="Q1409" s="176">
        <f>'Assumptions (Hydro)'!$V$5*Model!Q1356</f>
        <v>0.003183416526</v>
      </c>
      <c r="R1409" s="176">
        <f>'Assumptions (Hydro)'!$V$5*Model!R1356</f>
        <v>0.003294263189</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-0.0004600213744</v>
      </c>
      <c r="E1410" s="177">
        <f t="array" ref="E1410">SUM(IF(ISERROR(E1411:E1461),"",E1411:E1461))</f>
        <v>-0.0004818723896</v>
      </c>
      <c r="F1410" s="177">
        <f t="array" ref="F1410">SUM(IF(ISERROR(F1411:F1461),"",F1411:F1461))</f>
        <v>-0.0005047613282</v>
      </c>
      <c r="G1410" s="177">
        <f t="array" ref="G1410">SUM(IF(ISERROR(G1411:G1461),"",G1411:G1461))</f>
        <v>-0.0005287374912</v>
      </c>
      <c r="H1410" s="177">
        <f t="array" ref="H1410">SUM(IF(ISERROR(H1411:H1461),"",H1411:H1461))</f>
        <v>-0.0005653530564</v>
      </c>
      <c r="I1410" s="177">
        <f t="array" ref="I1410">SUM(IF(ISERROR(I1411:I1461),"",I1411:I1461))</f>
        <v>-0.0005922073266</v>
      </c>
      <c r="J1410" s="177">
        <f t="array" ref="J1410">SUM(IF(ISERROR(J1411:J1461),"",J1411:J1461))</f>
        <v>-0.0006203371746</v>
      </c>
      <c r="K1410" s="177">
        <f t="array" ref="K1410">SUM(IF(ISERROR(K1411:K1461),"",K1411:K1461))</f>
        <v>-0.0006498031904</v>
      </c>
      <c r="L1410" s="177">
        <f t="array" ref="L1410">SUM(IF(ISERROR(L1411:L1461),"",L1411:L1461))</f>
        <v>-0.000680668842</v>
      </c>
      <c r="M1410" s="177">
        <f t="array" ref="M1410">SUM(IF(ISERROR(M1411:M1461),"",M1411:M1461))</f>
        <v>-0.000752266142</v>
      </c>
      <c r="N1410" s="177">
        <f t="array" ref="N1410">SUM(IF(ISERROR(N1411:N1461),"",N1411:N1461))</f>
        <v>-0.001433898164</v>
      </c>
      <c r="O1410" s="177">
        <f t="array" ref="O1410">SUM(IF(ISERROR(O1411:O1461),"",O1411:O1461))</f>
        <v>-0.001502008327</v>
      </c>
      <c r="P1410" s="177">
        <f t="array" ref="P1410">SUM(IF(ISERROR(P1411:P1461),"",P1411:P1461))</f>
        <v>-0.001608572142</v>
      </c>
      <c r="Q1410" s="177">
        <f t="array" ref="Q1410">SUM(IF(ISERROR(Q1411:Q1461),"",Q1411:Q1461))</f>
        <v>-0.002272366398</v>
      </c>
      <c r="R1410" s="177">
        <f t="array" ref="R1410">SUM(IF(ISERROR(R1411:R1461),"",R1411:R1461))</f>
        <v>-0.002380303802</v>
      </c>
      <c r="S1410" s="177">
        <f t="array" ref="S1410">SUM(IF(ISERROR(S1411:S1461),"",S1411:S1461))</f>
        <v>-0.002252108029</v>
      </c>
      <c r="T1410" s="177">
        <f t="array" ref="T1410">SUM(IF(ISERROR(T1411:T1461),"",T1411:T1461))</f>
        <v>-0.00235908316</v>
      </c>
      <c r="U1410" s="177">
        <f t="array" ref="U1410">SUM(IF(ISERROR(U1411:U1461),"",U1411:U1461))</f>
        <v>-0.002471139611</v>
      </c>
      <c r="V1410" s="177">
        <f t="array" ref="V1410">SUM(IF(ISERROR(V1411:V1461),"",V1411:V1461))</f>
        <v>-0.002588518742</v>
      </c>
      <c r="W1410" s="177">
        <f t="array" ref="W1410">SUM(IF(ISERROR(W1411:W1461),"",W1411:W1461))</f>
        <v>-0.002688404397</v>
      </c>
      <c r="X1410" s="177">
        <f t="array" ref="X1410">SUM(IF(ISERROR(X1411:X1461),"",X1411:X1461))</f>
        <v>-0.002816103606</v>
      </c>
      <c r="Y1410" s="177">
        <f t="array" ref="Y1410">SUM(IF(ISERROR(Y1411:Y1461),"",Y1411:Y1461))</f>
        <v>-0.002949868527</v>
      </c>
      <c r="Z1410" s="177">
        <f t="array" ref="Z1410">SUM(IF(ISERROR(Z1411:Z1461),"",Z1411:Z1461))</f>
        <v>-0.003089987282</v>
      </c>
      <c r="AA1410" s="177">
        <f t="array" ref="AA1410">SUM(IF(ISERROR(AA1411:AA1461),"",AA1411:AA1461))</f>
        <v>-0.003236761678</v>
      </c>
      <c r="AB1410" s="177">
        <f t="array" ref="AB1410">SUM(IF(ISERROR(AB1411:AB1461),"",AB1411:AB1461))</f>
        <v>-0.003311744914</v>
      </c>
      <c r="AC1410" s="177">
        <f t="array" ref="AC1410">SUM(IF(ISERROR(AC1411:AC1461),"",AC1411:AC1461))</f>
        <v>-0.002173439662</v>
      </c>
      <c r="AD1410" s="177">
        <f t="array" ref="AD1410">SUM(IF(ISERROR(AD1411:AD1461),"",AD1411:AD1461))</f>
        <v>-0.002276678046</v>
      </c>
      <c r="AE1410" s="177">
        <f t="array" ref="AE1410">SUM(IF(ISERROR(AE1411:AE1461),"",AE1411:AE1461))</f>
        <v>-0.00231417543</v>
      </c>
      <c r="AF1410" s="177">
        <f t="array" ref="AF1410">SUM(IF(ISERROR(AF1411:AF1461),"",AF1411:AF1461))</f>
        <v>-0.001245855775</v>
      </c>
      <c r="AG1410" s="177">
        <f t="array" ref="AG1410">SUM(IF(ISERROR(AG1411:AG1461),"",AG1411:AG1461))</f>
        <v>-0.001305033925</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-0.0004600213744</v>
      </c>
      <c r="E1412" s="177">
        <f>IF($D$1354&gt;0,PPMT('Assumptions (Hydro)'!$V$6,Model!X$1,'Assumptions (Hydro)'!$V$9,'Assumptions (Hydro)'!$V$4*Model!$D$1354*'Assumptions (Hydro)'!$B$2/10^9),0)</f>
        <v>-0.0004818723896</v>
      </c>
      <c r="F1412" s="177">
        <f>IF($D$1354&gt;0,PPMT('Assumptions (Hydro)'!$V$6,Model!Y$1,'Assumptions (Hydro)'!$V$9,'Assumptions (Hydro)'!$V$4*Model!$D$1354*'Assumptions (Hydro)'!$B$2/10^9),0)</f>
        <v>-0.0005047613282</v>
      </c>
      <c r="G1412" s="177">
        <f>IF($D$1354&gt;0,PPMT('Assumptions (Hydro)'!$V$6,Model!Z$1,'Assumptions (Hydro)'!$V$9,'Assumptions (Hydro)'!$V$4*Model!$D$1354*'Assumptions (Hydro)'!$B$2/10^9),0)</f>
        <v>-0.0005287374912</v>
      </c>
      <c r="H1412" s="177">
        <f>IF($D$1354&gt;0,PPMT('Assumptions (Hydro)'!$V$6,Model!AA$1,'Assumptions (Hydro)'!$V$9,'Assumptions (Hydro)'!$V$4*Model!$D$1354*'Assumptions (Hydro)'!$B$2/10^9),0)</f>
        <v>-0.0005538525221</v>
      </c>
      <c r="I1412" s="177">
        <f>IF($D$1354&gt;0,PPMT('Assumptions (Hydro)'!$V$6,Model!AB$1,'Assumptions (Hydro)'!$V$9,'Assumptions (Hydro)'!$V$4*Model!$D$1354*'Assumptions (Hydro)'!$B$2/10^9),0)</f>
        <v>-0.0005801605169</v>
      </c>
      <c r="J1412" s="177">
        <f>IF($D$1354&gt;0,PPMT('Assumptions (Hydro)'!$V$6,Model!AC$1,'Assumptions (Hydro)'!$V$9,'Assumptions (Hydro)'!$V$4*Model!$D$1354*'Assumptions (Hydro)'!$B$2/10^9),0)</f>
        <v>-0.0006077181414</v>
      </c>
      <c r="K1412" s="177">
        <f>IF($D$1354&gt;0,PPMT('Assumptions (Hydro)'!$V$6,Model!AD$1,'Assumptions (Hydro)'!$V$9,'Assumptions (Hydro)'!$V$4*Model!$D$1354*'Assumptions (Hydro)'!$B$2/10^9),0)</f>
        <v>-0.0006365847531</v>
      </c>
      <c r="L1412" s="177">
        <f>IF($D$1354&gt;0,PPMT('Assumptions (Hydro)'!$V$6,Model!AE$1,'Assumptions (Hydro)'!$V$9,'Assumptions (Hydro)'!$V$4*Model!$D$1354*'Assumptions (Hydro)'!$B$2/10^9),0)</f>
        <v>-0.0006668225289</v>
      </c>
      <c r="M1412" s="177">
        <f>IF($D$1354&gt;0,PPMT('Assumptions (Hydro)'!$V$6,Model!AF$1,'Assumptions (Hydro)'!$V$9,'Assumptions (Hydro)'!$V$4*Model!$D$1354*'Assumptions (Hydro)'!$B$2/10^9),0)</f>
        <v>-0.000698496599</v>
      </c>
      <c r="N1412" s="177">
        <f>IF($D$1354&gt;0,PPMT('Assumptions (Hydro)'!$V$6,Model!AG$1,'Assumptions (Hydro)'!$V$9,'Assumptions (Hydro)'!$V$4*Model!$D$1354*'Assumptions (Hydro)'!$B$2/10^9),0)</f>
        <v>-0.0007316751875</v>
      </c>
      <c r="O1412" s="177">
        <f>IF($D$1354&gt;0,PPMT('Assumptions (Hydro)'!$V$6,Model!AH$1,'Assumptions (Hydro)'!$V$9,'Assumptions (Hydro)'!$V$4*Model!$D$1354*'Assumptions (Hydro)'!$B$2/10^9),0)</f>
        <v>-0.0007664297589</v>
      </c>
      <c r="P1412" s="177">
        <f>IF($D$1354&gt;0,PPMT('Assumptions (Hydro)'!$V$6,Model!AI$1,'Assumptions (Hydro)'!$V$9,'Assumptions (Hydro)'!$V$4*Model!$D$1354*'Assumptions (Hydro)'!$B$2/10^9),0)</f>
        <v>-0.0008028351724</v>
      </c>
      <c r="Q1412" s="177">
        <f>IF($D$1354&gt;0,PPMT('Assumptions (Hydro)'!$V$6,Model!AJ$1,'Assumptions (Hydro)'!$V$9,'Assumptions (Hydro)'!$V$4*Model!$D$1354*'Assumptions (Hydro)'!$B$2/10^9),0)</f>
        <v>-0.0008409698431</v>
      </c>
      <c r="R1412" s="177">
        <f>IF($D$1354&gt;0,PPMT('Assumptions (Hydro)'!$V$6,Model!AK$1,'Assumptions (Hydro)'!$V$9,'Assumptions (Hydro)'!$V$4*Model!$D$1354*'Assumptions (Hydro)'!$B$2/10^9),0)</f>
        <v>-0.0008809159107</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-0.00001150053436</v>
      </c>
      <c r="I1416" s="280">
        <f>IF($H$1354&gt;0,PPMT('Assumptions (Hydro)'!$V$6,Model!X$1,'Assumptions (Hydro)'!$V$9,'Assumptions (Hydro)'!$V$4*Model!$H$1354*AVERAGE('Assumptions (Hydro)'!$D$2:$F$2)/10^9),0)</f>
        <v>-0.00001204680974</v>
      </c>
      <c r="J1416" s="280">
        <f>IF($H$1354&gt;0,PPMT('Assumptions (Hydro)'!$V$6,Model!Y$1,'Assumptions (Hydro)'!$V$9,'Assumptions (Hydro)'!$V$4*Model!$H$1354*AVERAGE('Assumptions (Hydro)'!$D$2:$F$2)/10^9),0)</f>
        <v>-0.0000126190332</v>
      </c>
      <c r="K1416" s="280">
        <f>IF($H$1354&gt;0,PPMT('Assumptions (Hydro)'!$V$6,Model!Z$1,'Assumptions (Hydro)'!$V$9,'Assumptions (Hydro)'!$V$4*Model!$H$1354*AVERAGE('Assumptions (Hydro)'!$D$2:$F$2)/10^9),0)</f>
        <v>-0.00001321843728</v>
      </c>
      <c r="L1416" s="280">
        <f>IF($H$1354&gt;0,PPMT('Assumptions (Hydro)'!$V$6,Model!AA$1,'Assumptions (Hydro)'!$V$9,'Assumptions (Hydro)'!$V$4*Model!$H$1354*AVERAGE('Assumptions (Hydro)'!$D$2:$F$2)/10^9),0)</f>
        <v>-0.00001384631305</v>
      </c>
      <c r="M1416" s="280">
        <f>IF($H$1354&gt;0,PPMT('Assumptions (Hydro)'!$V$6,Model!AB$1,'Assumptions (Hydro)'!$V$9,'Assumptions (Hydro)'!$V$4*Model!$H$1354*AVERAGE('Assumptions (Hydro)'!$D$2:$F$2)/10^9),0)</f>
        <v>-0.00001450401292</v>
      </c>
      <c r="N1416" s="280">
        <f>IF($H$1354&gt;0,PPMT('Assumptions (Hydro)'!$V$6,Model!AC$1,'Assumptions (Hydro)'!$V$9,'Assumptions (Hydro)'!$V$4*Model!$H$1354*AVERAGE('Assumptions (Hydro)'!$D$2:$F$2)/10^9),0)</f>
        <v>-0.00001519295354</v>
      </c>
      <c r="O1416" s="280">
        <f>IF($H$1354&gt;0,PPMT('Assumptions (Hydro)'!$V$6,Model!AD$1,'Assumptions (Hydro)'!$V$9,'Assumptions (Hydro)'!$V$4*Model!$H$1354*AVERAGE('Assumptions (Hydro)'!$D$2:$F$2)/10^9),0)</f>
        <v>-0.00001591461883</v>
      </c>
      <c r="P1416" s="280">
        <f>IF($H$1354&gt;0,PPMT('Assumptions (Hydro)'!$V$6,Model!AE$1,'Assumptions (Hydro)'!$V$9,'Assumptions (Hydro)'!$V$4*Model!$H$1354*AVERAGE('Assumptions (Hydro)'!$D$2:$F$2)/10^9),0)</f>
        <v>-0.00001667056322</v>
      </c>
      <c r="Q1416" s="280">
        <f>IF($H$1354&gt;0,PPMT('Assumptions (Hydro)'!$V$6,Model!AF$1,'Assumptions (Hydro)'!$V$9,'Assumptions (Hydro)'!$V$4*Model!$H$1354*AVERAGE('Assumptions (Hydro)'!$D$2:$F$2)/10^9),0)</f>
        <v>-0.00001746241498</v>
      </c>
      <c r="R1416" s="280">
        <f>IF($H$1354&gt;0,PPMT('Assumptions (Hydro)'!$V$6,Model!AG$1,'Assumptions (Hydro)'!$V$9,'Assumptions (Hydro)'!$V$4*Model!$H$1354*AVERAGE('Assumptions (Hydro)'!$D$2:$F$2)/10^9),0)</f>
        <v>-0.00001829187969</v>
      </c>
      <c r="S1416" s="280">
        <f>IF($H$1354&gt;0,PPMT('Assumptions (Hydro)'!$V$6,Model!AH$1,'Assumptions (Hydro)'!$V$9,'Assumptions (Hydro)'!$V$4*Model!$H$1354*AVERAGE('Assumptions (Hydro)'!$D$2:$F$2)/10^9),0)</f>
        <v>-0.00001916074397</v>
      </c>
      <c r="T1416" s="280">
        <f>IF($H$1354&gt;0,PPMT('Assumptions (Hydro)'!$V$6,Model!AI$1,'Assumptions (Hydro)'!$V$9,'Assumptions (Hydro)'!$V$4*Model!$H$1354*AVERAGE('Assumptions (Hydro)'!$D$2:$F$2)/10^9),0)</f>
        <v>-0.00002007087931</v>
      </c>
      <c r="U1416" s="280">
        <f>IF($H$1354&gt;0,PPMT('Assumptions (Hydro)'!$V$6,Model!AJ$1,'Assumptions (Hydro)'!$V$9,'Assumptions (Hydro)'!$V$4*Model!$H$1354*AVERAGE('Assumptions (Hydro)'!$D$2:$F$2)/10^9),0)</f>
        <v>-0.00002102424608</v>
      </c>
      <c r="V1416" s="280">
        <f>IF($H$1354&gt;0,PPMT('Assumptions (Hydro)'!$V$6,Model!AK$1,'Assumptions (Hydro)'!$V$9,'Assumptions (Hydro)'!$V$4*Model!$H$1354*AVERAGE('Assumptions (Hydro)'!$D$2:$F$2)/10^9),0)</f>
        <v>-0.00002202289777</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-0.00003926553002</v>
      </c>
      <c r="N1421" s="160">
        <f>IF($M$1354&gt;0,PPMT('Assumptions (Hydro)'!$V$6,Model!X$1,'Assumptions (Hydro)'!$V$9,'Assumptions (Hydro)'!$V$4*Model!$M$1354*AVERAGE('Assumptions (Hydro)'!$I$2:$K$2)/10^9),0)</f>
        <v>-0.0000411306427</v>
      </c>
      <c r="O1421" s="160">
        <f>IF($M$1354&gt;0,PPMT('Assumptions (Hydro)'!$V$6,Model!Y$1,'Assumptions (Hydro)'!$V$9,'Assumptions (Hydro)'!$V$4*Model!$M$1354*AVERAGE('Assumptions (Hydro)'!$I$2:$K$2)/10^9),0)</f>
        <v>-0.00004308434823</v>
      </c>
      <c r="P1421" s="160">
        <f>IF($M$1354&gt;0,PPMT('Assumptions (Hydro)'!$V$6,Model!Z$1,'Assumptions (Hydro)'!$V$9,'Assumptions (Hydro)'!$V$4*Model!$M$1354*AVERAGE('Assumptions (Hydro)'!$I$2:$K$2)/10^9),0)</f>
        <v>-0.00004513085477</v>
      </c>
      <c r="Q1421" s="160">
        <f>IF($M$1354&gt;0,PPMT('Assumptions (Hydro)'!$V$6,Model!AA$1,'Assumptions (Hydro)'!$V$9,'Assumptions (Hydro)'!$V$4*Model!$M$1354*AVERAGE('Assumptions (Hydro)'!$I$2:$K$2)/10^9),0)</f>
        <v>-0.00004727457037</v>
      </c>
      <c r="R1421" s="160">
        <f>IF($M$1354&gt;0,PPMT('Assumptions (Hydro)'!$V$6,Model!AB$1,'Assumptions (Hydro)'!$V$9,'Assumptions (Hydro)'!$V$4*Model!$M$1354*AVERAGE('Assumptions (Hydro)'!$I$2:$K$2)/10^9),0)</f>
        <v>-0.00004952011246</v>
      </c>
      <c r="S1421" s="160">
        <f>IF($M$1354&gt;0,PPMT('Assumptions (Hydro)'!$V$6,Model!AC$1,'Assumptions (Hydro)'!$V$9,'Assumptions (Hydro)'!$V$4*Model!$M$1354*AVERAGE('Assumptions (Hydro)'!$I$2:$K$2)/10^9),0)</f>
        <v>-0.0000518723178</v>
      </c>
      <c r="T1421" s="160">
        <f>IF($M$1354&gt;0,PPMT('Assumptions (Hydro)'!$V$6,Model!AD$1,'Assumptions (Hydro)'!$V$9,'Assumptions (Hydro)'!$V$4*Model!$M$1354*AVERAGE('Assumptions (Hydro)'!$I$2:$K$2)/10^9),0)</f>
        <v>-0.0000543362529</v>
      </c>
      <c r="U1421" s="160">
        <f>IF($M$1354&gt;0,PPMT('Assumptions (Hydro)'!$V$6,Model!AE$1,'Assumptions (Hydro)'!$V$9,'Assumptions (Hydro)'!$V$4*Model!$M$1354*AVERAGE('Assumptions (Hydro)'!$I$2:$K$2)/10^9),0)</f>
        <v>-0.00005691722491</v>
      </c>
      <c r="V1421" s="160">
        <f>IF($M$1354&gt;0,PPMT('Assumptions (Hydro)'!$V$6,Model!AF$1,'Assumptions (Hydro)'!$V$9,'Assumptions (Hydro)'!$V$4*Model!$M$1354*AVERAGE('Assumptions (Hydro)'!$I$2:$K$2)/10^9),0)</f>
        <v>-0.00005962079309</v>
      </c>
      <c r="W1421" s="160">
        <f>IF($M$1354&gt;0,PPMT('Assumptions (Hydro)'!$V$6,Model!AG$1,'Assumptions (Hydro)'!$V$9,'Assumptions (Hydro)'!$V$4*Model!$M$1354*AVERAGE('Assumptions (Hydro)'!$I$2:$K$2)/10^9),0)</f>
        <v>-0.00006245278077</v>
      </c>
      <c r="X1421" s="160">
        <f>IF($M$1354&gt;0,PPMT('Assumptions (Hydro)'!$V$6,Model!AH$1,'Assumptions (Hydro)'!$V$9,'Assumptions (Hydro)'!$V$4*Model!$M$1354*AVERAGE('Assumptions (Hydro)'!$I$2:$K$2)/10^9),0)</f>
        <v>-0.00006541928785</v>
      </c>
      <c r="Y1421" s="160">
        <f>IF($M$1354&gt;0,PPMT('Assumptions (Hydro)'!$V$6,Model!AI$1,'Assumptions (Hydro)'!$V$9,'Assumptions (Hydro)'!$V$4*Model!$M$1354*AVERAGE('Assumptions (Hydro)'!$I$2:$K$2)/10^9),0)</f>
        <v>-0.00006852670403</v>
      </c>
      <c r="Z1421" s="160">
        <f>IF($M$1354&gt;0,PPMT('Assumptions (Hydro)'!$V$6,Model!AJ$1,'Assumptions (Hydro)'!$V$9,'Assumptions (Hydro)'!$V$4*Model!$M$1354*AVERAGE('Assumptions (Hydro)'!$I$2:$K$2)/10^9),0)</f>
        <v>-0.00007178172247</v>
      </c>
      <c r="AA1421" s="160">
        <f>IF($M$1354&gt;0,PPMT('Assumptions (Hydro)'!$V$6,Model!AK$1,'Assumptions (Hydro)'!$V$9,'Assumptions (Hydro)'!$V$4*Model!$M$1354*AVERAGE('Assumptions (Hydro)'!$I$2:$K$2)/10^9),0)</f>
        <v>-0.00007519135428</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-0.0006458993802</v>
      </c>
      <c r="O1422" s="177">
        <f>IF($N$1354&gt;0,PPMT('Assumptions (Hydro)'!$V$6,Model!X$1,'Assumptions (Hydro)'!$V$9,'Assumptions (Hydro)'!$V$4*Model!$N$1354*AVERAGE('Assumptions (Hydro)'!$J$2:$L$2)/10^9),0)</f>
        <v>-0.0006765796007</v>
      </c>
      <c r="P1422" s="177">
        <f>IF($N$1354&gt;0,PPMT('Assumptions (Hydro)'!$V$6,Model!Y$1,'Assumptions (Hydro)'!$V$9,'Assumptions (Hydro)'!$V$4*Model!$N$1354*AVERAGE('Assumptions (Hydro)'!$J$2:$L$2)/10^9),0)</f>
        <v>-0.0007087171317</v>
      </c>
      <c r="Q1422" s="177">
        <f>IF($N$1354&gt;0,PPMT('Assumptions (Hydro)'!$V$6,Model!Z$1,'Assumptions (Hydro)'!$V$9,'Assumptions (Hydro)'!$V$4*Model!$N$1354*AVERAGE('Assumptions (Hydro)'!$J$2:$L$2)/10^9),0)</f>
        <v>-0.0007423811955</v>
      </c>
      <c r="R1422" s="177">
        <f>IF($N$1354&gt;0,PPMT('Assumptions (Hydro)'!$V$6,Model!AA$1,'Assumptions (Hydro)'!$V$9,'Assumptions (Hydro)'!$V$4*Model!$N$1354*AVERAGE('Assumptions (Hydro)'!$J$2:$L$2)/10^9),0)</f>
        <v>-0.0007776443023</v>
      </c>
      <c r="S1422" s="177">
        <f>IF($N$1354&gt;0,PPMT('Assumptions (Hydro)'!$V$6,Model!AB$1,'Assumptions (Hydro)'!$V$9,'Assumptions (Hydro)'!$V$4*Model!$N$1354*AVERAGE('Assumptions (Hydro)'!$J$2:$L$2)/10^9),0)</f>
        <v>-0.0008145824066</v>
      </c>
      <c r="T1422" s="177">
        <f>IF($N$1354&gt;0,PPMT('Assumptions (Hydro)'!$V$6,Model!AC$1,'Assumptions (Hydro)'!$V$9,'Assumptions (Hydro)'!$V$4*Model!$N$1354*AVERAGE('Assumptions (Hydro)'!$J$2:$L$2)/10^9),0)</f>
        <v>-0.000853275071</v>
      </c>
      <c r="U1422" s="177">
        <f>IF($N$1354&gt;0,PPMT('Assumptions (Hydro)'!$V$6,Model!AD$1,'Assumptions (Hydro)'!$V$9,'Assumptions (Hydro)'!$V$4*Model!$N$1354*AVERAGE('Assumptions (Hydro)'!$J$2:$L$2)/10^9),0)</f>
        <v>-0.0008938056368</v>
      </c>
      <c r="V1422" s="177">
        <f>IF($N$1354&gt;0,PPMT('Assumptions (Hydro)'!$V$6,Model!AE$1,'Assumptions (Hydro)'!$V$9,'Assumptions (Hydro)'!$V$4*Model!$N$1354*AVERAGE('Assumptions (Hydro)'!$J$2:$L$2)/10^9),0)</f>
        <v>-0.0009362614046</v>
      </c>
      <c r="W1422" s="177">
        <f>IF($N$1354&gt;0,PPMT('Assumptions (Hydro)'!$V$6,Model!AF$1,'Assumptions (Hydro)'!$V$9,'Assumptions (Hydro)'!$V$4*Model!$N$1354*AVERAGE('Assumptions (Hydro)'!$J$2:$L$2)/10^9),0)</f>
        <v>-0.0009807338213</v>
      </c>
      <c r="X1422" s="177">
        <f>IF($N$1354&gt;0,PPMT('Assumptions (Hydro)'!$V$6,Model!AG$1,'Assumptions (Hydro)'!$V$9,'Assumptions (Hydro)'!$V$4*Model!$N$1354*AVERAGE('Assumptions (Hydro)'!$J$2:$L$2)/10^9),0)</f>
        <v>-0.001027318678</v>
      </c>
      <c r="Y1422" s="177">
        <f>IF($N$1354&gt;0,PPMT('Assumptions (Hydro)'!$V$6,Model!AH$1,'Assumptions (Hydro)'!$V$9,'Assumptions (Hydro)'!$V$4*Model!$N$1354*AVERAGE('Assumptions (Hydro)'!$J$2:$L$2)/10^9),0)</f>
        <v>-0.001076116315</v>
      </c>
      <c r="Z1422" s="177">
        <f>IF($N$1354&gt;0,PPMT('Assumptions (Hydro)'!$V$6,Model!AI$1,'Assumptions (Hydro)'!$V$9,'Assumptions (Hydro)'!$V$4*Model!$N$1354*AVERAGE('Assumptions (Hydro)'!$J$2:$L$2)/10^9),0)</f>
        <v>-0.00112723184</v>
      </c>
      <c r="AA1422" s="177">
        <f>IF($N$1354&gt;0,PPMT('Assumptions (Hydro)'!$V$6,Model!AJ$1,'Assumptions (Hydro)'!$V$9,'Assumptions (Hydro)'!$V$4*Model!$N$1354*AVERAGE('Assumptions (Hydro)'!$J$2:$L$2)/10^9),0)</f>
        <v>-0.001180775352</v>
      </c>
      <c r="AB1422" s="177">
        <f>IF($N$1354&gt;0,PPMT('Assumptions (Hydro)'!$V$6,Model!AK$1,'Assumptions (Hydro)'!$V$9,'Assumptions (Hydro)'!$V$4*Model!$N$1354*AVERAGE('Assumptions (Hydro)'!$J$2:$L$2)/10^9),0)</f>
        <v>-0.001236862182</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-0.00003521842012</v>
      </c>
      <c r="Q1424" s="177">
        <f>IF($P$1354&gt;0,PPMT('Assumptions (Hydro)'!$V$6,Model!X$1,'Assumptions (Hydro)'!$V$9,'Assumptions (Hydro)'!$V$4*Model!$P$1354*AVERAGE('Assumptions (Hydro)'!$L$2:$N$2)/10^9),0)</f>
        <v>-0.00003689129507</v>
      </c>
      <c r="R1424" s="177">
        <f>IF($P$1354&gt;0,PPMT('Assumptions (Hydro)'!$V$6,Model!Y$1,'Assumptions (Hydro)'!$V$9,'Assumptions (Hydro)'!$V$4*Model!$P$1354*AVERAGE('Assumptions (Hydro)'!$L$2:$N$2)/10^9),0)</f>
        <v>-0.00003864363159</v>
      </c>
      <c r="S1424" s="177">
        <f>IF($P$1354&gt;0,PPMT('Assumptions (Hydro)'!$V$6,Model!Z$1,'Assumptions (Hydro)'!$V$9,'Assumptions (Hydro)'!$V$4*Model!$P$1354*AVERAGE('Assumptions (Hydro)'!$L$2:$N$2)/10^9),0)</f>
        <v>-0.00004047920409</v>
      </c>
      <c r="T1424" s="177">
        <f>IF($P$1354&gt;0,PPMT('Assumptions (Hydro)'!$V$6,Model!AA$1,'Assumptions (Hydro)'!$V$9,'Assumptions (Hydro)'!$V$4*Model!$P$1354*AVERAGE('Assumptions (Hydro)'!$L$2:$N$2)/10^9),0)</f>
        <v>-0.00004240196628</v>
      </c>
      <c r="U1424" s="177">
        <f>IF($P$1354&gt;0,PPMT('Assumptions (Hydro)'!$V$6,Model!AB$1,'Assumptions (Hydro)'!$V$9,'Assumptions (Hydro)'!$V$4*Model!$P$1354*AVERAGE('Assumptions (Hydro)'!$L$2:$N$2)/10^9),0)</f>
        <v>-0.00004441605968</v>
      </c>
      <c r="V1424" s="177">
        <f>IF($P$1354&gt;0,PPMT('Assumptions (Hydro)'!$V$6,Model!AC$1,'Assumptions (Hydro)'!$V$9,'Assumptions (Hydro)'!$V$4*Model!$P$1354*AVERAGE('Assumptions (Hydro)'!$L$2:$N$2)/10^9),0)</f>
        <v>-0.00004652582252</v>
      </c>
      <c r="W1424" s="177">
        <f>IF($P$1354&gt;0,PPMT('Assumptions (Hydro)'!$V$6,Model!AD$1,'Assumptions (Hydro)'!$V$9,'Assumptions (Hydro)'!$V$4*Model!$P$1354*AVERAGE('Assumptions (Hydro)'!$L$2:$N$2)/10^9),0)</f>
        <v>-0.00004873579909</v>
      </c>
      <c r="X1424" s="177">
        <f>IF($P$1354&gt;0,PPMT('Assumptions (Hydro)'!$V$6,Model!AE$1,'Assumptions (Hydro)'!$V$9,'Assumptions (Hydro)'!$V$4*Model!$P$1354*AVERAGE('Assumptions (Hydro)'!$L$2:$N$2)/10^9),0)</f>
        <v>-0.00005105074954</v>
      </c>
      <c r="Y1424" s="177">
        <f>IF($P$1354&gt;0,PPMT('Assumptions (Hydro)'!$V$6,Model!AF$1,'Assumptions (Hydro)'!$V$9,'Assumptions (Hydro)'!$V$4*Model!$P$1354*AVERAGE('Assumptions (Hydro)'!$L$2:$N$2)/10^9),0)</f>
        <v>-0.00005347566015</v>
      </c>
      <c r="Z1424" s="177">
        <f>IF($P$1354&gt;0,PPMT('Assumptions (Hydro)'!$V$6,Model!AG$1,'Assumptions (Hydro)'!$V$9,'Assumptions (Hydro)'!$V$4*Model!$P$1354*AVERAGE('Assumptions (Hydro)'!$L$2:$N$2)/10^9),0)</f>
        <v>-0.00005601575401</v>
      </c>
      <c r="AA1424" s="177">
        <f>IF($P$1354&gt;0,PPMT('Assumptions (Hydro)'!$V$6,Model!AH$1,'Assumptions (Hydro)'!$V$9,'Assumptions (Hydro)'!$V$4*Model!$P$1354*AVERAGE('Assumptions (Hydro)'!$L$2:$N$2)/10^9),0)</f>
        <v>-0.00005867650232</v>
      </c>
      <c r="AB1424" s="177">
        <f>IF($P$1354&gt;0,PPMT('Assumptions (Hydro)'!$V$6,Model!AI$1,'Assumptions (Hydro)'!$V$9,'Assumptions (Hydro)'!$V$4*Model!$P$1354*AVERAGE('Assumptions (Hydro)'!$L$2:$N$2)/10^9),0)</f>
        <v>-0.00006146363618</v>
      </c>
      <c r="AC1424" s="177">
        <f>IF($P$1354&gt;0,PPMT('Assumptions (Hydro)'!$V$6,Model!AJ$1,'Assumptions (Hydro)'!$V$9,'Assumptions (Hydro)'!$V$4*Model!$P$1354*AVERAGE('Assumptions (Hydro)'!$L$2:$N$2)/10^9),0)</f>
        <v>-0.0000643831589</v>
      </c>
      <c r="AD1424" s="177">
        <f>IF($P$1354&gt;0,PPMT('Assumptions (Hydro)'!$V$6,Model!AK$1,'Assumptions (Hydro)'!$V$9,'Assumptions (Hydro)'!$V$4*Model!$P$1354*AVERAGE('Assumptions (Hydro)'!$L$2:$N$2)/10^9),0)</f>
        <v>-0.00006744135895</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-0.0005873870792</v>
      </c>
      <c r="R1425" s="160">
        <f>IF($Q$1354&gt;0,PPMT('Assumptions (Hydro)'!$V$6,Model!X$1,'Assumptions (Hydro)'!$V$9,'Assumptions (Hydro)'!$V$4*Model!$Q$1354*AVERAGE('Assumptions (Hydro)'!$M$2:$O$2)/10^9),0)</f>
        <v>-0.0006152879654</v>
      </c>
      <c r="S1425" s="160">
        <f>IF($Q$1354&gt;0,PPMT('Assumptions (Hydro)'!$V$6,Model!Y$1,'Assumptions (Hydro)'!$V$9,'Assumptions (Hydro)'!$V$4*Model!$Q$1354*AVERAGE('Assumptions (Hydro)'!$M$2:$O$2)/10^9),0)</f>
        <v>-0.0006445141438</v>
      </c>
      <c r="T1425" s="160">
        <f>IF($Q$1354&gt;0,PPMT('Assumptions (Hydro)'!$V$6,Model!Z$1,'Assumptions (Hydro)'!$V$9,'Assumptions (Hydro)'!$V$4*Model!$Q$1354*AVERAGE('Assumptions (Hydro)'!$M$2:$O$2)/10^9),0)</f>
        <v>-0.0006751285656</v>
      </c>
      <c r="U1425" s="160">
        <f>IF($Q$1354&gt;0,PPMT('Assumptions (Hydro)'!$V$6,Model!AA$1,'Assumptions (Hydro)'!$V$9,'Assumptions (Hydro)'!$V$4*Model!$Q$1354*AVERAGE('Assumptions (Hydro)'!$M$2:$O$2)/10^9),0)</f>
        <v>-0.0007071971725</v>
      </c>
      <c r="V1425" s="160">
        <f>IF($Q$1354&gt;0,PPMT('Assumptions (Hydro)'!$V$6,Model!AB$1,'Assumptions (Hydro)'!$V$9,'Assumptions (Hydro)'!$V$4*Model!$Q$1354*AVERAGE('Assumptions (Hydro)'!$M$2:$O$2)/10^9),0)</f>
        <v>-0.0007407890382</v>
      </c>
      <c r="W1425" s="160">
        <f>IF($Q$1354&gt;0,PPMT('Assumptions (Hydro)'!$V$6,Model!AC$1,'Assumptions (Hydro)'!$V$9,'Assumptions (Hydro)'!$V$4*Model!$Q$1354*AVERAGE('Assumptions (Hydro)'!$M$2:$O$2)/10^9),0)</f>
        <v>-0.0007759765175</v>
      </c>
      <c r="X1425" s="160">
        <f>IF($Q$1354&gt;0,PPMT('Assumptions (Hydro)'!$V$6,Model!AD$1,'Assumptions (Hydro)'!$V$9,'Assumptions (Hydro)'!$V$4*Model!$Q$1354*AVERAGE('Assumptions (Hydro)'!$M$2:$O$2)/10^9),0)</f>
        <v>-0.0008128354021</v>
      </c>
      <c r="Y1425" s="160">
        <f>IF($Q$1354&gt;0,PPMT('Assumptions (Hydro)'!$V$6,Model!AE$1,'Assumptions (Hydro)'!$V$9,'Assumptions (Hydro)'!$V$4*Model!$Q$1354*AVERAGE('Assumptions (Hydro)'!$M$2:$O$2)/10^9),0)</f>
        <v>-0.0008514450837</v>
      </c>
      <c r="Z1425" s="160">
        <f>IF($Q$1354&gt;0,PPMT('Assumptions (Hydro)'!$V$6,Model!AF$1,'Assumptions (Hydro)'!$V$9,'Assumptions (Hydro)'!$V$4*Model!$Q$1354*AVERAGE('Assumptions (Hydro)'!$M$2:$O$2)/10^9),0)</f>
        <v>-0.0008918887252</v>
      </c>
      <c r="AA1425" s="160">
        <f>IF($Q$1354&gt;0,PPMT('Assumptions (Hydro)'!$V$6,Model!AG$1,'Assumptions (Hydro)'!$V$9,'Assumptions (Hydro)'!$V$4*Model!$Q$1354*AVERAGE('Assumptions (Hydro)'!$M$2:$O$2)/10^9),0)</f>
        <v>-0.0009342534396</v>
      </c>
      <c r="AB1425" s="160">
        <f>IF($Q$1354&gt;0,PPMT('Assumptions (Hydro)'!$V$6,Model!AH$1,'Assumptions (Hydro)'!$V$9,'Assumptions (Hydro)'!$V$4*Model!$Q$1354*AVERAGE('Assumptions (Hydro)'!$M$2:$O$2)/10^9),0)</f>
        <v>-0.000978630478</v>
      </c>
      <c r="AC1425" s="160">
        <f>IF($Q$1354&gt;0,PPMT('Assumptions (Hydro)'!$V$6,Model!AI$1,'Assumptions (Hydro)'!$V$9,'Assumptions (Hydro)'!$V$4*Model!$Q$1354*AVERAGE('Assumptions (Hydro)'!$M$2:$O$2)/10^9),0)</f>
        <v>-0.001025115426</v>
      </c>
      <c r="AD1425" s="160">
        <f>IF($Q$1354&gt;0,PPMT('Assumptions (Hydro)'!$V$6,Model!AJ$1,'Assumptions (Hydro)'!$V$9,'Assumptions (Hydro)'!$V$4*Model!$Q$1354*AVERAGE('Assumptions (Hydro)'!$M$2:$O$2)/10^9),0)</f>
        <v>-0.001073808408</v>
      </c>
      <c r="AE1425" s="160">
        <f>IF($Q$1354&gt;0,PPMT('Assumptions (Hydro)'!$V$6,Model!AK$1,'Assumptions (Hydro)'!$V$9,'Assumptions (Hydro)'!$V$4*Model!$Q$1354*AVERAGE('Assumptions (Hydro)'!$M$2:$O$2)/10^9),0)</f>
        <v>-0.001124814308</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-0.0006814992127</v>
      </c>
      <c r="T1427" s="160">
        <f>IF($S$1354&gt;0,PPMT('Assumptions (Hydro)'!$V$6,Model!X$1,'Assumptions (Hydro)'!$V$9,'Assumptions (Hydro)'!$V$4*Model!$S$1354*AVERAGE('Assumptions (Hydro)'!$O$2:$Q$2)/10^9),0)</f>
        <v>-0.0007138704253</v>
      </c>
      <c r="U1427" s="160">
        <f>IF($S$1354&gt;0,PPMT('Assumptions (Hydro)'!$V$6,Model!Y$1,'Assumptions (Hydro)'!$V$9,'Assumptions (Hydro)'!$V$4*Model!$S$1354*AVERAGE('Assumptions (Hydro)'!$O$2:$Q$2)/10^9),0)</f>
        <v>-0.0007477792705</v>
      </c>
      <c r="V1427" s="160">
        <f>IF($S$1354&gt;0,PPMT('Assumptions (Hydro)'!$V$6,Model!Z$1,'Assumptions (Hydro)'!$V$9,'Assumptions (Hydro)'!$V$4*Model!$S$1354*AVERAGE('Assumptions (Hydro)'!$O$2:$Q$2)/10^9),0)</f>
        <v>-0.0007832987859</v>
      </c>
      <c r="W1427" s="160">
        <f>IF($S$1354&gt;0,PPMT('Assumptions (Hydro)'!$V$6,Model!AA$1,'Assumptions (Hydro)'!$V$9,'Assumptions (Hydro)'!$V$4*Model!$S$1354*AVERAGE('Assumptions (Hydro)'!$O$2:$Q$2)/10^9),0)</f>
        <v>-0.0008205054782</v>
      </c>
      <c r="X1427" s="160">
        <f>IF($S$1354&gt;0,PPMT('Assumptions (Hydro)'!$V$6,Model!AB$1,'Assumptions (Hydro)'!$V$9,'Assumptions (Hydro)'!$V$4*Model!$S$1354*AVERAGE('Assumptions (Hydro)'!$O$2:$Q$2)/10^9),0)</f>
        <v>-0.0008594794884</v>
      </c>
      <c r="Y1427" s="160">
        <f>IF($S$1354&gt;0,PPMT('Assumptions (Hydro)'!$V$6,Model!AC$1,'Assumptions (Hydro)'!$V$9,'Assumptions (Hydro)'!$V$4*Model!$S$1354*AVERAGE('Assumptions (Hydro)'!$O$2:$Q$2)/10^9),0)</f>
        <v>-0.0009003047641</v>
      </c>
      <c r="Z1427" s="160">
        <f>IF($S$1354&gt;0,PPMT('Assumptions (Hydro)'!$V$6,Model!AD$1,'Assumptions (Hydro)'!$V$9,'Assumptions (Hydro)'!$V$4*Model!$S$1354*AVERAGE('Assumptions (Hydro)'!$O$2:$Q$2)/10^9),0)</f>
        <v>-0.0009430692404</v>
      </c>
      <c r="AA1427" s="160">
        <f>IF($S$1354&gt;0,PPMT('Assumptions (Hydro)'!$V$6,Model!AE$1,'Assumptions (Hydro)'!$V$9,'Assumptions (Hydro)'!$V$4*Model!$S$1354*AVERAGE('Assumptions (Hydro)'!$O$2:$Q$2)/10^9),0)</f>
        <v>-0.0009878650293</v>
      </c>
      <c r="AB1427" s="160">
        <f>IF($S$1354&gt;0,PPMT('Assumptions (Hydro)'!$V$6,Model!AF$1,'Assumptions (Hydro)'!$V$9,'Assumptions (Hydro)'!$V$4*Model!$S$1354*AVERAGE('Assumptions (Hydro)'!$O$2:$Q$2)/10^9),0)</f>
        <v>-0.001034788618</v>
      </c>
      <c r="AC1427" s="160">
        <f>IF($S$1354&gt;0,PPMT('Assumptions (Hydro)'!$V$6,Model!AG$1,'Assumptions (Hydro)'!$V$9,'Assumptions (Hydro)'!$V$4*Model!$S$1354*AVERAGE('Assumptions (Hydro)'!$O$2:$Q$2)/10^9),0)</f>
        <v>-0.001083941078</v>
      </c>
      <c r="AD1427" s="160">
        <f>IF($S$1354&gt;0,PPMT('Assumptions (Hydro)'!$V$6,Model!AH$1,'Assumptions (Hydro)'!$V$9,'Assumptions (Hydro)'!$V$4*Model!$S$1354*AVERAGE('Assumptions (Hydro)'!$O$2:$Q$2)/10^9),0)</f>
        <v>-0.001135428279</v>
      </c>
      <c r="AE1427" s="160">
        <f>IF($S$1354&gt;0,PPMT('Assumptions (Hydro)'!$V$6,Model!AI$1,'Assumptions (Hydro)'!$V$9,'Assumptions (Hydro)'!$V$4*Model!$S$1354*AVERAGE('Assumptions (Hydro)'!$O$2:$Q$2)/10^9),0)</f>
        <v>-0.001189361122</v>
      </c>
      <c r="AF1427" s="160">
        <f>IF($S$1354&gt;0,PPMT('Assumptions (Hydro)'!$V$6,Model!AJ$1,'Assumptions (Hydro)'!$V$9,'Assumptions (Hydro)'!$V$4*Model!$S$1354*AVERAGE('Assumptions (Hydro)'!$O$2:$Q$2)/10^9),0)</f>
        <v>-0.001245855775</v>
      </c>
      <c r="AG1427" s="160">
        <f>IF($S$1354&gt;0,PPMT('Assumptions (Hydro)'!$V$6,Model!AK$1,'Assumptions (Hydro)'!$V$9,'Assumptions (Hydro)'!$V$4*Model!$S$1354*AVERAGE('Assumptions (Hydro)'!$O$2:$Q$2)/10^9),0)</f>
        <v>-0.001305033925</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-0.0004627380421</v>
      </c>
      <c r="E1462" s="177">
        <f t="array" ref="E1462">SUM(IF(ISERROR(E1463:E1513),"",E1463:E1513))</f>
        <v>-0.0004408870268</v>
      </c>
      <c r="F1462" s="177">
        <f t="array" ref="F1462">SUM(IF(ISERROR(F1463:F1513),"",F1463:F1513))</f>
        <v>-0.0004179980883</v>
      </c>
      <c r="G1462" s="177">
        <f t="array" ref="G1462">SUM(IF(ISERROR(G1463:G1513),"",G1463:G1513))</f>
        <v>-0.0003940219252</v>
      </c>
      <c r="H1462" s="177">
        <f t="array" ref="H1462">SUM(IF(ISERROR(H1463:H1513),"",H1463:H1513))</f>
        <v>-0.0003804753454</v>
      </c>
      <c r="I1462" s="177">
        <f t="array" ref="I1462">SUM(IF(ISERROR(I1463:I1513),"",I1463:I1513))</f>
        <v>-0.0003536210752</v>
      </c>
      <c r="J1462" s="177">
        <f t="array" ref="J1462">SUM(IF(ISERROR(J1463:J1513),"",J1463:J1513))</f>
        <v>-0.0003254912272</v>
      </c>
      <c r="K1462" s="177">
        <f t="array" ref="K1462">SUM(IF(ISERROR(K1463:K1513),"",K1463:K1513))</f>
        <v>-0.0002960252114</v>
      </c>
      <c r="L1462" s="177">
        <f t="array" ref="L1462">SUM(IF(ISERROR(L1463:L1513),"",L1463:L1513))</f>
        <v>-0.0002651595599</v>
      </c>
      <c r="M1462" s="177">
        <f t="array" ref="M1462">SUM(IF(ISERROR(M1463:M1513),"",M1463:M1513))</f>
        <v>-0.0002723252035</v>
      </c>
      <c r="N1462" s="177">
        <f t="array" ref="N1462">SUM(IF(ISERROR(N1463:N1513),"",N1463:N1513))</f>
        <v>-0.0008863063168</v>
      </c>
      <c r="O1462" s="177">
        <f t="array" ref="O1462">SUM(IF(ISERROR(O1463:O1513),"",O1463:O1513))</f>
        <v>-0.000818196154</v>
      </c>
      <c r="P1462" s="177">
        <f t="array" ref="P1462">SUM(IF(ISERROR(P1463:P1513),"",P1463:P1513))</f>
        <v>-0.0007822771619</v>
      </c>
      <c r="Q1462" s="177">
        <f t="array" ref="Q1462">SUM(IF(ISERROR(Q1463:Q1513),"",Q1463:Q1513))</f>
        <v>-0.001296725893</v>
      </c>
      <c r="R1462" s="177">
        <f t="array" ref="R1462">SUM(IF(ISERROR(R1463:R1513),"",R1463:R1513))</f>
        <v>-0.001188788489</v>
      </c>
      <c r="S1462" s="177">
        <f t="array" ref="S1462">SUM(IF(ISERROR(S1463:S1513),"",S1463:S1513))</f>
        <v>-0.001761247882</v>
      </c>
      <c r="T1462" s="177">
        <f t="array" ref="T1462">SUM(IF(ISERROR(T1463:T1513),"",T1463:T1513))</f>
        <v>-0.001654272751</v>
      </c>
      <c r="U1462" s="177">
        <f t="array" ref="U1462">SUM(IF(ISERROR(U1463:U1513),"",U1463:U1513))</f>
        <v>-0.001542216301</v>
      </c>
      <c r="V1462" s="177">
        <f t="array" ref="V1462">SUM(IF(ISERROR(V1463:V1513),"",V1463:V1513))</f>
        <v>-0.001424837169</v>
      </c>
      <c r="W1462" s="177">
        <f t="array" ref="W1462">SUM(IF(ISERROR(W1463:W1513),"",W1463:W1513))</f>
        <v>-0.001301882529</v>
      </c>
      <c r="X1462" s="177">
        <f t="array" ref="X1462">SUM(IF(ISERROR(X1463:X1513),"",X1463:X1513))</f>
        <v>-0.00117418332</v>
      </c>
      <c r="Y1462" s="177">
        <f t="array" ref="Y1462">SUM(IF(ISERROR(Y1463:Y1513),"",Y1463:Y1513))</f>
        <v>-0.001040418399</v>
      </c>
      <c r="Z1462" s="177">
        <f t="array" ref="Z1462">SUM(IF(ISERROR(Z1463:Z1513),"",Z1463:Z1513))</f>
        <v>-0.0009002996438</v>
      </c>
      <c r="AA1462" s="177">
        <f t="array" ref="AA1462">SUM(IF(ISERROR(AA1463:AA1513),"",AA1463:AA1513))</f>
        <v>-0.0007535252479</v>
      </c>
      <c r="AB1462" s="177">
        <f t="array" ref="AB1462">SUM(IF(ISERROR(AB1463:AB1513),"",AB1463:AB1513))</f>
        <v>-0.0005997790682</v>
      </c>
      <c r="AC1462" s="177">
        <f t="array" ref="AC1462">SUM(IF(ISERROR(AC1463:AC1513),"",AC1463:AC1513))</f>
        <v>-0.0004424711848</v>
      </c>
      <c r="AD1462" s="177">
        <f t="array" ref="AD1462">SUM(IF(ISERROR(AD1463:AD1513),"",AD1463:AD1513))</f>
        <v>-0.0003392328009</v>
      </c>
      <c r="AE1462" s="177">
        <f t="array" ref="AE1462">SUM(IF(ISERROR(AE1463:AE1513),"",AE1463:AE1513))</f>
        <v>-0.0002310905937</v>
      </c>
      <c r="AF1462" s="177">
        <f t="array" ref="AF1462">SUM(IF(ISERROR(AF1463:AF1513),"",AF1463:AF1513))</f>
        <v>-0.0001211672607</v>
      </c>
      <c r="AG1462" s="177">
        <f t="array" ref="AG1462">SUM(IF(ISERROR(AG1463:AG1513),"",AG1463:AG1513))</f>
        <v>-0.00006198911142</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-0.0004627380421</v>
      </c>
      <c r="E1464" s="177">
        <f>IF($D$1354&gt;0,IPMT('Assumptions (Hydro)'!$V$6,Model!X$1,'Assumptions (Hydro)'!$V$9,'Assumptions (Hydro)'!$V$4*Model!$D$1354*'Assumptions (Hydro)'!$B$2/10^9),0)</f>
        <v>-0.0004408870268</v>
      </c>
      <c r="F1464" s="177">
        <f>IF($D$1354&gt;0,IPMT('Assumptions (Hydro)'!$V$6,Model!Y$1,'Assumptions (Hydro)'!$V$9,'Assumptions (Hydro)'!$V$4*Model!$D$1354*'Assumptions (Hydro)'!$B$2/10^9),0)</f>
        <v>-0.0004179980883</v>
      </c>
      <c r="G1464" s="177">
        <f>IF($D$1354&gt;0,IPMT('Assumptions (Hydro)'!$V$6,Model!Z$1,'Assumptions (Hydro)'!$V$9,'Assumptions (Hydro)'!$V$4*Model!$D$1354*'Assumptions (Hydro)'!$B$2/10^9),0)</f>
        <v>-0.0003940219252</v>
      </c>
      <c r="H1464" s="177">
        <f>IF($D$1354&gt;0,IPMT('Assumptions (Hydro)'!$V$6,Model!AA$1,'Assumptions (Hydro)'!$V$9,'Assumptions (Hydro)'!$V$4*Model!$D$1354*'Assumptions (Hydro)'!$B$2/10^9),0)</f>
        <v>-0.0003689068944</v>
      </c>
      <c r="I1464" s="177">
        <f>IF($D$1354&gt;0,IPMT('Assumptions (Hydro)'!$V$6,Model!AB$1,'Assumptions (Hydro)'!$V$9,'Assumptions (Hydro)'!$V$4*Model!$D$1354*'Assumptions (Hydro)'!$B$2/10^9),0)</f>
        <v>-0.0003425988996</v>
      </c>
      <c r="J1464" s="177">
        <f>IF($D$1354&gt;0,IPMT('Assumptions (Hydro)'!$V$6,Model!AC$1,'Assumptions (Hydro)'!$V$9,'Assumptions (Hydro)'!$V$4*Model!$D$1354*'Assumptions (Hydro)'!$B$2/10^9),0)</f>
        <v>-0.000315041275</v>
      </c>
      <c r="K1464" s="177">
        <f>IF($D$1354&gt;0,IPMT('Assumptions (Hydro)'!$V$6,Model!AD$1,'Assumptions (Hydro)'!$V$9,'Assumptions (Hydro)'!$V$4*Model!$D$1354*'Assumptions (Hydro)'!$B$2/10^9),0)</f>
        <v>-0.0002861746633</v>
      </c>
      <c r="L1464" s="177">
        <f>IF($D$1354&gt;0,IPMT('Assumptions (Hydro)'!$V$6,Model!AE$1,'Assumptions (Hydro)'!$V$9,'Assumptions (Hydro)'!$V$4*Model!$D$1354*'Assumptions (Hydro)'!$B$2/10^9),0)</f>
        <v>-0.0002559368875</v>
      </c>
      <c r="M1464" s="177">
        <f>IF($D$1354&gt;0,IPMT('Assumptions (Hydro)'!$V$6,Model!AF$1,'Assumptions (Hydro)'!$V$9,'Assumptions (Hydro)'!$V$4*Model!$D$1354*'Assumptions (Hydro)'!$B$2/10^9),0)</f>
        <v>-0.0002242628174</v>
      </c>
      <c r="N1464" s="177">
        <f>IF($D$1354&gt;0,IPMT('Assumptions (Hydro)'!$V$6,Model!AG$1,'Assumptions (Hydro)'!$V$9,'Assumptions (Hydro)'!$V$4*Model!$D$1354*'Assumptions (Hydro)'!$B$2/10^9),0)</f>
        <v>-0.000191084229</v>
      </c>
      <c r="O1464" s="177">
        <f>IF($D$1354&gt;0,IPMT('Assumptions (Hydro)'!$V$6,Model!AH$1,'Assumptions (Hydro)'!$V$9,'Assumptions (Hydro)'!$V$4*Model!$D$1354*'Assumptions (Hydro)'!$B$2/10^9),0)</f>
        <v>-0.0001563296575</v>
      </c>
      <c r="P1464" s="177">
        <f>IF($D$1354&gt;0,IPMT('Assumptions (Hydro)'!$V$6,Model!AI$1,'Assumptions (Hydro)'!$V$9,'Assumptions (Hydro)'!$V$4*Model!$D$1354*'Assumptions (Hydro)'!$B$2/10^9),0)</f>
        <v>-0.000119924244</v>
      </c>
      <c r="Q1464" s="177">
        <f>IF($D$1354&gt;0,IPMT('Assumptions (Hydro)'!$V$6,Model!AJ$1,'Assumptions (Hydro)'!$V$9,'Assumptions (Hydro)'!$V$4*Model!$D$1354*'Assumptions (Hydro)'!$B$2/10^9),0)</f>
        <v>-0.00008178957331</v>
      </c>
      <c r="R1464" s="177">
        <f>IF($D$1354&gt;0,IPMT('Assumptions (Hydro)'!$V$6,Model!AK$1,'Assumptions (Hydro)'!$V$9,'Assumptions (Hydro)'!$V$4*Model!$D$1354*'Assumptions (Hydro)'!$B$2/10^9),0)</f>
        <v>-0.00004184350576</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-0.00001156845105</v>
      </c>
      <c r="I1468" s="160">
        <f>IF($H$1354&gt;0,IPMT('Assumptions (Hydro)'!$V$6,Model!X$1,'Assumptions (Hydro)'!$V$9,'Assumptions (Hydro)'!$V$4*Model!$H$1354*AVERAGE('Assumptions (Hydro)'!$D$2:$F$2)/10^9),0)</f>
        <v>-0.00001102217567</v>
      </c>
      <c r="J1468" s="160">
        <f>IF($H$1354&gt;0,IPMT('Assumptions (Hydro)'!$V$6,Model!Y$1,'Assumptions (Hydro)'!$V$9,'Assumptions (Hydro)'!$V$4*Model!$H$1354*AVERAGE('Assumptions (Hydro)'!$D$2:$F$2)/10^9),0)</f>
        <v>-0.00001044995221</v>
      </c>
      <c r="K1468" s="160">
        <f>IF($H$1354&gt;0,IPMT('Assumptions (Hydro)'!$V$6,Model!Z$1,'Assumptions (Hydro)'!$V$9,'Assumptions (Hydro)'!$V$4*Model!$H$1354*AVERAGE('Assumptions (Hydro)'!$D$2:$F$2)/10^9),0)</f>
        <v>-0.00000985054813</v>
      </c>
      <c r="L1468" s="160">
        <f>IF($H$1354&gt;0,IPMT('Assumptions (Hydro)'!$V$6,Model!AA$1,'Assumptions (Hydro)'!$V$9,'Assumptions (Hydro)'!$V$4*Model!$H$1354*AVERAGE('Assumptions (Hydro)'!$D$2:$F$2)/10^9),0)</f>
        <v>-0.000009222672359</v>
      </c>
      <c r="M1468" s="160">
        <f>IF($H$1354&gt;0,IPMT('Assumptions (Hydro)'!$V$6,Model!AB$1,'Assumptions (Hydro)'!$V$9,'Assumptions (Hydro)'!$V$4*Model!$H$1354*AVERAGE('Assumptions (Hydro)'!$D$2:$F$2)/10^9),0)</f>
        <v>-0.000008564972489</v>
      </c>
      <c r="N1468" s="160">
        <f>IF($H$1354&gt;0,IPMT('Assumptions (Hydro)'!$V$6,Model!AC$1,'Assumptions (Hydro)'!$V$9,'Assumptions (Hydro)'!$V$4*Model!$H$1354*AVERAGE('Assumptions (Hydro)'!$D$2:$F$2)/10^9),0)</f>
        <v>-0.000007876031876</v>
      </c>
      <c r="O1468" s="160">
        <f>IF($H$1354&gt;0,IPMT('Assumptions (Hydro)'!$V$6,Model!AD$1,'Assumptions (Hydro)'!$V$9,'Assumptions (Hydro)'!$V$4*Model!$H$1354*AVERAGE('Assumptions (Hydro)'!$D$2:$F$2)/10^9),0)</f>
        <v>-0.000007154366583</v>
      </c>
      <c r="P1468" s="160">
        <f>IF($H$1354&gt;0,IPMT('Assumptions (Hydro)'!$V$6,Model!AE$1,'Assumptions (Hydro)'!$V$9,'Assumptions (Hydro)'!$V$4*Model!$H$1354*AVERAGE('Assumptions (Hydro)'!$D$2:$F$2)/10^9),0)</f>
        <v>-0.000006398422188</v>
      </c>
      <c r="Q1468" s="160">
        <f>IF($H$1354&gt;0,IPMT('Assumptions (Hydro)'!$V$6,Model!AF$1,'Assumptions (Hydro)'!$V$9,'Assumptions (Hydro)'!$V$4*Model!$H$1354*AVERAGE('Assumptions (Hydro)'!$D$2:$F$2)/10^9),0)</f>
        <v>-0.000005606570435</v>
      </c>
      <c r="R1468" s="160">
        <f>IF($H$1354&gt;0,IPMT('Assumptions (Hydro)'!$V$6,Model!AG$1,'Assumptions (Hydro)'!$V$9,'Assumptions (Hydro)'!$V$4*Model!$H$1354*AVERAGE('Assumptions (Hydro)'!$D$2:$F$2)/10^9),0)</f>
        <v>-0.000004777105724</v>
      </c>
      <c r="S1468" s="160">
        <f>IF($H$1354&gt;0,IPMT('Assumptions (Hydro)'!$V$6,Model!AH$1,'Assumptions (Hydro)'!$V$9,'Assumptions (Hydro)'!$V$4*Model!$H$1354*AVERAGE('Assumptions (Hydro)'!$D$2:$F$2)/10^9),0)</f>
        <v>-0.000003908241439</v>
      </c>
      <c r="T1468" s="160">
        <f>IF($H$1354&gt;0,IPMT('Assumptions (Hydro)'!$V$6,Model!AI$1,'Assumptions (Hydro)'!$V$9,'Assumptions (Hydro)'!$V$4*Model!$H$1354*AVERAGE('Assumptions (Hydro)'!$D$2:$F$2)/10^9),0)</f>
        <v>-0.0000029981061</v>
      </c>
      <c r="U1468" s="160">
        <f>IF($H$1354&gt;0,IPMT('Assumptions (Hydro)'!$V$6,Model!AJ$1,'Assumptions (Hydro)'!$V$9,'Assumptions (Hydro)'!$V$4*Model!$H$1354*AVERAGE('Assumptions (Hydro)'!$D$2:$F$2)/10^9),0)</f>
        <v>-0.000002044739333</v>
      </c>
      <c r="V1468" s="160">
        <f>IF($H$1354&gt;0,IPMT('Assumptions (Hydro)'!$V$6,Model!AK$1,'Assumptions (Hydro)'!$V$9,'Assumptions (Hydro)'!$V$4*Model!$H$1354*AVERAGE('Assumptions (Hydro)'!$D$2:$F$2)/10^9),0)</f>
        <v>-0.000001046087644</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-0.00003949741359</v>
      </c>
      <c r="N1473" s="160">
        <f>IF($M$1354&gt;0,IPMT('Assumptions (Hydro)'!$V$6,Model!X$1,'Assumptions (Hydro)'!$V$9,'Assumptions (Hydro)'!$V$4*Model!$M$1354*AVERAGE('Assumptions (Hydro)'!$I$2:$K$2)/10^9),0)</f>
        <v>-0.00003763230091</v>
      </c>
      <c r="O1473" s="160">
        <f>IF($M$1354&gt;0,IPMT('Assumptions (Hydro)'!$V$6,Model!Y$1,'Assumptions (Hydro)'!$V$9,'Assumptions (Hydro)'!$V$4*Model!$M$1354*AVERAGE('Assumptions (Hydro)'!$I$2:$K$2)/10^9),0)</f>
        <v>-0.00003567859539</v>
      </c>
      <c r="P1473" s="160">
        <f>IF($M$1354&gt;0,IPMT('Assumptions (Hydro)'!$V$6,Model!Z$1,'Assumptions (Hydro)'!$V$9,'Assumptions (Hydro)'!$V$4*Model!$M$1354*AVERAGE('Assumptions (Hydro)'!$I$2:$K$2)/10^9),0)</f>
        <v>-0.00003363208885</v>
      </c>
      <c r="Q1473" s="160">
        <f>IF($M$1354&gt;0,IPMT('Assumptions (Hydro)'!$V$6,Model!AA$1,'Assumptions (Hydro)'!$V$9,'Assumptions (Hydro)'!$V$4*Model!$M$1354*AVERAGE('Assumptions (Hydro)'!$I$2:$K$2)/10^9),0)</f>
        <v>-0.00003148837324</v>
      </c>
      <c r="R1473" s="160">
        <f>IF($M$1354&gt;0,IPMT('Assumptions (Hydro)'!$V$6,Model!AB$1,'Assumptions (Hydro)'!$V$9,'Assumptions (Hydro)'!$V$4*Model!$M$1354*AVERAGE('Assumptions (Hydro)'!$I$2:$K$2)/10^9),0)</f>
        <v>-0.00002924283115</v>
      </c>
      <c r="S1473" s="160">
        <f>IF($M$1354&gt;0,IPMT('Assumptions (Hydro)'!$V$6,Model!AC$1,'Assumptions (Hydro)'!$V$9,'Assumptions (Hydro)'!$V$4*Model!$M$1354*AVERAGE('Assumptions (Hydro)'!$I$2:$K$2)/10^9),0)</f>
        <v>-0.00002689062581</v>
      </c>
      <c r="T1473" s="160">
        <f>IF($M$1354&gt;0,IPMT('Assumptions (Hydro)'!$V$6,Model!AD$1,'Assumptions (Hydro)'!$V$9,'Assumptions (Hydro)'!$V$4*Model!$M$1354*AVERAGE('Assumptions (Hydro)'!$I$2:$K$2)/10^9),0)</f>
        <v>-0.00002442669071</v>
      </c>
      <c r="U1473" s="160">
        <f>IF($M$1354&gt;0,IPMT('Assumptions (Hydro)'!$V$6,Model!AE$1,'Assumptions (Hydro)'!$V$9,'Assumptions (Hydro)'!$V$4*Model!$M$1354*AVERAGE('Assumptions (Hydro)'!$I$2:$K$2)/10^9),0)</f>
        <v>-0.0000218457187</v>
      </c>
      <c r="V1473" s="160">
        <f>IF($M$1354&gt;0,IPMT('Assumptions (Hydro)'!$V$6,Model!AF$1,'Assumptions (Hydro)'!$V$9,'Assumptions (Hydro)'!$V$4*Model!$M$1354*AVERAGE('Assumptions (Hydro)'!$I$2:$K$2)/10^9),0)</f>
        <v>-0.00001914215052</v>
      </c>
      <c r="W1473" s="160">
        <f>IF($M$1354&gt;0,IPMT('Assumptions (Hydro)'!$V$6,Model!AG$1,'Assumptions (Hydro)'!$V$9,'Assumptions (Hydro)'!$V$4*Model!$M$1354*AVERAGE('Assumptions (Hydro)'!$I$2:$K$2)/10^9),0)</f>
        <v>-0.00001631016285</v>
      </c>
      <c r="X1473" s="160">
        <f>IF($M$1354&gt;0,IPMT('Assumptions (Hydro)'!$V$6,Model!AH$1,'Assumptions (Hydro)'!$V$9,'Assumptions (Hydro)'!$V$4*Model!$M$1354*AVERAGE('Assumptions (Hydro)'!$I$2:$K$2)/10^9),0)</f>
        <v>-0.00001334365576</v>
      </c>
      <c r="Y1473" s="160">
        <f>IF($M$1354&gt;0,IPMT('Assumptions (Hydro)'!$V$6,Model!AI$1,'Assumptions (Hydro)'!$V$9,'Assumptions (Hydro)'!$V$4*Model!$M$1354*AVERAGE('Assumptions (Hydro)'!$I$2:$K$2)/10^9),0)</f>
        <v>-0.00001023623959</v>
      </c>
      <c r="Z1473" s="160">
        <f>IF($M$1354&gt;0,IPMT('Assumptions (Hydro)'!$V$6,Model!AJ$1,'Assumptions (Hydro)'!$V$9,'Assumptions (Hydro)'!$V$4*Model!$M$1354*AVERAGE('Assumptions (Hydro)'!$I$2:$K$2)/10^9),0)</f>
        <v>-0.000006981221146</v>
      </c>
      <c r="AA1473" s="160">
        <f>IF($M$1354&gt;0,IPMT('Assumptions (Hydro)'!$V$6,Model!AK$1,'Assumptions (Hydro)'!$V$9,'Assumptions (Hydro)'!$V$4*Model!$M$1354*AVERAGE('Assumptions (Hydro)'!$I$2:$K$2)/10^9),0)</f>
        <v>-0.000003571589328</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-0.0006497137551</v>
      </c>
      <c r="O1474" s="177">
        <f>IF($N$1354&gt;0,IPMT('Assumptions (Hydro)'!$V$6,Model!X$1,'Assumptions (Hydro)'!$V$9,'Assumptions (Hydro)'!$V$4*Model!$N$1354*AVERAGE('Assumptions (Hydro)'!$J$2:$L$2)/10^9),0)</f>
        <v>-0.0006190335345</v>
      </c>
      <c r="P1474" s="177">
        <f>IF($N$1354&gt;0,IPMT('Assumptions (Hydro)'!$V$6,Model!Y$1,'Assumptions (Hydro)'!$V$9,'Assumptions (Hydro)'!$V$4*Model!$N$1354*AVERAGE('Assumptions (Hydro)'!$J$2:$L$2)/10^9),0)</f>
        <v>-0.0005868960035</v>
      </c>
      <c r="Q1474" s="177">
        <f>IF($N$1354&gt;0,IPMT('Assumptions (Hydro)'!$V$6,Model!Z$1,'Assumptions (Hydro)'!$V$9,'Assumptions (Hydro)'!$V$4*Model!$N$1354*AVERAGE('Assumptions (Hydro)'!$J$2:$L$2)/10^9),0)</f>
        <v>-0.0005532319397</v>
      </c>
      <c r="R1474" s="177">
        <f>IF($N$1354&gt;0,IPMT('Assumptions (Hydro)'!$V$6,Model!AA$1,'Assumptions (Hydro)'!$V$9,'Assumptions (Hydro)'!$V$4*Model!$N$1354*AVERAGE('Assumptions (Hydro)'!$J$2:$L$2)/10^9),0)</f>
        <v>-0.0005179688329</v>
      </c>
      <c r="S1474" s="177">
        <f>IF($N$1354&gt;0,IPMT('Assumptions (Hydro)'!$V$6,Model!AB$1,'Assumptions (Hydro)'!$V$9,'Assumptions (Hydro)'!$V$4*Model!$N$1354*AVERAGE('Assumptions (Hydro)'!$J$2:$L$2)/10^9),0)</f>
        <v>-0.0004810307286</v>
      </c>
      <c r="T1474" s="177">
        <f>IF($N$1354&gt;0,IPMT('Assumptions (Hydro)'!$V$6,Model!AC$1,'Assumptions (Hydro)'!$V$9,'Assumptions (Hydro)'!$V$4*Model!$N$1354*AVERAGE('Assumptions (Hydro)'!$J$2:$L$2)/10^9),0)</f>
        <v>-0.0004423380643</v>
      </c>
      <c r="U1474" s="177">
        <f>IF($N$1354&gt;0,IPMT('Assumptions (Hydro)'!$V$6,Model!AD$1,'Assumptions (Hydro)'!$V$9,'Assumptions (Hydro)'!$V$4*Model!$N$1354*AVERAGE('Assumptions (Hydro)'!$J$2:$L$2)/10^9),0)</f>
        <v>-0.0004018074984</v>
      </c>
      <c r="V1474" s="177">
        <f>IF($N$1354&gt;0,IPMT('Assumptions (Hydro)'!$V$6,Model!AE$1,'Assumptions (Hydro)'!$V$9,'Assumptions (Hydro)'!$V$4*Model!$N$1354*AVERAGE('Assumptions (Hydro)'!$J$2:$L$2)/10^9),0)</f>
        <v>-0.0003593517307</v>
      </c>
      <c r="W1474" s="177">
        <f>IF($N$1354&gt;0,IPMT('Assumptions (Hydro)'!$V$6,Model!AF$1,'Assumptions (Hydro)'!$V$9,'Assumptions (Hydro)'!$V$4*Model!$N$1354*AVERAGE('Assumptions (Hydro)'!$J$2:$L$2)/10^9),0)</f>
        <v>-0.0003148793139</v>
      </c>
      <c r="X1474" s="177">
        <f>IF($N$1354&gt;0,IPMT('Assumptions (Hydro)'!$V$6,Model!AG$1,'Assumptions (Hydro)'!$V$9,'Assumptions (Hydro)'!$V$4*Model!$N$1354*AVERAGE('Assumptions (Hydro)'!$J$2:$L$2)/10^9),0)</f>
        <v>-0.0002682944574</v>
      </c>
      <c r="Y1474" s="177">
        <f>IF($N$1354&gt;0,IPMT('Assumptions (Hydro)'!$V$6,Model!AH$1,'Assumptions (Hydro)'!$V$9,'Assumptions (Hydro)'!$V$4*Model!$N$1354*AVERAGE('Assumptions (Hydro)'!$J$2:$L$2)/10^9),0)</f>
        <v>-0.0002194968202</v>
      </c>
      <c r="Z1474" s="177">
        <f>IF($N$1354&gt;0,IPMT('Assumptions (Hydro)'!$V$6,Model!AI$1,'Assumptions (Hydro)'!$V$9,'Assumptions (Hydro)'!$V$4*Model!$N$1354*AVERAGE('Assumptions (Hydro)'!$J$2:$L$2)/10^9),0)</f>
        <v>-0.0001683812953</v>
      </c>
      <c r="AA1474" s="177">
        <f>IF($N$1354&gt;0,IPMT('Assumptions (Hydro)'!$V$6,Model!AJ$1,'Assumptions (Hydro)'!$V$9,'Assumptions (Hydro)'!$V$4*Model!$N$1354*AVERAGE('Assumptions (Hydro)'!$J$2:$L$2)/10^9),0)</f>
        <v>-0.0001148377829</v>
      </c>
      <c r="AB1474" s="177">
        <f>IF($N$1354&gt;0,IPMT('Assumptions (Hydro)'!$V$6,Model!AK$1,'Assumptions (Hydro)'!$V$9,'Assumptions (Hydro)'!$V$4*Model!$N$1354*AVERAGE('Assumptions (Hydro)'!$J$2:$L$2)/10^9),0)</f>
        <v>-0.00005875095363</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-0.00003542640338</v>
      </c>
      <c r="Q1476" s="177">
        <f>IF($P$1354&gt;0,IPMT('Assumptions (Hydro)'!$V$6,Model!X$1,'Assumptions (Hydro)'!$V$9,'Assumptions (Hydro)'!$V$4*Model!$P$1354*AVERAGE('Assumptions (Hydro)'!$L$2:$N$2)/10^9),0)</f>
        <v>-0.00003375352842</v>
      </c>
      <c r="R1476" s="177">
        <f>IF($P$1354&gt;0,IPMT('Assumptions (Hydro)'!$V$6,Model!Y$1,'Assumptions (Hydro)'!$V$9,'Assumptions (Hydro)'!$V$4*Model!$P$1354*AVERAGE('Assumptions (Hydro)'!$L$2:$N$2)/10^9),0)</f>
        <v>-0.00003200119191</v>
      </c>
      <c r="S1476" s="177">
        <f>IF($P$1354&gt;0,IPMT('Assumptions (Hydro)'!$V$6,Model!Z$1,'Assumptions (Hydro)'!$V$9,'Assumptions (Hydro)'!$V$4*Model!$P$1354*AVERAGE('Assumptions (Hydro)'!$L$2:$N$2)/10^9),0)</f>
        <v>-0.00003016561941</v>
      </c>
      <c r="T1476" s="177">
        <f>IF($P$1354&gt;0,IPMT('Assumptions (Hydro)'!$V$6,Model!AA$1,'Assumptions (Hydro)'!$V$9,'Assumptions (Hydro)'!$V$4*Model!$P$1354*AVERAGE('Assumptions (Hydro)'!$L$2:$N$2)/10^9),0)</f>
        <v>-0.00002824285721</v>
      </c>
      <c r="U1476" s="177">
        <f>IF($P$1354&gt;0,IPMT('Assumptions (Hydro)'!$V$6,Model!AB$1,'Assumptions (Hydro)'!$V$9,'Assumptions (Hydro)'!$V$4*Model!$P$1354*AVERAGE('Assumptions (Hydro)'!$L$2:$N$2)/10^9),0)</f>
        <v>-0.00002622876381</v>
      </c>
      <c r="V1476" s="177">
        <f>IF($P$1354&gt;0,IPMT('Assumptions (Hydro)'!$V$6,Model!AC$1,'Assumptions (Hydro)'!$V$9,'Assumptions (Hydro)'!$V$4*Model!$P$1354*AVERAGE('Assumptions (Hydro)'!$L$2:$N$2)/10^9),0)</f>
        <v>-0.00002411900098</v>
      </c>
      <c r="W1476" s="177">
        <f>IF($P$1354&gt;0,IPMT('Assumptions (Hydro)'!$V$6,Model!AD$1,'Assumptions (Hydro)'!$V$9,'Assumptions (Hydro)'!$V$4*Model!$P$1354*AVERAGE('Assumptions (Hydro)'!$L$2:$N$2)/10^9),0)</f>
        <v>-0.00002190902441</v>
      </c>
      <c r="X1476" s="177">
        <f>IF($P$1354&gt;0,IPMT('Assumptions (Hydro)'!$V$6,Model!AE$1,'Assumptions (Hydro)'!$V$9,'Assumptions (Hydro)'!$V$4*Model!$P$1354*AVERAGE('Assumptions (Hydro)'!$L$2:$N$2)/10^9),0)</f>
        <v>-0.00001959407395</v>
      </c>
      <c r="Y1476" s="177">
        <f>IF($P$1354&gt;0,IPMT('Assumptions (Hydro)'!$V$6,Model!AF$1,'Assumptions (Hydro)'!$V$9,'Assumptions (Hydro)'!$V$4*Model!$P$1354*AVERAGE('Assumptions (Hydro)'!$L$2:$N$2)/10^9),0)</f>
        <v>-0.00001716916335</v>
      </c>
      <c r="Z1476" s="177">
        <f>IF($P$1354&gt;0,IPMT('Assumptions (Hydro)'!$V$6,Model!AG$1,'Assumptions (Hydro)'!$V$9,'Assumptions (Hydro)'!$V$4*Model!$P$1354*AVERAGE('Assumptions (Hydro)'!$L$2:$N$2)/10^9),0)</f>
        <v>-0.00001462906949</v>
      </c>
      <c r="AA1476" s="177">
        <f>IF($P$1354&gt;0,IPMT('Assumptions (Hydro)'!$V$6,Model!AH$1,'Assumptions (Hydro)'!$V$9,'Assumptions (Hydro)'!$V$4*Model!$P$1354*AVERAGE('Assumptions (Hydro)'!$L$2:$N$2)/10^9),0)</f>
        <v>-0.00001196832118</v>
      </c>
      <c r="AB1476" s="177">
        <f>IF($P$1354&gt;0,IPMT('Assumptions (Hydro)'!$V$6,Model!AI$1,'Assumptions (Hydro)'!$V$9,'Assumptions (Hydro)'!$V$4*Model!$P$1354*AVERAGE('Assumptions (Hydro)'!$L$2:$N$2)/10^9),0)</f>
        <v>-0.000009181187316</v>
      </c>
      <c r="AC1476" s="177">
        <f>IF($P$1354&gt;0,IPMT('Assumptions (Hydro)'!$V$6,Model!AJ$1,'Assumptions (Hydro)'!$V$9,'Assumptions (Hydro)'!$V$4*Model!$P$1354*AVERAGE('Assumptions (Hydro)'!$L$2:$N$2)/10^9),0)</f>
        <v>-0.000006261664598</v>
      </c>
      <c r="AD1476" s="177">
        <f>IF($P$1354&gt;0,IPMT('Assumptions (Hydro)'!$V$6,Model!AK$1,'Assumptions (Hydro)'!$V$9,'Assumptions (Hydro)'!$V$4*Model!$P$1354*AVERAGE('Assumptions (Hydro)'!$L$2:$N$2)/10^9),0)</f>
        <v>-0.00000320346455</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-0.0005908559083</v>
      </c>
      <c r="R1477" s="160">
        <f>IF($Q$1354&gt;0,IPMT('Assumptions (Hydro)'!$V$6,Model!X$1,'Assumptions (Hydro)'!$V$9,'Assumptions (Hydro)'!$V$4*Model!$Q$1354*AVERAGE('Assumptions (Hydro)'!$M$2:$O$2)/10^9),0)</f>
        <v>-0.000562955022</v>
      </c>
      <c r="S1477" s="160">
        <f>IF($Q$1354&gt;0,IPMT('Assumptions (Hydro)'!$V$6,Model!Y$1,'Assumptions (Hydro)'!$V$9,'Assumptions (Hydro)'!$V$4*Model!$Q$1354*AVERAGE('Assumptions (Hydro)'!$M$2:$O$2)/10^9),0)</f>
        <v>-0.0005337288436</v>
      </c>
      <c r="T1477" s="160">
        <f>IF($Q$1354&gt;0,IPMT('Assumptions (Hydro)'!$V$6,Model!Z$1,'Assumptions (Hydro)'!$V$9,'Assumptions (Hydro)'!$V$4*Model!$Q$1354*AVERAGE('Assumptions (Hydro)'!$M$2:$O$2)/10^9),0)</f>
        <v>-0.0005031144218</v>
      </c>
      <c r="U1477" s="160">
        <f>IF($Q$1354&gt;0,IPMT('Assumptions (Hydro)'!$V$6,Model!AA$1,'Assumptions (Hydro)'!$V$9,'Assumptions (Hydro)'!$V$4*Model!$Q$1354*AVERAGE('Assumptions (Hydro)'!$M$2:$O$2)/10^9),0)</f>
        <v>-0.0004710458149</v>
      </c>
      <c r="V1477" s="160">
        <f>IF($Q$1354&gt;0,IPMT('Assumptions (Hydro)'!$V$6,Model!AB$1,'Assumptions (Hydro)'!$V$9,'Assumptions (Hydro)'!$V$4*Model!$Q$1354*AVERAGE('Assumptions (Hydro)'!$M$2:$O$2)/10^9),0)</f>
        <v>-0.0004374539492</v>
      </c>
      <c r="W1477" s="160">
        <f>IF($Q$1354&gt;0,IPMT('Assumptions (Hydro)'!$V$6,Model!AC$1,'Assumptions (Hydro)'!$V$9,'Assumptions (Hydro)'!$V$4*Model!$Q$1354*AVERAGE('Assumptions (Hydro)'!$M$2:$O$2)/10^9),0)</f>
        <v>-0.0004022664699</v>
      </c>
      <c r="X1477" s="160">
        <f>IF($Q$1354&gt;0,IPMT('Assumptions (Hydro)'!$V$6,Model!AD$1,'Assumptions (Hydro)'!$V$9,'Assumptions (Hydro)'!$V$4*Model!$Q$1354*AVERAGE('Assumptions (Hydro)'!$M$2:$O$2)/10^9),0)</f>
        <v>-0.0003654075853</v>
      </c>
      <c r="Y1477" s="160">
        <f>IF($Q$1354&gt;0,IPMT('Assumptions (Hydro)'!$V$6,Model!AE$1,'Assumptions (Hydro)'!$V$9,'Assumptions (Hydro)'!$V$4*Model!$Q$1354*AVERAGE('Assumptions (Hydro)'!$M$2:$O$2)/10^9),0)</f>
        <v>-0.0003267979037</v>
      </c>
      <c r="Z1477" s="160">
        <f>IF($Q$1354&gt;0,IPMT('Assumptions (Hydro)'!$V$6,Model!AF$1,'Assumptions (Hydro)'!$V$9,'Assumptions (Hydro)'!$V$4*Model!$Q$1354*AVERAGE('Assumptions (Hydro)'!$M$2:$O$2)/10^9),0)</f>
        <v>-0.0002863542623</v>
      </c>
      <c r="AA1477" s="160">
        <f>IF($Q$1354&gt;0,IPMT('Assumptions (Hydro)'!$V$6,Model!AG$1,'Assumptions (Hydro)'!$V$9,'Assumptions (Hydro)'!$V$4*Model!$Q$1354*AVERAGE('Assumptions (Hydro)'!$M$2:$O$2)/10^9),0)</f>
        <v>-0.0002439895478</v>
      </c>
      <c r="AB1477" s="160">
        <f>IF($Q$1354&gt;0,IPMT('Assumptions (Hydro)'!$V$6,Model!AH$1,'Assumptions (Hydro)'!$V$9,'Assumptions (Hydro)'!$V$4*Model!$Q$1354*AVERAGE('Assumptions (Hydro)'!$M$2:$O$2)/10^9),0)</f>
        <v>-0.0001996125094</v>
      </c>
      <c r="AC1477" s="160">
        <f>IF($Q$1354&gt;0,IPMT('Assumptions (Hydro)'!$V$6,Model!AI$1,'Assumptions (Hydro)'!$V$9,'Assumptions (Hydro)'!$V$4*Model!$Q$1354*AVERAGE('Assumptions (Hydro)'!$M$2:$O$2)/10^9),0)</f>
        <v>-0.0001531275617</v>
      </c>
      <c r="AD1477" s="160">
        <f>IF($Q$1354&gt;0,IPMT('Assumptions (Hydro)'!$V$6,Model!AJ$1,'Assumptions (Hydro)'!$V$9,'Assumptions (Hydro)'!$V$4*Model!$Q$1354*AVERAGE('Assumptions (Hydro)'!$M$2:$O$2)/10^9),0)</f>
        <v>-0.000104434579</v>
      </c>
      <c r="AE1477" s="160">
        <f>IF($Q$1354&gt;0,IPMT('Assumptions (Hydro)'!$V$6,Model!AK$1,'Assumptions (Hydro)'!$V$9,'Assumptions (Hydro)'!$V$4*Model!$Q$1354*AVERAGE('Assumptions (Hydro)'!$M$2:$O$2)/10^9),0)</f>
        <v>-0.00005342867962</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-0.0006855238233</v>
      </c>
      <c r="T1479" s="160">
        <f>IF($S$1354&gt;0,IPMT('Assumptions (Hydro)'!$V$6,Model!X$1,'Assumptions (Hydro)'!$V$9,'Assumptions (Hydro)'!$V$4*Model!$S$1354*AVERAGE('Assumptions (Hydro)'!$O$2:$Q$2)/10^9),0)</f>
        <v>-0.0006531526107</v>
      </c>
      <c r="U1479" s="160">
        <f>IF($S$1354&gt;0,IPMT('Assumptions (Hydro)'!$V$6,Model!Y$1,'Assumptions (Hydro)'!$V$9,'Assumptions (Hydro)'!$V$4*Model!$S$1354*AVERAGE('Assumptions (Hydro)'!$O$2:$Q$2)/10^9),0)</f>
        <v>-0.0006192437655</v>
      </c>
      <c r="V1479" s="160">
        <f>IF($S$1354&gt;0,IPMT('Assumptions (Hydro)'!$V$6,Model!Z$1,'Assumptions (Hydro)'!$V$9,'Assumptions (Hydro)'!$V$4*Model!$S$1354*AVERAGE('Assumptions (Hydro)'!$O$2:$Q$2)/10^9),0)</f>
        <v>-0.0005837242502</v>
      </c>
      <c r="W1479" s="160">
        <f>IF($S$1354&gt;0,IPMT('Assumptions (Hydro)'!$V$6,Model!AA$1,'Assumptions (Hydro)'!$V$9,'Assumptions (Hydro)'!$V$4*Model!$S$1354*AVERAGE('Assumptions (Hydro)'!$O$2:$Q$2)/10^9),0)</f>
        <v>-0.0005465175578</v>
      </c>
      <c r="X1479" s="160">
        <f>IF($S$1354&gt;0,IPMT('Assumptions (Hydro)'!$V$6,Model!AB$1,'Assumptions (Hydro)'!$V$9,'Assumptions (Hydro)'!$V$4*Model!$S$1354*AVERAGE('Assumptions (Hydro)'!$O$2:$Q$2)/10^9),0)</f>
        <v>-0.0005075435476</v>
      </c>
      <c r="Y1479" s="160">
        <f>IF($S$1354&gt;0,IPMT('Assumptions (Hydro)'!$V$6,Model!AC$1,'Assumptions (Hydro)'!$V$9,'Assumptions (Hydro)'!$V$4*Model!$S$1354*AVERAGE('Assumptions (Hydro)'!$O$2:$Q$2)/10^9),0)</f>
        <v>-0.0004667182719</v>
      </c>
      <c r="Z1479" s="160">
        <f>IF($S$1354&gt;0,IPMT('Assumptions (Hydro)'!$V$6,Model!AD$1,'Assumptions (Hydro)'!$V$9,'Assumptions (Hydro)'!$V$4*Model!$S$1354*AVERAGE('Assumptions (Hydro)'!$O$2:$Q$2)/10^9),0)</f>
        <v>-0.0004239537956</v>
      </c>
      <c r="AA1479" s="160">
        <f>IF($S$1354&gt;0,IPMT('Assumptions (Hydro)'!$V$6,Model!AE$1,'Assumptions (Hydro)'!$V$9,'Assumptions (Hydro)'!$V$4*Model!$S$1354*AVERAGE('Assumptions (Hydro)'!$O$2:$Q$2)/10^9),0)</f>
        <v>-0.0003791580067</v>
      </c>
      <c r="AB1479" s="160">
        <f>IF($S$1354&gt;0,IPMT('Assumptions (Hydro)'!$V$6,Model!AF$1,'Assumptions (Hydro)'!$V$9,'Assumptions (Hydro)'!$V$4*Model!$S$1354*AVERAGE('Assumptions (Hydro)'!$O$2:$Q$2)/10^9),0)</f>
        <v>-0.0003322344178</v>
      </c>
      <c r="AC1479" s="160">
        <f>IF($S$1354&gt;0,IPMT('Assumptions (Hydro)'!$V$6,Model!AG$1,'Assumptions (Hydro)'!$V$9,'Assumptions (Hydro)'!$V$4*Model!$S$1354*AVERAGE('Assumptions (Hydro)'!$O$2:$Q$2)/10^9),0)</f>
        <v>-0.0002830819585</v>
      </c>
      <c r="AD1479" s="160">
        <f>IF($S$1354&gt;0,IPMT('Assumptions (Hydro)'!$V$6,Model!AH$1,'Assumptions (Hydro)'!$V$9,'Assumptions (Hydro)'!$V$4*Model!$S$1354*AVERAGE('Assumptions (Hydro)'!$O$2:$Q$2)/10^9),0)</f>
        <v>-0.0002315947573</v>
      </c>
      <c r="AE1479" s="160">
        <f>IF($S$1354&gt;0,IPMT('Assumptions (Hydro)'!$V$6,Model!AI$1,'Assumptions (Hydro)'!$V$9,'Assumptions (Hydro)'!$V$4*Model!$S$1354*AVERAGE('Assumptions (Hydro)'!$O$2:$Q$2)/10^9),0)</f>
        <v>-0.000177661914</v>
      </c>
      <c r="AF1479" s="160">
        <f>IF($S$1354&gt;0,IPMT('Assumptions (Hydro)'!$V$6,Model!AJ$1,'Assumptions (Hydro)'!$V$9,'Assumptions (Hydro)'!$V$4*Model!$S$1354*AVERAGE('Assumptions (Hydro)'!$O$2:$Q$2)/10^9),0)</f>
        <v>-0.0001211672607</v>
      </c>
      <c r="AG1479" s="160">
        <f>IF($S$1354&gt;0,IPMT('Assumptions (Hydro)'!$V$6,Model!AK$1,'Assumptions (Hydro)'!$V$9,'Assumptions (Hydro)'!$V$4*Model!$S$1354*AVERAGE('Assumptions (Hydro)'!$O$2:$Q$2)/10^9),0)</f>
        <v>-0.00006198911142</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0.0008118211265</v>
      </c>
      <c r="E1514" s="177">
        <f t="shared" si="57"/>
        <v>0.00154246014</v>
      </c>
      <c r="F1514" s="177">
        <f t="shared" si="57"/>
        <v>0.001388214126</v>
      </c>
      <c r="G1514" s="177">
        <f t="shared" si="57"/>
        <v>0.001250204535</v>
      </c>
      <c r="H1514" s="177">
        <f t="shared" si="57"/>
        <v>0.001145479609</v>
      </c>
      <c r="I1514" s="177">
        <f t="shared" si="57"/>
        <v>0.001050090627</v>
      </c>
      <c r="J1514" s="177">
        <f t="shared" si="57"/>
        <v>0.0009926542824</v>
      </c>
      <c r="K1514" s="177">
        <f t="shared" si="57"/>
        <v>0.0009892040426</v>
      </c>
      <c r="L1514" s="177">
        <f t="shared" si="57"/>
        <v>0.0009877021735</v>
      </c>
      <c r="M1514" s="177">
        <f t="shared" si="57"/>
        <v>0.001052530865</v>
      </c>
      <c r="N1514" s="177">
        <f t="shared" si="57"/>
        <v>0.002255028033</v>
      </c>
      <c r="O1514" s="177">
        <f t="shared" si="57"/>
        <v>0.00326610241</v>
      </c>
      <c r="P1514" s="177">
        <f t="shared" si="57"/>
        <v>0.003101567046</v>
      </c>
      <c r="Q1514" s="177">
        <f t="shared" si="57"/>
        <v>0.003978545721</v>
      </c>
      <c r="R1514" s="177">
        <f t="shared" si="57"/>
        <v>0.004707600127</v>
      </c>
      <c r="S1514" s="177">
        <f t="shared" si="57"/>
        <v>0.005059757954</v>
      </c>
      <c r="T1514" s="177">
        <f t="shared" si="57"/>
        <v>0.005403812921</v>
      </c>
      <c r="U1514" s="177">
        <f t="shared" si="57"/>
        <v>0.005008520348</v>
      </c>
      <c r="V1514" s="177">
        <f t="shared" si="57"/>
        <v>0.004658344292</v>
      </c>
      <c r="W1514" s="177">
        <f t="shared" si="57"/>
        <v>0.004391184498</v>
      </c>
      <c r="X1514" s="177">
        <f t="shared" si="57"/>
        <v>0.004213101278</v>
      </c>
      <c r="Y1514" s="177">
        <f t="shared" si="57"/>
        <v>0.004133513726</v>
      </c>
      <c r="Z1514" s="177">
        <f t="shared" si="57"/>
        <v>0.004133724835</v>
      </c>
      <c r="AA1514" s="177">
        <f t="shared" si="57"/>
        <v>0.004135919072</v>
      </c>
      <c r="AB1514" s="177">
        <f t="shared" si="57"/>
        <v>0.004092841547</v>
      </c>
      <c r="AC1514" s="177">
        <f t="shared" si="57"/>
        <v>0.003381503181</v>
      </c>
      <c r="AD1514" s="177">
        <f t="shared" si="57"/>
        <v>0.002704657104</v>
      </c>
      <c r="AE1514" s="177">
        <f t="shared" si="57"/>
        <v>0.002672323017</v>
      </c>
      <c r="AF1514" s="177">
        <f t="shared" si="57"/>
        <v>0.002025174256</v>
      </c>
      <c r="AG1514" s="177">
        <f t="shared" si="57"/>
        <v>0.001421559928</v>
      </c>
      <c r="AH1514" s="177">
        <f t="shared" si="57"/>
        <v>0.0007095772908</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0.0008118211265</v>
      </c>
      <c r="E1516" s="160">
        <f>IF($D$1354&gt;0,'Assumptions (Hydro)'!W$10*Model!$D$1354*'Assumptions (Hydro)'!$B$2/10^9,0)</f>
        <v>0.00154246014</v>
      </c>
      <c r="F1516" s="160">
        <f>IF($D$1354&gt;0,'Assumptions (Hydro)'!X$10*Model!$D$1354*'Assumptions (Hydro)'!$B$2/10^9,0)</f>
        <v>0.001388214126</v>
      </c>
      <c r="G1516" s="160">
        <f>IF($D$1354&gt;0,'Assumptions (Hydro)'!Y$10*Model!$D$1354*'Assumptions (Hydro)'!$B$2/10^9,0)</f>
        <v>0.001250204535</v>
      </c>
      <c r="H1516" s="160">
        <f>IF($D$1354&gt;0,'Assumptions (Hydro)'!Z$10*Model!$D$1354*'Assumptions (Hydro)'!$B$2/10^9,0)</f>
        <v>0.001125184081</v>
      </c>
      <c r="I1516" s="160">
        <f>IF($D$1354&gt;0,'Assumptions (Hydro)'!AA$10*Model!$D$1354*'Assumptions (Hydro)'!$B$2/10^9,0)</f>
        <v>0.001011529124</v>
      </c>
      <c r="J1516" s="160">
        <f>IF($D$1354&gt;0,'Assumptions (Hydro)'!AB$10*Model!$D$1354*'Assumptions (Hydro)'!$B$2/10^9,0)</f>
        <v>0.0009579489292</v>
      </c>
      <c r="K1516" s="160">
        <f>IF($D$1354&gt;0,'Assumptions (Hydro)'!AC$10*Model!$D$1354*'Assumptions (Hydro)'!$B$2/10^9,0)</f>
        <v>0.0009579489292</v>
      </c>
      <c r="L1516" s="160">
        <f>IF($D$1354&gt;0,'Assumptions (Hydro)'!AD$10*Model!$D$1354*'Assumptions (Hydro)'!$B$2/10^9,0)</f>
        <v>0.0009595725715</v>
      </c>
      <c r="M1516" s="160">
        <f>IF($D$1354&gt;0,'Assumptions (Hydro)'!AE$10*Model!$D$1354*'Assumptions (Hydro)'!$B$2/10^9,0)</f>
        <v>0.0009579489292</v>
      </c>
      <c r="N1516" s="160">
        <f>IF($D$1354&gt;0,'Assumptions (Hydro)'!AF$10*Model!$D$1354*'Assumptions (Hydro)'!$B$2/10^9,0)</f>
        <v>0.0009595725715</v>
      </c>
      <c r="O1516" s="160">
        <f>IF($D$1354&gt;0,'Assumptions (Hydro)'!AG$10*Model!$D$1354*'Assumptions (Hydro)'!$B$2/10^9,0)</f>
        <v>0.0009579489292</v>
      </c>
      <c r="P1516" s="160">
        <f>IF($D$1354&gt;0,'Assumptions (Hydro)'!AH$10*Model!$D$1354*'Assumptions (Hydro)'!$B$2/10^9,0)</f>
        <v>0.0009595725715</v>
      </c>
      <c r="Q1516" s="160">
        <f>IF($D$1354&gt;0,'Assumptions (Hydro)'!AI$10*Model!$D$1354*'Assumptions (Hydro)'!$B$2/10^9,0)</f>
        <v>0.0009579489292</v>
      </c>
      <c r="R1516" s="160">
        <f>IF($D$1354&gt;0,'Assumptions (Hydro)'!AJ$10*Model!$D$1354*'Assumptions (Hydro)'!$B$2/10^9,0)</f>
        <v>0.0009595725715</v>
      </c>
      <c r="S1516" s="160">
        <f>IF($D$1354&gt;0,'Assumptions (Hydro)'!AK$10*Model!$D$1354*'Assumptions (Hydro)'!$B$2/10^9,0)</f>
        <v>0.0004789744646</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0.00002029552816</v>
      </c>
      <c r="I1520" s="160">
        <f>IF($H$1354&gt;0,'Assumptions (Hydro)'!W$10*Model!$H$1354*AVERAGE('Assumptions (Hydro)'!$D$2:$F$2)/10^9,0)</f>
        <v>0.00003856150351</v>
      </c>
      <c r="J1520" s="160">
        <f>IF($H$1354&gt;0,'Assumptions (Hydro)'!X$10*Model!$H$1354*AVERAGE('Assumptions (Hydro)'!$D$2:$F$2)/10^9,0)</f>
        <v>0.00003470535316</v>
      </c>
      <c r="K1520" s="160">
        <f>IF($H$1354&gt;0,'Assumptions (Hydro)'!Y$10*Model!$H$1354*AVERAGE('Assumptions (Hydro)'!$D$2:$F$2)/10^9,0)</f>
        <v>0.00003125511337</v>
      </c>
      <c r="L1520" s="160">
        <f>IF($H$1354&gt;0,'Assumptions (Hydro)'!Z$10*Model!$H$1354*AVERAGE('Assumptions (Hydro)'!$D$2:$F$2)/10^9,0)</f>
        <v>0.00002812960203</v>
      </c>
      <c r="M1520" s="160">
        <f>IF($H$1354&gt;0,'Assumptions (Hydro)'!AA$10*Model!$H$1354*AVERAGE('Assumptions (Hydro)'!$D$2:$F$2)/10^9,0)</f>
        <v>0.00002528822809</v>
      </c>
      <c r="N1520" s="160">
        <f>IF($H$1354&gt;0,'Assumptions (Hydro)'!AB$10*Model!$H$1354*AVERAGE('Assumptions (Hydro)'!$D$2:$F$2)/10^9,0)</f>
        <v>0.00002394872323</v>
      </c>
      <c r="O1520" s="160">
        <f>IF($H$1354&gt;0,'Assumptions (Hydro)'!AC$10*Model!$H$1354*AVERAGE('Assumptions (Hydro)'!$D$2:$F$2)/10^9,0)</f>
        <v>0.00002394872323</v>
      </c>
      <c r="P1520" s="160">
        <f>IF($H$1354&gt;0,'Assumptions (Hydro)'!AD$10*Model!$H$1354*AVERAGE('Assumptions (Hydro)'!$D$2:$F$2)/10^9,0)</f>
        <v>0.00002398931429</v>
      </c>
      <c r="Q1520" s="160">
        <f>IF($H$1354&gt;0,'Assumptions (Hydro)'!AE$10*Model!$H$1354*AVERAGE('Assumptions (Hydro)'!$D$2:$F$2)/10^9,0)</f>
        <v>0.00002394872323</v>
      </c>
      <c r="R1520" s="160">
        <f>IF($H$1354&gt;0,'Assumptions (Hydro)'!AF$10*Model!$H$1354*AVERAGE('Assumptions (Hydro)'!$D$2:$F$2)/10^9,0)</f>
        <v>0.00002398931429</v>
      </c>
      <c r="S1520" s="160">
        <f>IF($H$1354&gt;0,'Assumptions (Hydro)'!AG$10*Model!$H$1354*AVERAGE('Assumptions (Hydro)'!$D$2:$F$2)/10^9,0)</f>
        <v>0.00002394872323</v>
      </c>
      <c r="T1520" s="160">
        <f>IF($H$1354&gt;0,'Assumptions (Hydro)'!AH$10*Model!$H$1354*AVERAGE('Assumptions (Hydro)'!$D$2:$F$2)/10^9,0)</f>
        <v>0.00002398931429</v>
      </c>
      <c r="U1520" s="160">
        <f>IF($H$1354&gt;0,'Assumptions (Hydro)'!AI$10*Model!$H$1354*AVERAGE('Assumptions (Hydro)'!$D$2:$F$2)/10^9,0)</f>
        <v>0.00002394872323</v>
      </c>
      <c r="V1520" s="160">
        <f>IF($H$1354&gt;0,'Assumptions (Hydro)'!AJ$10*Model!$H$1354*AVERAGE('Assumptions (Hydro)'!$D$2:$F$2)/10^9,0)</f>
        <v>0.00002398931429</v>
      </c>
      <c r="W1520" s="160">
        <f>IF($H$1354&gt;0,'Assumptions (Hydro)'!AK$10*Model!$H$1354*AVERAGE('Assumptions (Hydro)'!$D$2:$F$2)/10^9,0)</f>
        <v>0.00001197436162</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0.00006929370805</v>
      </c>
      <c r="N1525" s="160">
        <f>IF($M$1354&gt;0,'Assumptions (Hydro)'!W$10*Model!$M$1354*AVERAGE('Assumptions (Hydro)'!$I$2:$K$2)/10^9,0)</f>
        <v>0.0001316580453</v>
      </c>
      <c r="O1525" s="160">
        <f>IF($M$1354&gt;0,'Assumptions (Hydro)'!X$10*Model!$M$1354*AVERAGE('Assumptions (Hydro)'!$I$2:$K$2)/10^9,0)</f>
        <v>0.0001184922408</v>
      </c>
      <c r="P1525" s="160">
        <f>IF($M$1354&gt;0,'Assumptions (Hydro)'!Y$10*Model!$M$1354*AVERAGE('Assumptions (Hydro)'!$I$2:$K$2)/10^9,0)</f>
        <v>0.0001067123104</v>
      </c>
      <c r="Q1525" s="160">
        <f>IF($M$1354&gt;0,'Assumptions (Hydro)'!Z$10*Model!$M$1354*AVERAGE('Assumptions (Hydro)'!$I$2:$K$2)/10^9,0)</f>
        <v>0.00009604107936</v>
      </c>
      <c r="R1525" s="160">
        <f>IF($M$1354&gt;0,'Assumptions (Hydro)'!AA$10*Model!$M$1354*AVERAGE('Assumptions (Hydro)'!$I$2:$K$2)/10^9,0)</f>
        <v>0.00008633996023</v>
      </c>
      <c r="S1525" s="160">
        <f>IF($M$1354&gt;0,'Assumptions (Hydro)'!AB$10*Model!$M$1354*AVERAGE('Assumptions (Hydro)'!$I$2:$K$2)/10^9,0)</f>
        <v>0.0000817665755</v>
      </c>
      <c r="T1525" s="160">
        <f>IF($M$1354&gt;0,'Assumptions (Hydro)'!AC$10*Model!$M$1354*AVERAGE('Assumptions (Hydro)'!$I$2:$K$2)/10^9,0)</f>
        <v>0.0000817665755</v>
      </c>
      <c r="U1525" s="160">
        <f>IF($M$1354&gt;0,'Assumptions (Hydro)'!AD$10*Model!$M$1354*AVERAGE('Assumptions (Hydro)'!$I$2:$K$2)/10^9,0)</f>
        <v>0.00008190516292</v>
      </c>
      <c r="V1525" s="160">
        <f>IF($M$1354&gt;0,'Assumptions (Hydro)'!AE$10*Model!$M$1354*AVERAGE('Assumptions (Hydro)'!$I$2:$K$2)/10^9,0)</f>
        <v>0.0000817665755</v>
      </c>
      <c r="W1525" s="160">
        <f>IF($M$1354&gt;0,'Assumptions (Hydro)'!AF$10*Model!$M$1354*AVERAGE('Assumptions (Hydro)'!$I$2:$K$2)/10^9,0)</f>
        <v>0.00008190516292</v>
      </c>
      <c r="X1525" s="160">
        <f>IF($M$1354&gt;0,'Assumptions (Hydro)'!AG$10*Model!$M$1354*AVERAGE('Assumptions (Hydro)'!$I$2:$K$2)/10^9,0)</f>
        <v>0.0000817665755</v>
      </c>
      <c r="Y1525" s="160">
        <f>IF($M$1354&gt;0,'Assumptions (Hydro)'!AH$10*Model!$M$1354*AVERAGE('Assumptions (Hydro)'!$I$2:$K$2)/10^9,0)</f>
        <v>0.00008190516292</v>
      </c>
      <c r="Z1525" s="160">
        <f>IF($M$1354&gt;0,'Assumptions (Hydro)'!AI$10*Model!$M$1354*AVERAGE('Assumptions (Hydro)'!$I$2:$K$2)/10^9,0)</f>
        <v>0.0000817665755</v>
      </c>
      <c r="AA1525" s="160">
        <f>IF($M$1354&gt;0,'Assumptions (Hydro)'!AJ$10*Model!$M$1354*AVERAGE('Assumptions (Hydro)'!$I$2:$K$2)/10^9,0)</f>
        <v>0.00008190516292</v>
      </c>
      <c r="AB1525" s="160">
        <f>IF($M$1354&gt;0,'Assumptions (Hydro)'!AK$10*Model!$M$1354*AVERAGE('Assumptions (Hydro)'!$I$2:$K$2)/10^9,0)</f>
        <v>0.00004088328775</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0.001139848693</v>
      </c>
      <c r="O1526" s="160">
        <f>IF($N$1354&gt;0,'Assumptions (Hydro)'!W$10*Model!$N$1354*AVERAGE('Assumptions (Hydro)'!$J$2:$L$2)/10^9,0)</f>
        <v>0.002165712517</v>
      </c>
      <c r="P1526" s="160">
        <f>IF($N$1354&gt;0,'Assumptions (Hydro)'!X$10*Model!$N$1354*AVERAGE('Assumptions (Hydro)'!$J$2:$L$2)/10^9,0)</f>
        <v>0.001949141265</v>
      </c>
      <c r="Q1526" s="160">
        <f>IF($N$1354&gt;0,'Assumptions (Hydro)'!Y$10*Model!$N$1354*AVERAGE('Assumptions (Hydro)'!$J$2:$L$2)/10^9,0)</f>
        <v>0.001755366987</v>
      </c>
      <c r="R1526" s="160">
        <f>IF($N$1354&gt;0,'Assumptions (Hydro)'!Z$10*Model!$N$1354*AVERAGE('Assumptions (Hydro)'!$J$2:$L$2)/10^9,0)</f>
        <v>0.001579830289</v>
      </c>
      <c r="S1526" s="160">
        <f>IF($N$1354&gt;0,'Assumptions (Hydro)'!AA$10*Model!$N$1354*AVERAGE('Assumptions (Hydro)'!$J$2:$L$2)/10^9,0)</f>
        <v>0.001420251472</v>
      </c>
      <c r="T1526" s="160">
        <f>IF($N$1354&gt;0,'Assumptions (Hydro)'!AB$10*Model!$N$1354*AVERAGE('Assumptions (Hydro)'!$J$2:$L$2)/10^9,0)</f>
        <v>0.001345021458</v>
      </c>
      <c r="U1526" s="160">
        <f>IF($N$1354&gt;0,'Assumptions (Hydro)'!AC$10*Model!$N$1354*AVERAGE('Assumptions (Hydro)'!$J$2:$L$2)/10^9,0)</f>
        <v>0.001345021458</v>
      </c>
      <c r="V1526" s="160">
        <f>IF($N$1354&gt;0,'Assumptions (Hydro)'!AD$10*Model!$N$1354*AVERAGE('Assumptions (Hydro)'!$J$2:$L$2)/10^9,0)</f>
        <v>0.001347301155</v>
      </c>
      <c r="W1526" s="160">
        <f>IF($N$1354&gt;0,'Assumptions (Hydro)'!AE$10*Model!$N$1354*AVERAGE('Assumptions (Hydro)'!$J$2:$L$2)/10^9,0)</f>
        <v>0.001345021458</v>
      </c>
      <c r="X1526" s="160">
        <f>IF($N$1354&gt;0,'Assumptions (Hydro)'!AF$10*Model!$N$1354*AVERAGE('Assumptions (Hydro)'!$J$2:$L$2)/10^9,0)</f>
        <v>0.001347301155</v>
      </c>
      <c r="Y1526" s="160">
        <f>IF($N$1354&gt;0,'Assumptions (Hydro)'!AG$10*Model!$N$1354*AVERAGE('Assumptions (Hydro)'!$J$2:$L$2)/10^9,0)</f>
        <v>0.001345021458</v>
      </c>
      <c r="Z1526" s="160">
        <f>IF($N$1354&gt;0,'Assumptions (Hydro)'!AH$10*Model!$N$1354*AVERAGE('Assumptions (Hydro)'!$J$2:$L$2)/10^9,0)</f>
        <v>0.001347301155</v>
      </c>
      <c r="AA1526" s="160">
        <f>IF($N$1354&gt;0,'Assumptions (Hydro)'!AI$10*Model!$N$1354*AVERAGE('Assumptions (Hydro)'!$J$2:$L$2)/10^9,0)</f>
        <v>0.001345021458</v>
      </c>
      <c r="AB1526" s="160">
        <f>IF($N$1354&gt;0,'Assumptions (Hydro)'!AJ$10*Model!$N$1354*AVERAGE('Assumptions (Hydro)'!$J$2:$L$2)/10^9,0)</f>
        <v>0.001347301155</v>
      </c>
      <c r="AC1526" s="160">
        <f>IF($N$1354&gt;0,'Assumptions (Hydro)'!AK$10*Model!$N$1354*AVERAGE('Assumptions (Hydro)'!$J$2:$L$2)/10^9,0)</f>
        <v>0.0006725107289</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0.00006215158487</v>
      </c>
      <c r="Q1528" s="177">
        <f>IF($P$1354&gt;0,'Assumptions (Hydro)'!W$10*Model!$P$1354*AVERAGE('Assumptions (Hydro)'!$L$2:$N$2)/10^9,0)</f>
        <v>0.0001180880113</v>
      </c>
      <c r="R1528" s="177">
        <f>IF($P$1354&gt;0,'Assumptions (Hydro)'!X$10*Model!$P$1354*AVERAGE('Assumptions (Hydro)'!$L$2:$N$2)/10^9,0)</f>
        <v>0.0001062792101</v>
      </c>
      <c r="S1528" s="177">
        <f>IF($P$1354&gt;0,'Assumptions (Hydro)'!Y$10*Model!$P$1354*AVERAGE('Assumptions (Hydro)'!$L$2:$N$2)/10^9,0)</f>
        <v>0.00009571344071</v>
      </c>
      <c r="T1528" s="177">
        <f>IF($P$1354&gt;0,'Assumptions (Hydro)'!Z$10*Model!$P$1354*AVERAGE('Assumptions (Hydro)'!$L$2:$N$2)/10^9,0)</f>
        <v>0.00008614209664</v>
      </c>
      <c r="U1528" s="177">
        <f>IF($P$1354&gt;0,'Assumptions (Hydro)'!AA$10*Model!$P$1354*AVERAGE('Assumptions (Hydro)'!$L$2:$N$2)/10^9,0)</f>
        <v>0.00007744087475</v>
      </c>
      <c r="V1528" s="177">
        <f>IF($P$1354&gt;0,'Assumptions (Hydro)'!AB$10*Model!$P$1354*AVERAGE('Assumptions (Hydro)'!$L$2:$N$2)/10^9,0)</f>
        <v>0.00007333887015</v>
      </c>
      <c r="W1528" s="177">
        <f>IF($P$1354&gt;0,'Assumptions (Hydro)'!AC$10*Model!$P$1354*AVERAGE('Assumptions (Hydro)'!$L$2:$N$2)/10^9,0)</f>
        <v>0.00007333887015</v>
      </c>
      <c r="X1528" s="177">
        <f>IF($P$1354&gt;0,'Assumptions (Hydro)'!AD$10*Model!$P$1354*AVERAGE('Assumptions (Hydro)'!$L$2:$N$2)/10^9,0)</f>
        <v>0.00007346317332</v>
      </c>
      <c r="Y1528" s="177">
        <f>IF($P$1354&gt;0,'Assumptions (Hydro)'!AE$10*Model!$P$1354*AVERAGE('Assumptions (Hydro)'!$L$2:$N$2)/10^9,0)</f>
        <v>0.00007333887015</v>
      </c>
      <c r="Z1528" s="177">
        <f>IF($P$1354&gt;0,'Assumptions (Hydro)'!AF$10*Model!$P$1354*AVERAGE('Assumptions (Hydro)'!$L$2:$N$2)/10^9,0)</f>
        <v>0.00007346317332</v>
      </c>
      <c r="AA1528" s="177">
        <f>IF($P$1354&gt;0,'Assumptions (Hydro)'!AG$10*Model!$P$1354*AVERAGE('Assumptions (Hydro)'!$L$2:$N$2)/10^9,0)</f>
        <v>0.00007333887015</v>
      </c>
      <c r="AB1528" s="177">
        <f>IF($P$1354&gt;0,'Assumptions (Hydro)'!AH$10*Model!$P$1354*AVERAGE('Assumptions (Hydro)'!$L$2:$N$2)/10^9,0)</f>
        <v>0.00007346317332</v>
      </c>
      <c r="AC1528" s="177">
        <f>IF($P$1354&gt;0,'Assumptions (Hydro)'!AI$10*Model!$P$1354*AVERAGE('Assumptions (Hydro)'!$L$2:$N$2)/10^9,0)</f>
        <v>0.00007333887015</v>
      </c>
      <c r="AD1528" s="177">
        <f>IF($P$1354&gt;0,'Assumptions (Hydro)'!AJ$10*Model!$P$1354*AVERAGE('Assumptions (Hydro)'!$L$2:$N$2)/10^9,0)</f>
        <v>0.00007346317332</v>
      </c>
      <c r="AE1528" s="177">
        <f>IF($P$1354&gt;0,'Assumptions (Hydro)'!AK$10*Model!$P$1354*AVERAGE('Assumptions (Hydro)'!$L$2:$N$2)/10^9,0)</f>
        <v>0.00003666943508</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0.001027151991</v>
      </c>
      <c r="R1529" s="160">
        <f>IF($Q$1354&gt;0,'Assumptions (Hydro)'!W$10*Model!$Q$1354*AVERAGE('Assumptions (Hydro)'!$L$2:$O$2)/10^9,0)</f>
        <v>0.001951588782</v>
      </c>
      <c r="S1529" s="160">
        <f>IF($Q$1354&gt;0,'Assumptions (Hydro)'!X$10*Model!$Q$1354*AVERAGE('Assumptions (Hydro)'!$L$2:$O$2)/10^9,0)</f>
        <v>0.001756429904</v>
      </c>
      <c r="T1529" s="160">
        <f>IF($Q$1354&gt;0,'Assumptions (Hydro)'!Y$10*Model!$Q$1354*AVERAGE('Assumptions (Hydro)'!$L$2:$O$2)/10^9,0)</f>
        <v>0.001581814066</v>
      </c>
      <c r="U1529" s="160">
        <f>IF($Q$1354&gt;0,'Assumptions (Hydro)'!Z$10*Model!$Q$1354*AVERAGE('Assumptions (Hydro)'!$L$2:$O$2)/10^9,0)</f>
        <v>0.001423632659</v>
      </c>
      <c r="V1529" s="160">
        <f>IF($Q$1354&gt;0,'Assumptions (Hydro)'!AA$10*Model!$Q$1354*AVERAGE('Assumptions (Hydro)'!$L$2:$O$2)/10^9,0)</f>
        <v>0.001279831381</v>
      </c>
      <c r="W1529" s="160">
        <f>IF($Q$1354&gt;0,'Assumptions (Hydro)'!AB$10*Model!$Q$1354*AVERAGE('Assumptions (Hydro)'!$L$2:$O$2)/10^9,0)</f>
        <v>0.001212039349</v>
      </c>
      <c r="X1529" s="160">
        <f>IF($Q$1354&gt;0,'Assumptions (Hydro)'!AC$10*Model!$Q$1354*AVERAGE('Assumptions (Hydro)'!$L$2:$O$2)/10^9,0)</f>
        <v>0.001212039349</v>
      </c>
      <c r="Y1529" s="160">
        <f>IF($Q$1354&gt;0,'Assumptions (Hydro)'!AD$10*Model!$Q$1354*AVERAGE('Assumptions (Hydro)'!$L$2:$O$2)/10^9,0)</f>
        <v>0.001214093653</v>
      </c>
      <c r="Z1529" s="160">
        <f>IF($Q$1354&gt;0,'Assumptions (Hydro)'!AE$10*Model!$Q$1354*AVERAGE('Assumptions (Hydro)'!$L$2:$O$2)/10^9,0)</f>
        <v>0.001212039349</v>
      </c>
      <c r="AA1529" s="160">
        <f>IF($Q$1354&gt;0,'Assumptions (Hydro)'!AF$10*Model!$Q$1354*AVERAGE('Assumptions (Hydro)'!$L$2:$O$2)/10^9,0)</f>
        <v>0.001214093653</v>
      </c>
      <c r="AB1529" s="160">
        <f>IF($Q$1354&gt;0,'Assumptions (Hydro)'!AG$10*Model!$Q$1354*AVERAGE('Assumptions (Hydro)'!$L$2:$O$2)/10^9,0)</f>
        <v>0.001212039349</v>
      </c>
      <c r="AC1529" s="160">
        <f>IF($Q$1354&gt;0,'Assumptions (Hydro)'!AH$10*Model!$Q$1354*AVERAGE('Assumptions (Hydro)'!$L$2:$O$2)/10^9,0)</f>
        <v>0.001214093653</v>
      </c>
      <c r="AD1529" s="160">
        <f>IF($Q$1354&gt;0,'Assumptions (Hydro)'!AI$10*Model!$Q$1354*AVERAGE('Assumptions (Hydro)'!$L$2:$O$2)/10^9,0)</f>
        <v>0.001212039349</v>
      </c>
      <c r="AE1529" s="160">
        <f>IF($Q$1354&gt;0,'Assumptions (Hydro)'!AJ$10*Model!$Q$1354*AVERAGE('Assumptions (Hydro)'!$L$2:$O$2)/10^9,0)</f>
        <v>0.001214093653</v>
      </c>
      <c r="AF1529" s="160">
        <f>IF($Q$1354&gt;0,'Assumptions (Hydro)'!AK$10*Model!$Q$1354*AVERAGE('Assumptions (Hydro)'!$L$2:$O$2)/10^9,0)</f>
        <v>0.0006060196746</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0.001202673374</v>
      </c>
      <c r="T1531" s="160">
        <f>IF($S$1354&gt;0,'Assumptions (Hydro)'!W$10*Model!$S$1354*AVERAGE('Assumptions (Hydro)'!$O$2:$Q$2)/10^9,0)</f>
        <v>0.002285079411</v>
      </c>
      <c r="U1531" s="160">
        <f>IF($S$1354&gt;0,'Assumptions (Hydro)'!X$10*Model!$S$1354*AVERAGE('Assumptions (Hydro)'!$O$2:$Q$2)/10^9,0)</f>
        <v>0.00205657147</v>
      </c>
      <c r="V1531" s="160">
        <f>IF($S$1354&gt;0,'Assumptions (Hydro)'!Y$10*Model!$S$1354*AVERAGE('Assumptions (Hydro)'!$O$2:$Q$2)/10^9,0)</f>
        <v>0.001852116996</v>
      </c>
      <c r="W1531" s="160">
        <f>IF($S$1354&gt;0,'Assumptions (Hydro)'!Z$10*Model!$S$1354*AVERAGE('Assumptions (Hydro)'!$O$2:$Q$2)/10^9,0)</f>
        <v>0.001666905297</v>
      </c>
      <c r="X1531" s="160">
        <f>IF($S$1354&gt;0,'Assumptions (Hydro)'!AA$10*Model!$S$1354*AVERAGE('Assumptions (Hydro)'!$O$2:$Q$2)/10^9,0)</f>
        <v>0.001498531024</v>
      </c>
      <c r="Y1531" s="160">
        <f>IF($S$1354&gt;0,'Assumptions (Hydro)'!AB$10*Model!$S$1354*AVERAGE('Assumptions (Hydro)'!$O$2:$Q$2)/10^9,0)</f>
        <v>0.001419154582</v>
      </c>
      <c r="Z1531" s="160">
        <f>IF($S$1354&gt;0,'Assumptions (Hydro)'!AC$10*Model!$S$1354*AVERAGE('Assumptions (Hydro)'!$O$2:$Q$2)/10^9,0)</f>
        <v>0.001419154582</v>
      </c>
      <c r="AA1531" s="160">
        <f>IF($S$1354&gt;0,'Assumptions (Hydro)'!AD$10*Model!$S$1354*AVERAGE('Assumptions (Hydro)'!$O$2:$Q$2)/10^9,0)</f>
        <v>0.001421559928</v>
      </c>
      <c r="AB1531" s="160">
        <f>IF($S$1354&gt;0,'Assumptions (Hydro)'!AE$10*Model!$S$1354*AVERAGE('Assumptions (Hydro)'!$O$2:$Q$2)/10^9,0)</f>
        <v>0.001419154582</v>
      </c>
      <c r="AC1531" s="160">
        <f>IF($S$1354&gt;0,'Assumptions (Hydro)'!AF$10*Model!$S$1354*AVERAGE('Assumptions (Hydro)'!$O$2:$Q$2)/10^9,0)</f>
        <v>0.001421559928</v>
      </c>
      <c r="AD1531" s="160">
        <f>IF($S$1354&gt;0,'Assumptions (Hydro)'!AG$10*Model!$S$1354*AVERAGE('Assumptions (Hydro)'!$O$2:$Q$2)/10^9,0)</f>
        <v>0.001419154582</v>
      </c>
      <c r="AE1531" s="160">
        <f>IF($S$1354&gt;0,'Assumptions (Hydro)'!AH$10*Model!$S$1354*AVERAGE('Assumptions (Hydro)'!$O$2:$Q$2)/10^9,0)</f>
        <v>0.001421559928</v>
      </c>
      <c r="AF1531" s="160">
        <f>IF($S$1354&gt;0,'Assumptions (Hydro)'!AI$10*Model!$S$1354*AVERAGE('Assumptions (Hydro)'!$O$2:$Q$2)/10^9,0)</f>
        <v>0.001419154582</v>
      </c>
      <c r="AG1531" s="160">
        <f>IF($S$1354&gt;0,'Assumptions (Hydro)'!AJ$10*Model!$S$1354*AVERAGE('Assumptions (Hydro)'!$O$2:$Q$2)/10^9,0)</f>
        <v>0.001421559928</v>
      </c>
      <c r="AH1531" s="160">
        <f>IF($S$1354&gt;0,'Assumptions (Hydro)'!AK$10*Model!$S$1354*AVERAGE('Assumptions (Hydro)'!$O$2:$Q$2)/10^9,0)</f>
        <v>0.0007095772908</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0.2419087189</v>
      </c>
      <c r="D1566" s="160">
        <f>IF(Model!D1352+Model!D1353-D1351-D1514+D1462&gt;0,(1-'Assumptions (Hydro)'!C22)*(Model!D1352+Model!D1353-D1351-D1514+D1462)+Model!D1514-D1409-+Model!D1410,Model!D1352+Model!D1353-D1351+D1462-D1409+Model!D1410)</f>
        <v>0.2790900383</v>
      </c>
      <c r="E1566" s="160">
        <f>IF(Model!E1352+Model!E1353-E1351-E1514+E1462&gt;0,(1-'Assumptions (Hydro)'!D22)*(Model!E1352+Model!E1353-E1351-E1514+E1462)+Model!E1514-E1409-+Model!E1410,Model!E1352+Model!E1353-E1351+E1462-E1409+Model!E1410)</f>
        <v>0.2776165347</v>
      </c>
      <c r="F1566" s="160">
        <f>IF(Model!F1352+Model!F1353-F1351-F1514+F1462&gt;0,(1-'Assumptions (Hydro)'!E22)*(Model!F1352+Model!F1353-F1351-F1514+F1462)+Model!F1514-F1409-+Model!F1410,Model!F1352+Model!F1353-F1351+F1462-F1409+Model!F1410)</f>
        <v>0.2591026934</v>
      </c>
      <c r="G1566" s="160">
        <f>IF(Model!G1352+Model!G1353-G1351-G1514+G1462&gt;0,(1-'Assumptions (Hydro)'!F22)*(Model!G1352+Model!G1353-G1351-G1514+G1462)+Model!G1514-G1409-+Model!G1410,Model!G1352+Model!G1353-G1351+G1462-G1409+Model!G1410)</f>
        <v>0.3368782516</v>
      </c>
      <c r="H1566" s="160">
        <f>IF(Model!H1352+Model!H1353-H1351-H1514+H1462&gt;0,(1-'Assumptions (Hydro)'!G22)*(Model!H1352+Model!H1353-H1351-H1514+H1462)+Model!H1514-H1409-+Model!H1410,Model!H1352+Model!H1353-H1351+H1462-H1409+Model!H1410)</f>
        <v>0.3770791735</v>
      </c>
      <c r="I1566" s="160">
        <f>IF(Model!I1352+Model!I1353-I1351-I1514+I1462&gt;0,(1-'Assumptions (Hydro)'!H22)*(Model!I1352+Model!I1353-I1351-I1514+I1462)+Model!I1514-I1409-+Model!I1410,Model!I1352+Model!I1353-I1351+I1462-I1409+Model!I1410)</f>
        <v>0.2721866249</v>
      </c>
      <c r="J1566" s="160">
        <f>IF(Model!J1352+Model!J1353-J1351-J1514+J1462&gt;0,(1-'Assumptions (Hydro)'!I22)*(Model!J1352+Model!J1353-J1351-J1514+J1462)+Model!J1514-J1409-+Model!J1410,Model!J1352+Model!J1353-J1351+J1462-J1409+Model!J1410)</f>
        <v>0.3305008388</v>
      </c>
      <c r="K1566" s="160">
        <f>IF(Model!K1352+Model!K1353-K1351-K1514+K1462&gt;0,(1-'Assumptions (Hydro)'!J22)*(Model!K1352+Model!K1353-K1351-K1514+K1462)+Model!K1514-K1409-+Model!K1410,Model!K1352+Model!K1353-K1351+K1462-K1409+Model!K1410)</f>
        <v>0.4437306527</v>
      </c>
      <c r="L1566" s="160">
        <f>IF(Model!L1352+Model!L1353-L1351-L1514+L1462&gt;0,(1-'Assumptions (Hydro)'!K22)*(Model!L1352+Model!L1353-L1351-L1514+L1462)+Model!L1514-L1409-+Model!L1410,Model!L1352+Model!L1353-L1351+L1462-L1409+Model!L1410)</f>
        <v>0.2959044082</v>
      </c>
      <c r="M1566" s="160">
        <f>IF(Model!M1352+Model!M1353-M1351-M1514+M1462&gt;0,(1-'Assumptions (Hydro)'!L22)*(Model!M1352+Model!M1353-M1351-M1514+M1462)+Model!M1514-M1409-+Model!M1410,Model!M1352+Model!M1353-M1351+M1462-M1409+Model!M1410)</f>
        <v>0.3118806488</v>
      </c>
      <c r="N1566" s="160">
        <f>IF(Model!N1352+Model!N1353-N1351-N1514+N1462&gt;0,(1-'Assumptions (Hydro)'!M22)*(Model!N1352+Model!N1353-N1351-N1514+N1462)+Model!N1514-N1409-+Model!N1410,Model!N1352+Model!N1353-N1351+N1462-N1409+Model!N1410)</f>
        <v>0.2838722405</v>
      </c>
      <c r="O1566" s="160">
        <f>IF(Model!O1352+Model!O1353-O1351-O1514+O1462&gt;0,(1-'Assumptions (Hydro)'!N22)*(Model!O1352+Model!O1353-O1351-O1514+O1462)+Model!O1514-O1409-+Model!O1410,Model!O1352+Model!O1353-O1351+O1462-O1409+Model!O1410)</f>
        <v>0.1781638982</v>
      </c>
      <c r="P1566" s="160">
        <f>IF(Model!P1352+Model!P1353-P1351-P1514+P1462&gt;0,(1-'Assumptions (Hydro)'!O22)*(Model!P1352+Model!P1353-P1351-P1514+P1462)+Model!P1514-P1409-+Model!P1410,Model!P1352+Model!P1353-P1351+P1462-P1409+Model!P1410)</f>
        <v>0.2383693753</v>
      </c>
      <c r="Q1566" s="160">
        <f>IF(Model!Q1352+Model!Q1353-Q1351-Q1514+Q1462&gt;0,(1-'Assumptions (Hydro)'!P22)*(Model!Q1352+Model!Q1353-Q1351-Q1514+Q1462)+Model!Q1514-Q1409-+Model!Q1410,Model!Q1352+Model!Q1353-Q1351+Q1462-Q1409+Model!Q1410)</f>
        <v>0.2811815724</v>
      </c>
      <c r="R1566" s="160">
        <f>IF(Model!R1352+Model!R1353-R1351-R1514+R1462&gt;0,(1-'Assumptions (Hydro)'!Q22)*(Model!R1352+Model!R1353-R1351-R1514+R1462)+Model!R1514-R1409-+Model!R1410,Model!R1352+Model!R1353-R1351+R1462-R1409+Model!R1410)</f>
        <v>0.2651249201</v>
      </c>
      <c r="S1566" s="160">
        <f>IF(Model!S1352+Model!S1353-S1351-S1514+S1462&gt;0,(1-'Assumptions (Hydro)'!R22)*(Model!S1352+Model!S1353-S1351-S1514+S1462)+Model!S1514-S1409-+Model!S1410,Model!S1352+Model!S1353-S1351+S1462-S1409+Model!S1410)</f>
        <v>0.3086389885</v>
      </c>
      <c r="T1566" s="160">
        <f>IF(Model!T1352+Model!T1353-T1351-T1514+T1462&gt;0,(1-'Assumptions (Hydro)'!S22)*(Model!T1352+Model!T1353-T1351-T1514+T1462)+Model!T1514-T1409-+Model!T1410,Model!T1352+Model!T1353-T1351+T1462-T1409+Model!T1410)</f>
        <v>0.2992440892</v>
      </c>
      <c r="U1566" s="160">
        <f>IF(Model!U1352+Model!U1353-U1351-U1514+U1462&gt;0,(1-'Assumptions (Hydro)'!T22)*(Model!U1352+Model!U1353-U1351-U1514+U1462)+Model!U1514-U1409-+Model!U1410,Model!U1352+Model!U1353-U1351+U1462-U1409+Model!U1410)</f>
        <v>0.3152254726</v>
      </c>
      <c r="V1566" s="160">
        <f>IF(Model!V1352+Model!V1353-V1351-V1514+V1462&gt;0,(1-'Assumptions (Hydro)'!U22)*(Model!V1352+Model!V1353-V1351-V1514+V1462)+Model!V1514-V1409-+Model!V1410,Model!V1352+Model!V1353-V1351+V1462-V1409+Model!V1410)</f>
        <v>0.3199809579</v>
      </c>
      <c r="W1566" s="160">
        <f>IF(Model!W1352+Model!W1353-W1351-W1514+W1462&gt;0,(1-'Assumptions (Hydro)'!V22)*(Model!W1352+Model!W1353-W1351-W1514+W1462)+Model!W1514-W1409-+Model!W1410,Model!W1352+Model!W1353-W1351+W1462-W1409+Model!W1410)</f>
        <v>0.3348456454</v>
      </c>
      <c r="X1566" s="160">
        <f>IF(Model!X1352+Model!X1353-X1351-X1514+X1462&gt;0,(1-'Assumptions (Hydro)'!W22)*(Model!X1352+Model!X1353-X1351-X1514+X1462)+Model!X1514-X1409-+Model!X1410,Model!X1352+Model!X1353-X1351+X1462-X1409+Model!X1410)</f>
        <v>0.3255997891</v>
      </c>
      <c r="Y1566" s="160">
        <f>IF(Model!Y1352+Model!Y1353-Y1351-Y1514+Y1462&gt;0,(1-'Assumptions (Hydro)'!X22)*(Model!Y1352+Model!Y1353-Y1351-Y1514+Y1462)+Model!Y1514-Y1409-+Model!Y1410,Model!Y1352+Model!Y1353-Y1351+Y1462-Y1409+Model!Y1410)</f>
        <v>0.3168880902</v>
      </c>
      <c r="Z1566" s="160">
        <f>IF(Model!Z1352+Model!Z1353-Z1351-Z1514+Z1462&gt;0,(1-'Assumptions (Hydro)'!Y22)*(Model!Z1352+Model!Z1353-Z1351-Z1514+Z1462)+Model!Z1514-Z1409-+Model!Z1410,Model!Z1352+Model!Z1353-Z1351+Z1462-Z1409+Model!Z1410)</f>
        <v>0.3106405757</v>
      </c>
      <c r="AA1566" s="160">
        <f>IF(Model!AA1352+Model!AA1353-AA1351-AA1514+AA1462&gt;0,(1-'Assumptions (Hydro)'!Z22)*(Model!AA1352+Model!AA1353-AA1351-AA1514+AA1462)+Model!AA1514-AA1409-+Model!AA1410,Model!AA1352+Model!AA1353-AA1351+AA1462-AA1409+Model!AA1410)</f>
        <v>0.3050901893</v>
      </c>
      <c r="AB1566" s="160">
        <f>IF(Model!AB1352+Model!AB1353-AB1351-AB1514+AB1462&gt;0,(1-'Assumptions (Hydro)'!AA22)*(Model!AB1352+Model!AB1353-AB1351-AB1514+AB1462)+Model!AB1514-AB1409-+Model!AB1410,Model!AB1352+Model!AB1353-AB1351+AB1462-AB1409+Model!AB1410)</f>
        <v>0.3023615936</v>
      </c>
      <c r="AC1566" s="160">
        <f>IF(Model!AC1352+Model!AC1353-AC1351-AC1514+AC1462&gt;0,(1-'Assumptions (Hydro)'!AB22)*(Model!AC1352+Model!AC1353-AC1351-AC1514+AC1462)+Model!AC1514-AC1409-+Model!AC1410,Model!AC1352+Model!AC1353-AC1351+AC1462-AC1409+Model!AC1410)</f>
        <v>0.2936592751</v>
      </c>
      <c r="AD1566" s="160">
        <f>IF(Model!AD1352+Model!AD1353-AD1351-AD1514+AD1462&gt;0,(1-'Assumptions (Hydro)'!AC22)*(Model!AD1352+Model!AD1353-AD1351-AD1514+AD1462)+Model!AD1514-AD1409-+Model!AD1410,Model!AD1352+Model!AD1353-AD1351+AD1462-AD1409+Model!AD1410)</f>
        <v>0.2870401275</v>
      </c>
      <c r="AE1566" s="160">
        <f>IF(Model!AE1352+Model!AE1353-AE1351-AE1514+AE1462&gt;0,(1-'Assumptions (Hydro)'!AD22)*(Model!AE1352+Model!AE1353-AE1351-AE1514+AE1462)+Model!AE1514-AE1409-+Model!AE1410,Model!AE1352+Model!AE1353-AE1351+AE1462-AE1409+Model!AE1410)</f>
        <v>0.279435845</v>
      </c>
      <c r="AF1566" s="160">
        <f>IF(Model!AF1352+Model!AF1353-AF1351-AF1514+AF1462&gt;0,(1-'Assumptions (Hydro)'!AE22)*(Model!AF1352+Model!AF1353-AF1351-AF1514+AF1462)+Model!AF1514-AF1409-+Model!AF1410,Model!AF1352+Model!AF1353-AF1351+AF1462-AF1409+Model!AF1410)</f>
        <v>0.2705234233</v>
      </c>
      <c r="AG1566" s="160">
        <f>IF(Model!AG1352+Model!AG1353-AG1351-AG1514+AG1462&gt;0,(1-'Assumptions (Hydro)'!AF22)*(Model!AG1352+Model!AG1353-AG1351-AG1514+AG1462)+Model!AG1514-AG1409-+Model!AG1410,Model!AG1352+Model!AG1353-AG1351+AG1462-AG1409+Model!AG1410)</f>
        <v>0.2623495405</v>
      </c>
      <c r="AH1566" s="160">
        <f>IF(Model!AH1352+Model!AH1353-AH1351-AH1514+AH1462&gt;0,(1-'Assumptions (Hydro)'!AG22)*(Model!AH1352+Model!AH1353-AH1351-AH1514+AH1462)+Model!AH1514-AH1409-+Model!AH1410,Model!AH1352+Model!AH1353-AH1351+AH1462-AH1409+Model!AH1410)</f>
        <v>0.2528519907</v>
      </c>
      <c r="AI1566" s="160">
        <f>IF(Model!AI1352+Model!AI1353-AI1351-AI1514+AI1462&gt;0,(1-'Assumptions (Hydro)'!AH22)*(Model!AI1352+Model!AI1353-AI1351-AI1514+AI1462)+Model!AI1514-AI1409-+Model!AI1410,Model!AI1352+Model!AI1353-AI1351+AI1462-AI1409+Model!AI1410)</f>
        <v>0.2429573655</v>
      </c>
      <c r="AJ1566" s="160">
        <f>IF(Model!AJ1352+Model!AJ1353-AJ1351-AJ1514+AJ1462&gt;0,(1-'Assumptions (Hydro)'!AI22)*(Model!AJ1352+Model!AJ1353-AJ1351-AJ1514+AJ1462)+Model!AJ1514-AJ1409-+Model!AJ1410,Model!AJ1352+Model!AJ1353-AJ1351+AJ1462-AJ1409+Model!AJ1410)</f>
        <v>0.2327151441</v>
      </c>
      <c r="AK1566" s="160">
        <f>IF(Model!AK1352+Model!AK1353-AK1351-AK1514+AK1462&gt;0,(1-'Assumptions (Hydro)'!AJ22)*(Model!AK1352+Model!AK1353-AK1351-AK1514+AK1462)+Model!AK1514-AK1409-+Model!AK1410,Model!AK1352+Model!AK1353-AK1351+AK1462-AK1409+Model!AK1410)</f>
        <v>0.2221546612</v>
      </c>
      <c r="AL1566" s="160">
        <f>IF(Model!AL1352+Model!AL1353-AL1351-AL1514+AL1462&gt;0,(1-'Assumptions (Hydro)'!AK22)*(Model!AL1352+Model!AL1353-AL1351-AL1514+AL1462)+Model!AL1514-AL1409-+Model!AL1410,Model!AL1352+Model!AL1353-AL1351+AL1462-AL1409+Model!AL1410)</f>
        <v>0.2116257646</v>
      </c>
      <c r="AM1566" s="160">
        <f>IF(Model!AM1352+Model!AM1353-AM1351-AM1514+AM1462&gt;0,(1-'Assumptions (Hydro)'!AL22)*(Model!AM1352+Model!AM1353-AM1351-AM1514+AM1462)+Model!AM1514-AM1409-+Model!AM1410,Model!AM1352+Model!AM1353-AM1351+AM1462-AM1409+Model!AM1410)</f>
        <v>0.2016462101</v>
      </c>
      <c r="AN1566" s="160">
        <f>IF(Model!AN1352+Model!AN1353-AN1351-AN1514+AN1462&gt;0,(1-'Assumptions (Hydro)'!AM22)*(Model!AN1352+Model!AN1353-AN1351-AN1514+AN1462)+Model!AN1514-AN1409-+Model!AN1410,Model!AN1352+Model!AN1353-AN1351+AN1462-AN1409+Model!AN1410)</f>
        <v>0.1909199016</v>
      </c>
      <c r="AO1566" s="160">
        <f>IF(Model!AO1352+Model!AO1353-AO1351-AO1514+AO1462&gt;0,(1-'Assumptions (Hydro)'!AN22)*(Model!AO1352+Model!AO1353-AO1351-AO1514+AO1462)+Model!AO1514-AO1409-+Model!AO1410,Model!AO1352+Model!AO1353-AO1351+AO1462-AO1409+Model!AO1410)</f>
        <v>0.1802866735</v>
      </c>
      <c r="AP1566" s="160">
        <f>IF(Model!AP1352+Model!AP1353-AP1351-AP1514+AP1462&gt;0,(1-'Assumptions (Hydro)'!AO22)*(Model!AP1352+Model!AP1353-AP1351-AP1514+AP1462)+Model!AP1514-AP1409-+Model!AP1410,Model!AP1352+Model!AP1353-AP1351+AP1462-AP1409+Model!AP1410)</f>
        <v>0.1690414548</v>
      </c>
      <c r="AQ1566" s="160">
        <f>IF(Model!AQ1352+Model!AQ1353-AQ1351-AQ1514+AQ1462&gt;0,(1-'Assumptions (Hydro)'!AP22)*(Model!AQ1352+Model!AQ1353-AQ1351-AQ1514+AQ1462)+Model!AQ1514-AQ1409-+Model!AQ1410,Model!AQ1352+Model!AQ1353-AQ1351+AQ1462-AQ1409+Model!AQ1410)</f>
        <v>0.1568263702</v>
      </c>
      <c r="AR1566" s="160">
        <f>IF(Model!AR1352+Model!AR1353-AR1351-AR1514+AR1462&gt;0,(1-'Assumptions (Hydro)'!AQ22)*(Model!AR1352+Model!AR1353-AR1351-AR1514+AR1462)+Model!AR1514-AR1409-+Model!AR1410,Model!AR1352+Model!AR1353-AR1351+AR1462-AR1409+Model!AR1410)</f>
        <v>0.1438937325</v>
      </c>
      <c r="AS1566" s="160">
        <f>IF(Model!AS1352+Model!AS1353-AS1351-AS1514+AS1462&gt;0,(1-'Assumptions (Hydro)'!AR22)*(Model!AS1352+Model!AS1353-AS1351-AS1514+AS1462)+Model!AS1514-AS1409-+Model!AS1410,Model!AS1352+Model!AS1353-AS1351+AS1462-AS1409+Model!AS1410)</f>
        <v>0.1303193073</v>
      </c>
      <c r="AT1566" s="160">
        <f>IF(Model!AT1352+Model!AT1353-AT1351-AT1514+AT1462&gt;0,(1-'Assumptions (Hydro)'!AS22)*(Model!AT1352+Model!AT1353-AT1351-AT1514+AT1462)+Model!AT1514-AT1409-+Model!AT1410,Model!AT1352+Model!AT1353-AT1351+AT1462-AT1409+Model!AT1410)</f>
        <v>0.1162869971</v>
      </c>
      <c r="AU1566" s="160">
        <f>IF(Model!AU1352+Model!AU1353-AU1351-AU1514+AU1462&gt;0,(1-'Assumptions (Hydro)'!AT22)*(Model!AU1352+Model!AU1353-AU1351-AU1514+AU1462)+Model!AU1514-AU1409-+Model!AU1410,Model!AU1352+Model!AU1353-AU1351+AU1462-AU1409+Model!AU1410)</f>
        <v>0.101758433</v>
      </c>
      <c r="AV1566" s="160">
        <f>IF(Model!AV1352+Model!AV1353-AV1351-AV1514+AV1462&gt;0,(1-'Assumptions (Hydro)'!AU22)*(Model!AV1352+Model!AV1353-AV1351-AV1514+AV1462)+Model!AV1514-AV1409-+Model!AV1410,Model!AV1352+Model!AV1353-AV1351+AV1462-AV1409+Model!AV1410)</f>
        <v>0.08658186971</v>
      </c>
      <c r="AW1566" s="160">
        <f>IF(Model!AW1352+Model!AW1353-AW1351-AW1514+AW1462&gt;0,(1-'Assumptions (Hydro)'!AV22)*(Model!AW1352+Model!AW1353-AW1351-AW1514+AW1462)+Model!AW1514-AW1409-+Model!AW1410,Model!AW1352+Model!AW1353-AW1351+AW1462-AW1409+Model!AW1410)</f>
        <v>0.0705414917</v>
      </c>
      <c r="AX1566" s="160">
        <f>IF(Model!AX1352+Model!AX1353-AX1351-AX1514+AX1462&gt;0,(1-'Assumptions (Hydro)'!AW22)*(Model!AX1352+Model!AX1353-AX1351-AX1514+AX1462)+Model!AX1514-AX1409-+Model!AX1410,Model!AX1352+Model!AX1353-AX1351+AX1462-AX1409+Model!AX1410)</f>
        <v>0.05409225641</v>
      </c>
      <c r="AY1566" s="160">
        <f>IF(Model!AY1352+Model!AY1353-AY1351-AY1514+AY1462&gt;0,(1-'Assumptions (Hydro)'!AX22)*(Model!AY1352+Model!AY1353-AY1351-AY1514+AY1462)+Model!AY1514-AY1409-+Model!AY1410,Model!AY1352+Model!AY1353-AY1351+AY1462-AY1409+Model!AY1410)</f>
        <v>0.0374842771</v>
      </c>
      <c r="AZ1566" s="160">
        <f>IF(Model!AZ1352+Model!AZ1353-AZ1351-AZ1514+AZ1462&gt;0,(1-'Assumptions (Hydro)'!AY22)*(Model!AZ1352+Model!AZ1353-AZ1351-AZ1514+AZ1462)+Model!AZ1514-AZ1409-+Model!AZ1410,Model!AZ1352+Model!AZ1353-AZ1351+AZ1462-AZ1409+Model!AZ1410)</f>
        <v>0.01926754233</v>
      </c>
      <c r="BA1566" s="160">
        <f>IF(Model!BA1352+Model!BA1353-BA1351-BA1514+BA1462&gt;0,(1-'Assumptions (Hydro)'!AZ22)*(Model!BA1352+Model!BA1353-BA1351-BA1514+BA1462)+Model!BA1514-BA1409-+Model!BA1410,Model!BA1352+Model!BA1353-BA1351+BA1462-BA1409+Model!BA1410)</f>
        <v>0</v>
      </c>
    </row>
    <row r="1567" ht="15.75" customHeight="1">
      <c r="A1567" s="273" t="s">
        <v>64</v>
      </c>
      <c r="B1567" s="159" t="s">
        <v>351</v>
      </c>
      <c r="C1567" s="160">
        <f>IF(C1352+C1353-C1351-C1514+C1462&gt;0,'Assumptions (Hydro)'!B22*(C1352+C1353-C1351-C1514+C1462)-'Assumptions (Hydro)'!B23*Model!C1350/10^3,'Assumptions (Hydro)'!B23*Model!C1350/10^3)</f>
        <v>0.1337556166</v>
      </c>
      <c r="D1567" s="160">
        <f>IF(D1352+D1353-D1351-D1514+D1462&gt;0,'Assumptions (Hydro)'!C22*(D1352+D1353-D1351-D1514+D1462)-'Assumptions (Hydro)'!C23*Model!D1350/10^3,'Assumptions (Hydro)'!C23*Model!D1350/10^3)</f>
        <v>0.1495944131</v>
      </c>
      <c r="E1567" s="160">
        <f>IF(E1352+E1353-E1351-E1514+E1462&gt;0,'Assumptions (Hydro)'!D22*(E1352+E1353-E1351-E1514+E1462)-'Assumptions (Hydro)'!D23*Model!E1350/10^3,'Assumptions (Hydro)'!D23*Model!E1350/10^3)</f>
        <v>0.1484249435</v>
      </c>
      <c r="F1567" s="160">
        <f>IF(F1352+F1353-F1351-F1514+F1462&gt;0,'Assumptions (Hydro)'!E22*(F1352+F1353-F1351-F1514+F1462)-'Assumptions (Hydro)'!E23*Model!F1350/10^3,'Assumptions (Hydro)'!E23*Model!F1350/10^3)</f>
        <v>0.1385266827</v>
      </c>
      <c r="G1567" s="160">
        <f>IF(G1352+G1353-G1351-G1514+G1462&gt;0,'Assumptions (Hydro)'!F22*(G1352+G1353-G1351-G1514+G1462)-'Assumptions (Hydro)'!F23*Model!G1350/10^3,'Assumptions (Hydro)'!F23*Model!G1350/10^3)</f>
        <v>0.1804672321</v>
      </c>
      <c r="H1567" s="160">
        <f>IF(H1352+H1353-H1351-H1514+H1462&gt;0,'Assumptions (Hydro)'!G22*(H1352+H1353-H1351-H1514+H1462)-'Assumptions (Hydro)'!G23*Model!H1350/10^3,'Assumptions (Hydro)'!G23*Model!H1350/10^3)</f>
        <v>0.2021214143</v>
      </c>
      <c r="I1567" s="160">
        <f>IF(I1352+I1353-I1351-I1514+I1462&gt;0,'Assumptions (Hydro)'!H22*(I1352+I1353-I1351-I1514+I1462)-'Assumptions (Hydro)'!H23*Model!I1350/10^3,'Assumptions (Hydro)'!H23*Model!I1350/10^3)</f>
        <v>0.1456777145</v>
      </c>
      <c r="J1567" s="160">
        <f>IF(J1352+J1353-J1351-J1514+J1462&gt;0,'Assumptions (Hydro)'!I22*(J1352+J1353-J1351-J1514+J1462)-'Assumptions (Hydro)'!I23*Model!J1350/10^3,'Assumptions (Hydro)'!I23*Model!J1350/10^3)</f>
        <v>0.1771900137</v>
      </c>
      <c r="K1567" s="160">
        <f>IF(K1352+K1353-K1351-K1514+K1462&gt;0,'Assumptions (Hydro)'!J22*(K1352+K1353-K1351-K1514+K1462)-'Assumptions (Hydro)'!J23*Model!K1350/10^3,'Assumptions (Hydro)'!J23*Model!K1350/10^3)</f>
        <v>0.2397322001</v>
      </c>
      <c r="L1567" s="160">
        <f>IF(L1352+L1353-L1351-L1514+L1462&gt;0,'Assumptions (Hydro)'!K22*(L1352+L1353-L1351-L1514+L1462)-'Assumptions (Hydro)'!K23*Model!L1350/10^3,'Assumptions (Hydro)'!K23*Model!L1350/10^3)</f>
        <v>0.160184892</v>
      </c>
      <c r="M1567" s="160">
        <f>IF(M1352+M1353-M1351-M1514+M1462&gt;0,'Assumptions (Hydro)'!L22*(M1352+M1353-M1351-M1514+M1462)-'Assumptions (Hydro)'!L23*Model!M1350/10^3,'Assumptions (Hydro)'!L23*Model!M1350/10^3)</f>
        <v>0.168730474</v>
      </c>
      <c r="N1567" s="160">
        <f>IF(N1352+N1353-N1351-N1514+N1462&gt;0,'Assumptions (Hydro)'!M22*(N1352+N1353-N1351-N1514+N1462)-'Assumptions (Hydro)'!M23*Model!N1350/10^3,'Assumptions (Hydro)'!M23*Model!N1350/10^3)</f>
        <v>0.1524189651</v>
      </c>
      <c r="O1567" s="160">
        <f>IF(O1352+O1353-O1351-O1514+O1462&gt;0,'Assumptions (Hydro)'!N22*(O1352+O1353-O1351-O1514+O1462)-'Assumptions (Hydro)'!N23*Model!O1350/10^3,'Assumptions (Hydro)'!N23*Model!O1350/10^3)</f>
        <v>0.09495275113</v>
      </c>
      <c r="P1567" s="160">
        <f>IF(P1352+P1353-P1351-P1514+P1462&gt;0,'Assumptions (Hydro)'!O22*(P1352+P1353-P1351-P1514+P1462)-'Assumptions (Hydro)'!O23*Model!P1350/10^3,'Assumptions (Hydro)'!O23*Model!P1350/10^3)</f>
        <v>0.1290180464</v>
      </c>
      <c r="Q1567" s="160">
        <f>IF(Q1352+Q1353-Q1351-Q1514+Q1462&gt;0,'Assumptions (Hydro)'!P22*(Q1352+Q1353-Q1351-Q1514+Q1462)-'Assumptions (Hydro)'!P23*Model!Q1350/10^3,'Assumptions (Hydro)'!P23*Model!Q1350/10^3)</f>
        <v>0.1497537337</v>
      </c>
      <c r="R1567" s="160">
        <f>IF(R1352+R1353-R1351-R1514+R1462&gt;0,'Assumptions (Hydro)'!Q22*(R1352+R1353-R1351-R1514+R1462)-'Assumptions (Hydro)'!Q23*Model!R1350/10^3,'Assumptions (Hydro)'!Q23*Model!R1350/10^3)</f>
        <v>0.1407168428</v>
      </c>
      <c r="S1567" s="160">
        <f>IF(S1352+S1353-S1351-S1514+S1462&gt;0,'Assumptions (Hydro)'!R22*(S1352+S1353-S1351-S1514+S1462)-'Assumptions (Hydro)'!R23*Model!S1350/10^3,'Assumptions (Hydro)'!R23*Model!S1350/10^3)</f>
        <v>0.162253066</v>
      </c>
      <c r="T1567" s="160">
        <f>IF(T1352+T1353-T1351-T1514+T1462&gt;0,'Assumptions (Hydro)'!S22*(T1352+T1353-T1351-T1514+T1462)-'Assumptions (Hydro)'!S23*Model!T1350/10^3,'Assumptions (Hydro)'!S23*Model!T1350/10^3)</f>
        <v>0.1569514117</v>
      </c>
      <c r="U1567" s="160">
        <f>IF(U1352+U1353-U1351-U1514+U1462&gt;0,'Assumptions (Hydro)'!T22*(U1352+U1353-U1351-U1514+U1462)-'Assumptions (Hydro)'!T23*Model!U1350/10^3,'Assumptions (Hydro)'!T23*Model!U1350/10^3)</f>
        <v>0.08180584894</v>
      </c>
      <c r="V1567" s="160">
        <f>IF(V1352+V1353-V1351-V1514+V1462&gt;0,'Assumptions (Hydro)'!U22*(V1352+V1353-V1351-V1514+V1462)-'Assumptions (Hydro)'!U23*Model!V1350/10^3,'Assumptions (Hydro)'!U23*Model!V1350/10^3)</f>
        <v>0.08313184801</v>
      </c>
      <c r="W1567" s="160">
        <f>IF(W1352+W1353-W1351-W1514+W1462&gt;0,'Assumptions (Hydro)'!V22*(W1352+W1353-W1351-W1514+W1462)-'Assumptions (Hydro)'!V23*Model!W1350/10^3,'Assumptions (Hydro)'!V23*Model!W1350/10^3)</f>
        <v>0.08712768591</v>
      </c>
      <c r="X1567" s="160">
        <f>IF(X1352+X1353-X1351-X1514+X1462&gt;0,'Assumptions (Hydro)'!W22*(X1352+X1353-X1351-X1514+X1462)-'Assumptions (Hydro)'!W23*Model!X1350/10^3,'Assumptions (Hydro)'!W23*Model!X1350/10^3)</f>
        <v>0.08468331985</v>
      </c>
      <c r="Y1567" s="160">
        <f>IF(Y1352+Y1353-Y1351-Y1514+Y1462&gt;0,'Assumptions (Hydro)'!X22*(Y1352+Y1353-Y1351-Y1514+Y1462)-'Assumptions (Hydro)'!X23*Model!Y1350/10^3,'Assumptions (Hydro)'!X23*Model!Y1350/10^3)</f>
        <v>0.08235315021</v>
      </c>
      <c r="Z1567" s="160">
        <f>IF(Z1352+Z1353-Z1351-Z1514+Z1462&gt;0,'Assumptions (Hydro)'!Y22*(Z1352+Z1353-Z1351-Z1514+Z1462)-'Assumptions (Hydro)'!Y23*Model!Z1350/10^3,'Assumptions (Hydro)'!Y23*Model!Z1350/10^3)</f>
        <v>0.08065511563</v>
      </c>
      <c r="AA1567" s="160">
        <f>IF(AA1352+AA1353-AA1351-AA1514+AA1462&gt;0,'Assumptions (Hydro)'!Z22*(AA1352+AA1353-AA1351-AA1514+AA1462)-'Assumptions (Hydro)'!Z23*Model!AA1350/10^3,'Assumptions (Hydro)'!Z23*Model!AA1350/10^3)</f>
        <v>0.07914009722</v>
      </c>
      <c r="AB1567" s="160">
        <f>IF(AB1352+AB1353-AB1351-AB1514+AB1462&gt;0,'Assumptions (Hydro)'!AA22*(AB1352+AB1353-AB1351-AB1514+AB1462)-'Assumptions (Hydro)'!AA23*Model!AB1350/10^3,'Assumptions (Hydro)'!AA23*Model!AB1350/10^3)</f>
        <v>0.07840629304</v>
      </c>
      <c r="AC1567" s="160">
        <f>IF(AC1352+AC1353-AC1351-AC1514+AC1462&gt;0,'Assumptions (Hydro)'!AB22*(AC1352+AC1353-AC1351-AC1514+AC1462)-'Assumptions (Hydro)'!AB23*Model!AC1350/10^3,'Assumptions (Hydro)'!AB23*Model!AC1350/10^3)</f>
        <v>0.0765846959</v>
      </c>
      <c r="AD1567" s="160">
        <f>IF(AD1352+AD1353-AD1351-AD1514+AD1462&gt;0,'Assumptions (Hydro)'!AC22*(AD1352+AD1353-AD1351-AD1514+AD1462)-'Assumptions (Hydro)'!AC23*Model!AD1350/10^3,'Assumptions (Hydro)'!AC23*Model!AD1350/10^3)</f>
        <v>0.07497765365</v>
      </c>
      <c r="AE1567" s="160">
        <f>IF(AE1352+AE1353-AE1351-AE1514+AE1462&gt;0,'Assumptions (Hydro)'!AD22*(AE1352+AE1353-AE1351-AE1514+AE1462)-'Assumptions (Hydro)'!AD23*Model!AE1350/10^3,'Assumptions (Hydro)'!AD23*Model!AE1350/10^3)</f>
        <v>0.07295488959</v>
      </c>
      <c r="AF1567" s="160">
        <f>IF(AF1352+AF1353-AF1351-AF1514+AF1462&gt;0,'Assumptions (Hydro)'!AE22*(AF1352+AF1353-AF1351-AF1514+AF1462)-'Assumptions (Hydro)'!AE23*Model!AF1350/10^3,'Assumptions (Hydro)'!AE23*Model!AF1350/10^3)</f>
        <v>0.07104177543</v>
      </c>
      <c r="AG1567" s="160">
        <f>IF(AG1352+AG1353-AG1351-AG1514+AG1462&gt;0,'Assumptions (Hydro)'!AF22*(AG1352+AG1353-AG1351-AG1514+AG1462)-'Assumptions (Hydro)'!AF23*Model!AG1350/10^3,'Assumptions (Hydro)'!AF23*Model!AG1350/10^3)</f>
        <v>0.06901369467</v>
      </c>
      <c r="AH1567" s="160">
        <f>IF(AH1352+AH1353-AH1351-AH1514+AH1462&gt;0,'Assumptions (Hydro)'!AG22*(AH1352+AH1353-AH1351-AH1514+AH1462)-'Assumptions (Hydro)'!AG23*Model!AH1350/10^3,'Assumptions (Hydro)'!AG23*Model!AH1350/10^3)</f>
        <v>0.06702519851</v>
      </c>
      <c r="AI1567" s="160">
        <f>IF(AI1352+AI1353-AI1351-AI1514+AI1462&gt;0,'Assumptions (Hydro)'!AH22*(AI1352+AI1353-AI1351-AI1514+AI1462)-'Assumptions (Hydro)'!AH23*Model!AI1350/10^3,'Assumptions (Hydro)'!AH23*Model!AI1350/10^3)</f>
        <v>0.06458360349</v>
      </c>
      <c r="AJ1567" s="160">
        <f>IF(AJ1352+AJ1353-AJ1351-AJ1514+AJ1462&gt;0,'Assumptions (Hydro)'!AI22*(AJ1352+AJ1353-AJ1351-AJ1514+AJ1462)-'Assumptions (Hydro)'!AI23*Model!AJ1350/10^3,'Assumptions (Hydro)'!AI23*Model!AJ1350/10^3)</f>
        <v>0.06186098767</v>
      </c>
      <c r="AK1567" s="160">
        <f>IF(AK1352+AK1353-AK1351-AK1514+AK1462&gt;0,'Assumptions (Hydro)'!AJ22*(AK1352+AK1353-AK1351-AK1514+AK1462)-'Assumptions (Hydro)'!AJ23*Model!AK1350/10^3,'Assumptions (Hydro)'!AJ23*Model!AK1350/10^3)</f>
        <v>0.05905377071</v>
      </c>
      <c r="AL1567" s="160">
        <f>IF(AL1352+AL1353-AL1351-AL1514+AL1462&gt;0,'Assumptions (Hydro)'!AK22*(AL1352+AL1353-AL1351-AL1514+AL1462)-'Assumptions (Hydro)'!AK23*Model!AL1350/10^3,'Assumptions (Hydro)'!AK23*Model!AL1350/10^3)</f>
        <v>0.05625495008</v>
      </c>
      <c r="AM1567" s="160">
        <f>IF(AM1352+AM1353-AM1351-AM1514+AM1462&gt;0,'Assumptions (Hydro)'!AL22*(AM1352+AM1353-AM1351-AM1514+AM1462)-'Assumptions (Hydro)'!AL23*Model!AM1350/10^3,'Assumptions (Hydro)'!AL23*Model!AM1350/10^3)</f>
        <v>0.0536021571</v>
      </c>
      <c r="AN1567" s="160">
        <f>IF(AN1352+AN1353-AN1351-AN1514+AN1462&gt;0,'Assumptions (Hydro)'!AM22*(AN1352+AN1353-AN1351-AN1514+AN1462)-'Assumptions (Hydro)'!AM23*Model!AN1350/10^3,'Assumptions (Hydro)'!AM23*Model!AN1350/10^3)</f>
        <v>0.05075085993</v>
      </c>
      <c r="AO1567" s="160">
        <f>IF(AO1352+AO1353-AO1351-AO1514+AO1462&gt;0,'Assumptions (Hydro)'!AN22*(AO1352+AO1353-AO1351-AO1514+AO1462)-'Assumptions (Hydro)'!AN23*Model!AO1350/10^3,'Assumptions (Hydro)'!AN23*Model!AO1350/10^3)</f>
        <v>0.0479243056</v>
      </c>
      <c r="AP1567" s="160">
        <f>IF(AP1352+AP1353-AP1351-AP1514+AP1462&gt;0,'Assumptions (Hydro)'!AO22*(AP1352+AP1353-AP1351-AP1514+AP1462)-'Assumptions (Hydro)'!AO23*Model!AP1350/10^3,'Assumptions (Hydro)'!AO23*Model!AP1350/10^3)</f>
        <v>0.04493507027</v>
      </c>
      <c r="AQ1567" s="160">
        <f>IF(AQ1352+AQ1353-AQ1351-AQ1514+AQ1462&gt;0,'Assumptions (Hydro)'!AP22*(AQ1352+AQ1353-AQ1351-AQ1514+AQ1462)-'Assumptions (Hydro)'!AP23*Model!AQ1350/10^3,'Assumptions (Hydro)'!AP23*Model!AQ1350/10^3)</f>
        <v>0.04168802246</v>
      </c>
      <c r="AR1567" s="160">
        <f>IF(AR1352+AR1353-AR1351-AR1514+AR1462&gt;0,'Assumptions (Hydro)'!AQ22*(AR1352+AR1353-AR1351-AR1514+AR1462)-'Assumptions (Hydro)'!AQ23*Model!AR1350/10^3,'Assumptions (Hydro)'!AQ23*Model!AR1350/10^3)</f>
        <v>0.03825023268</v>
      </c>
      <c r="AS1567" s="160">
        <f>IF(AS1352+AS1353-AS1351-AS1514+AS1462&gt;0,'Assumptions (Hydro)'!AR22*(AS1352+AS1353-AS1351-AS1514+AS1462)-'Assumptions (Hydro)'!AR23*Model!AS1350/10^3,'Assumptions (Hydro)'!AR23*Model!AS1350/10^3)</f>
        <v>0.03464184118</v>
      </c>
      <c r="AT1567" s="160">
        <f>IF(AT1352+AT1353-AT1351-AT1514+AT1462&gt;0,'Assumptions (Hydro)'!AS22*(AT1352+AT1353-AT1351-AT1514+AT1462)-'Assumptions (Hydro)'!AS23*Model!AT1350/10^3,'Assumptions (Hydro)'!AS23*Model!AT1350/10^3)</f>
        <v>0.03091173341</v>
      </c>
      <c r="AU1567" s="160">
        <f>IF(AU1352+AU1353-AU1351-AU1514+AU1462&gt;0,'Assumptions (Hydro)'!AT22*(AU1352+AU1353-AU1351-AU1514+AU1462)-'Assumptions (Hydro)'!AT23*Model!AU1350/10^3,'Assumptions (Hydro)'!AT23*Model!AU1350/10^3)</f>
        <v>0.02704971003</v>
      </c>
      <c r="AV1567" s="160">
        <f>IF(AV1352+AV1353-AV1351-AV1514+AV1462&gt;0,'Assumptions (Hydro)'!AU22*(AV1352+AV1353-AV1351-AV1514+AV1462)-'Assumptions (Hydro)'!AU23*Model!AV1350/10^3,'Assumptions (Hydro)'!AU23*Model!AV1350/10^3)</f>
        <v>0.02301543372</v>
      </c>
      <c r="AW1567" s="160">
        <f>IF(AW1352+AW1353-AW1351-AW1514+AW1462&gt;0,'Assumptions (Hydro)'!AV22*(AW1352+AW1353-AW1351-AW1514+AW1462)-'Assumptions (Hydro)'!AV23*Model!AW1350/10^3,'Assumptions (Hydro)'!AV23*Model!AW1350/10^3)</f>
        <v>0.01875153577</v>
      </c>
      <c r="AX1567" s="160">
        <f>IF(AX1352+AX1353-AX1351-AX1514+AX1462&gt;0,'Assumptions (Hydro)'!AW22*(AX1352+AX1353-AX1351-AX1514+AX1462)-'Assumptions (Hydro)'!AW23*Model!AX1350/10^3,'Assumptions (Hydro)'!AW23*Model!AX1350/10^3)</f>
        <v>0.01437895424</v>
      </c>
      <c r="AY1567" s="160">
        <f>IF(AY1352+AY1353-AY1351-AY1514+AY1462&gt;0,'Assumptions (Hydro)'!AX22*(AY1352+AY1353-AY1351-AY1514+AY1462)-'Assumptions (Hydro)'!AX23*Model!AY1350/10^3,'Assumptions (Hydro)'!AX23*Model!AY1350/10^3)</f>
        <v>0.009964174926</v>
      </c>
      <c r="AZ1567" s="160">
        <f>IF(AZ1352+AZ1353-AZ1351-AZ1514+AZ1462&gt;0,'Assumptions (Hydro)'!AY22*(AZ1352+AZ1353-AZ1351-AZ1514+AZ1462)-'Assumptions (Hydro)'!AY23*Model!AZ1350/10^3,'Assumptions (Hydro)'!AY23*Model!AZ1350/10^3)</f>
        <v>0.005121751759</v>
      </c>
      <c r="BA1567" s="160">
        <f>IF(BA1352+BA1353-BA1351-BA1514+BA1462&gt;0,'Assumptions (Hydro)'!AZ22*(BA1352+BA1353-BA1351-BA1514+BA1462)-'Assumptions (Hydro)'!AZ23*Model!BA1350/10^3,'Assumptions (Hydro)'!AZ23*Model!BA1350/10^3)</f>
        <v>0</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9.541496667</v>
      </c>
      <c r="Z1573" s="167">
        <f>Y1573-'Assumptions (Geo)'!Y39+Y1579</f>
        <v>19.08299333</v>
      </c>
      <c r="AA1573" s="167">
        <f>Z1573-'Assumptions (Geo)'!Z39+Z1579</f>
        <v>28.62449</v>
      </c>
      <c r="AB1573" s="167">
        <f>AA1573-'Assumptions (Geo)'!AA39+AA1579</f>
        <v>38.16598667</v>
      </c>
      <c r="AC1573" s="167">
        <f>AB1573-'Assumptions (Geo)'!AB39+AB1579</f>
        <v>47.70748333</v>
      </c>
      <c r="AD1573" s="167">
        <f>AC1573-'Assumptions (Geo)'!AC39+AC1579</f>
        <v>57.24898</v>
      </c>
      <c r="AE1573" s="167">
        <f>AD1573-'Assumptions (Geo)'!AD39+AD1579</f>
        <v>66.79047667</v>
      </c>
      <c r="AF1573" s="167">
        <f>AE1573-'Assumptions (Geo)'!AE39+AE1579</f>
        <v>76.33197333</v>
      </c>
      <c r="AG1573" s="167">
        <f>AF1573-'Assumptions (Geo)'!AF39+AF1579</f>
        <v>85.87347</v>
      </c>
      <c r="AH1573" s="167">
        <f>AG1573-'Assumptions (Geo)'!AG39+AG1579</f>
        <v>95.41496667</v>
      </c>
      <c r="AI1573" s="167">
        <f>AH1573-'Assumptions (Geo)'!AH39+AH1579</f>
        <v>104.9564633</v>
      </c>
      <c r="AJ1573" s="167">
        <f>AI1573-'Assumptions (Geo)'!AI39+AI1579</f>
        <v>114.49796</v>
      </c>
      <c r="AK1573" s="167">
        <f>AJ1573-'Assumptions (Geo)'!AJ39+AJ1579</f>
        <v>124.0394567</v>
      </c>
      <c r="AL1573" s="167">
        <f>AK1573-'Assumptions (Geo)'!AK39+AK1579</f>
        <v>133.5809533</v>
      </c>
      <c r="AM1573" s="167">
        <f>AL1573-'Assumptions (Geo)'!AL39+AL1579</f>
        <v>143.12245</v>
      </c>
      <c r="AN1573" s="167">
        <f>AM1573-'Assumptions (Geo)'!AM39+AM1579</f>
        <v>152.6639467</v>
      </c>
      <c r="AO1573" s="167">
        <f>AN1573-'Assumptions (Geo)'!AN39+AN1579</f>
        <v>162.2054433</v>
      </c>
      <c r="AP1573" s="167">
        <f>AO1573-'Assumptions (Geo)'!AO39+AO1579</f>
        <v>171.74694</v>
      </c>
      <c r="AQ1573" s="167">
        <f>AP1573-'Assumptions (Geo)'!AP39+AP1579</f>
        <v>181.2884367</v>
      </c>
      <c r="AR1573" s="167">
        <f>AQ1573-'Assumptions (Geo)'!AQ39+AQ1579</f>
        <v>190.8299333</v>
      </c>
      <c r="AS1573" s="167">
        <f>AR1573-'Assumptions (Geo)'!AR39+AR1579</f>
        <v>200.37143</v>
      </c>
      <c r="AT1573" s="167">
        <f>AS1573-'Assumptions (Geo)'!AS39+AS1579</f>
        <v>209.9129267</v>
      </c>
      <c r="AU1573" s="167">
        <f>AT1573-'Assumptions (Geo)'!AT39+AT1579</f>
        <v>219.4544233</v>
      </c>
      <c r="AV1573" s="167">
        <f>AU1573-'Assumptions (Geo)'!AU39+AU1579</f>
        <v>228.99592</v>
      </c>
      <c r="AW1573" s="167">
        <f>AV1573-'Assumptions (Geo)'!AV39+AV1579</f>
        <v>238.5374167</v>
      </c>
      <c r="AX1573" s="167">
        <f>AW1573-'Assumptions (Geo)'!AW39+AW1579</f>
        <v>248.0789133</v>
      </c>
      <c r="AY1573" s="167">
        <f>AX1573-'Assumptions (Geo)'!AX39+AX1579</f>
        <v>257.62041</v>
      </c>
      <c r="AZ1573" s="167">
        <f>AY1573-'Assumptions (Geo)'!AY39+AY1579</f>
        <v>267.1619067</v>
      </c>
      <c r="BA1573" s="167">
        <f>AZ1573-'Assumptions (Geo)'!AZ39+AZ1579</f>
        <v>276.7034033</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9.541496667</v>
      </c>
      <c r="Y1574" s="154">
        <f t="shared" si="59"/>
        <v>19.08299333</v>
      </c>
      <c r="Z1574" s="154">
        <f t="shared" si="59"/>
        <v>28.62449</v>
      </c>
      <c r="AA1574" s="154">
        <f t="shared" si="59"/>
        <v>38.16598667</v>
      </c>
      <c r="AB1574" s="154">
        <f t="shared" si="59"/>
        <v>47.70748333</v>
      </c>
      <c r="AC1574" s="154">
        <f t="shared" si="59"/>
        <v>57.24898</v>
      </c>
      <c r="AD1574" s="154">
        <f t="shared" si="59"/>
        <v>66.79047667</v>
      </c>
      <c r="AE1574" s="154">
        <f t="shared" si="59"/>
        <v>76.33197333</v>
      </c>
      <c r="AF1574" s="154">
        <f t="shared" si="59"/>
        <v>85.87347</v>
      </c>
      <c r="AG1574" s="154">
        <f t="shared" si="59"/>
        <v>95.41496667</v>
      </c>
      <c r="AH1574" s="154">
        <f t="shared" si="59"/>
        <v>104.9564633</v>
      </c>
      <c r="AI1574" s="154">
        <f t="shared" si="59"/>
        <v>114.49796</v>
      </c>
      <c r="AJ1574" s="154">
        <f t="shared" si="59"/>
        <v>124.0394567</v>
      </c>
      <c r="AK1574" s="154">
        <f t="shared" si="59"/>
        <v>133.5809533</v>
      </c>
      <c r="AL1574" s="154">
        <f t="shared" si="59"/>
        <v>143.12245</v>
      </c>
      <c r="AM1574" s="154">
        <f t="shared" si="59"/>
        <v>152.6639467</v>
      </c>
      <c r="AN1574" s="154">
        <f t="shared" si="59"/>
        <v>162.2054433</v>
      </c>
      <c r="AO1574" s="154">
        <f t="shared" si="59"/>
        <v>171.74694</v>
      </c>
      <c r="AP1574" s="154">
        <f t="shared" si="59"/>
        <v>181.2884367</v>
      </c>
      <c r="AQ1574" s="154">
        <f t="shared" si="59"/>
        <v>190.8299333</v>
      </c>
      <c r="AR1574" s="154">
        <f t="shared" si="59"/>
        <v>200.37143</v>
      </c>
      <c r="AS1574" s="154">
        <f t="shared" si="59"/>
        <v>209.9129267</v>
      </c>
      <c r="AT1574" s="154">
        <f t="shared" si="59"/>
        <v>219.4544233</v>
      </c>
      <c r="AU1574" s="154">
        <f t="shared" si="59"/>
        <v>228.99592</v>
      </c>
      <c r="AV1574" s="154">
        <f t="shared" si="59"/>
        <v>238.5374167</v>
      </c>
      <c r="AW1574" s="154">
        <f t="shared" si="59"/>
        <v>248.0789133</v>
      </c>
      <c r="AX1574" s="154">
        <f t="shared" si="59"/>
        <v>257.62041</v>
      </c>
      <c r="AY1574" s="154">
        <f t="shared" si="59"/>
        <v>267.1619067</v>
      </c>
      <c r="AZ1574" s="154">
        <f t="shared" si="59"/>
        <v>276.7034033</v>
      </c>
      <c r="BA1574" s="155">
        <f>Inputs!$H$10</f>
        <v>286.2449</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0.05314886525</v>
      </c>
      <c r="Y1575" s="154">
        <f t="shared" si="61"/>
        <v>0.1062977305</v>
      </c>
      <c r="Z1575" s="154">
        <f t="shared" si="61"/>
        <v>0.1594465958</v>
      </c>
      <c r="AA1575" s="154">
        <f t="shared" si="61"/>
        <v>0.212595461</v>
      </c>
      <c r="AB1575" s="154">
        <f t="shared" si="61"/>
        <v>0.2657443263</v>
      </c>
      <c r="AC1575" s="154">
        <f t="shared" si="61"/>
        <v>0.3188931915</v>
      </c>
      <c r="AD1575" s="154">
        <f t="shared" si="61"/>
        <v>0.3720420568</v>
      </c>
      <c r="AE1575" s="154">
        <f t="shared" si="61"/>
        <v>0.425190922</v>
      </c>
      <c r="AF1575" s="154">
        <f t="shared" si="61"/>
        <v>0.4783397873</v>
      </c>
      <c r="AG1575" s="154">
        <f t="shared" si="61"/>
        <v>0.5314886525</v>
      </c>
      <c r="AH1575" s="154">
        <f t="shared" si="61"/>
        <v>0.5846375178</v>
      </c>
      <c r="AI1575" s="154">
        <f t="shared" si="61"/>
        <v>0.637786383</v>
      </c>
      <c r="AJ1575" s="154">
        <f t="shared" si="61"/>
        <v>0.6909352483</v>
      </c>
      <c r="AK1575" s="154">
        <f t="shared" si="61"/>
        <v>0.7440841135</v>
      </c>
      <c r="AL1575" s="154">
        <f t="shared" si="61"/>
        <v>0.7972329788</v>
      </c>
      <c r="AM1575" s="154">
        <f t="shared" si="61"/>
        <v>0.850381844</v>
      </c>
      <c r="AN1575" s="154">
        <f t="shared" si="61"/>
        <v>0.9035307093</v>
      </c>
      <c r="AO1575" s="154">
        <f t="shared" si="61"/>
        <v>0.9566795746</v>
      </c>
      <c r="AP1575" s="154">
        <f t="shared" si="61"/>
        <v>1.00982844</v>
      </c>
      <c r="AQ1575" s="154">
        <f t="shared" si="61"/>
        <v>1.062977305</v>
      </c>
      <c r="AR1575" s="154">
        <f t="shared" si="61"/>
        <v>1.11612617</v>
      </c>
      <c r="AS1575" s="154">
        <f t="shared" si="61"/>
        <v>1.169275036</v>
      </c>
      <c r="AT1575" s="154">
        <f t="shared" si="61"/>
        <v>1.222423901</v>
      </c>
      <c r="AU1575" s="154">
        <f t="shared" si="61"/>
        <v>1.275572766</v>
      </c>
      <c r="AV1575" s="154">
        <f t="shared" si="61"/>
        <v>1.328721631</v>
      </c>
      <c r="AW1575" s="154">
        <f t="shared" si="61"/>
        <v>1.381870497</v>
      </c>
      <c r="AX1575" s="154">
        <f t="shared" si="61"/>
        <v>1.435019362</v>
      </c>
      <c r="AY1575" s="154">
        <f t="shared" si="61"/>
        <v>1.488168227</v>
      </c>
      <c r="AZ1575" s="154">
        <f t="shared" si="61"/>
        <v>1.541317092</v>
      </c>
      <c r="BA1575" s="243">
        <f>Inputs!$I$10</f>
        <v>1.594465958</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0.01888075495</v>
      </c>
      <c r="Y1576" s="219">
        <f>'Assumptions (Geo)'!X18*Model!Y1574/10^9+'Assumptions (Geo)'!X20*Model!Y1575/10^3</f>
        <v>0.03717067416</v>
      </c>
      <c r="Z1576" s="219">
        <f>'Assumptions (Geo)'!Y18*Model!Z1574/10^9+'Assumptions (Geo)'!Y20*Model!Z1575/10^3</f>
        <v>0.05481361979</v>
      </c>
      <c r="AA1576" s="219">
        <f>'Assumptions (Geo)'!Z18*Model!AA1574/10^9+'Assumptions (Geo)'!Z20*Model!AA1575/10^3</f>
        <v>0.07175098321</v>
      </c>
      <c r="AB1576" s="219">
        <f>'Assumptions (Geo)'!AA18*Model!AB1574/10^9+'Assumptions (Geo)'!AA20*Model!AB1575/10^3</f>
        <v>0.08792160016</v>
      </c>
      <c r="AC1576" s="219">
        <f>'Assumptions (Geo)'!AB18*Model!AC1574/10^9+'Assumptions (Geo)'!AB20*Model!AC1575/10^3</f>
        <v>0.1032616632</v>
      </c>
      <c r="AD1576" s="219">
        <f>'Assumptions (Geo)'!AC18*Model!AD1574/10^9+'Assumptions (Geo)'!AC20*Model!AD1575/10^3</f>
        <v>0.1177046318</v>
      </c>
      <c r="AE1576" s="219">
        <f>'Assumptions (Geo)'!AD18*Model!AE1574/10^9+'Assumptions (Geo)'!AD20*Model!AE1575/10^3</f>
        <v>0.1311811392</v>
      </c>
      <c r="AF1576" s="219">
        <f>'Assumptions (Geo)'!AE18*Model!AF1574/10^9+'Assumptions (Geo)'!AE20*Model!AF1575/10^3</f>
        <v>0.1436188972</v>
      </c>
      <c r="AG1576" s="219">
        <f>'Assumptions (Geo)'!AF18*Model!AG1574/10^9+'Assumptions (Geo)'!AF20*Model!AG1575/10^3</f>
        <v>0.1549425975</v>
      </c>
      <c r="AH1576" s="219">
        <f>'Assumptions (Geo)'!AG18*Model!AH1574/10^9+'Assumptions (Geo)'!AG20*Model!AH1575/10^3</f>
        <v>0.1650738103</v>
      </c>
      <c r="AI1576" s="219">
        <f>'Assumptions (Geo)'!AH18*Model!AI1574/10^9+'Assumptions (Geo)'!AH20*Model!AI1575/10^3</f>
        <v>0.17393088</v>
      </c>
      <c r="AJ1576" s="219">
        <f>'Assumptions (Geo)'!AI18*Model!AJ1574/10^9+'Assumptions (Geo)'!AI20*Model!AJ1575/10^3</f>
        <v>0.1814288175</v>
      </c>
      <c r="AK1576" s="219">
        <f>'Assumptions (Geo)'!AJ18*Model!AK1574/10^9+'Assumptions (Geo)'!AJ20*Model!AK1575/10^3</f>
        <v>0.1874791897</v>
      </c>
      <c r="AL1576" s="219">
        <f>'Assumptions (Geo)'!AK18*Model!AL1574/10^9+'Assumptions (Geo)'!AK20*Model!AL1575/10^3</f>
        <v>0.1919900054</v>
      </c>
      <c r="AM1576" s="219">
        <f>'Assumptions (Geo)'!AL18*Model!AM1574/10^9+'Assumptions (Geo)'!AL20*Model!AM1575/10^3</f>
        <v>0.1948655979</v>
      </c>
      <c r="AN1576" s="219">
        <f>'Assumptions (Geo)'!AM18*Model!AN1574/10^9+'Assumptions (Geo)'!AM20*Model!AN1575/10^3</f>
        <v>0.1960065041</v>
      </c>
      <c r="AO1576" s="219">
        <f>'Assumptions (Geo)'!AN18*Model!AO1574/10^9+'Assumptions (Geo)'!AN20*Model!AO1575/10^3</f>
        <v>0.1953093405</v>
      </c>
      <c r="AP1576" s="219">
        <f>'Assumptions (Geo)'!AO18*Model!AP1574/10^9+'Assumptions (Geo)'!AO20*Model!AP1575/10^3</f>
        <v>0.1926666747</v>
      </c>
      <c r="AQ1576" s="219">
        <f>'Assumptions (Geo)'!AP18*Model!AQ1574/10^9+'Assumptions (Geo)'!AP20*Model!AQ1575/10^3</f>
        <v>0.1879668937</v>
      </c>
      <c r="AR1576" s="219">
        <f>'Assumptions (Geo)'!AQ18*Model!AR1574/10^9+'Assumptions (Geo)'!AQ20*Model!AR1575/10^3</f>
        <v>0.1810940687</v>
      </c>
      <c r="AS1576" s="219">
        <f>'Assumptions (Geo)'!AR18*Model!AS1574/10^9+'Assumptions (Geo)'!AR20*Model!AS1575/10^3</f>
        <v>0.1719278147</v>
      </c>
      <c r="AT1576" s="219">
        <f>'Assumptions (Geo)'!AS18*Model!AT1574/10^9+'Assumptions (Geo)'!AS20*Model!AT1575/10^3</f>
        <v>0.1603431475</v>
      </c>
      <c r="AU1576" s="219">
        <f>'Assumptions (Geo)'!AT18*Model!AU1574/10^9+'Assumptions (Geo)'!AT20*Model!AU1575/10^3</f>
        <v>0.1462103356</v>
      </c>
      <c r="AV1576" s="219">
        <f>'Assumptions (Geo)'!AU18*Model!AV1574/10^9+'Assumptions (Geo)'!AU20*Model!AV1575/10^3</f>
        <v>0.1293947477</v>
      </c>
      <c r="AW1576" s="219">
        <f>'Assumptions (Geo)'!AV18*Model!AW1574/10^9+'Assumptions (Geo)'!AV20*Model!AW1575/10^3</f>
        <v>0.1097566966</v>
      </c>
      <c r="AX1576" s="219">
        <f>'Assumptions (Geo)'!AW18*Model!AX1574/10^9+'Assumptions (Geo)'!AW20*Model!AX1575/10^3</f>
        <v>0.08715127805</v>
      </c>
      <c r="AY1576" s="219">
        <f>'Assumptions (Geo)'!AX18*Model!AY1574/10^9+'Assumptions (Geo)'!AX20*Model!AY1575/10^3</f>
        <v>0.06142820453</v>
      </c>
      <c r="AZ1576" s="219">
        <f>'Assumptions (Geo)'!AY18*Model!AZ1574/10^9+'Assumptions (Geo)'!AY20*Model!AZ1575/10^3</f>
        <v>0.03243163516</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0.003635819798</v>
      </c>
      <c r="Y1577" s="221">
        <f>Y1575*'Assumptions (Geo)'!X33/10^3</f>
        <v>0.007338778307</v>
      </c>
      <c r="Z1577" s="221">
        <f>Z1575*'Assumptions (Geo)'!Y33/10^3</f>
        <v>0.01118771868</v>
      </c>
      <c r="AA1577" s="221">
        <f>AA1575*'Assumptions (Geo)'!Z33/10^3</f>
        <v>0.01520047767</v>
      </c>
      <c r="AB1577" s="221">
        <f>AB1575*'Assumptions (Geo)'!AA33/10^3</f>
        <v>0.01953661668</v>
      </c>
      <c r="AC1577" s="221">
        <f>AC1575*'Assumptions (Geo)'!AB33/10^3</f>
        <v>0.0238224758</v>
      </c>
      <c r="AD1577" s="221">
        <f>AD1575*'Assumptions (Geo)'!AC33/10^3</f>
        <v>0.02833904245</v>
      </c>
      <c r="AE1577" s="221">
        <f>AE1575*'Assumptions (Geo)'!AD33/10^3</f>
        <v>0.03295632727</v>
      </c>
      <c r="AF1577" s="221">
        <f>AF1575*'Assumptions (Geo)'!AE33/10^3</f>
        <v>0.03775872214</v>
      </c>
      <c r="AG1577" s="221">
        <f>AG1575*'Assumptions (Geo)'!AF33/10^3</f>
        <v>0.04272890266</v>
      </c>
      <c r="AH1577" s="221">
        <f>AH1575*'Assumptions (Geo)'!AG33/10^3</f>
        <v>0.04793982044</v>
      </c>
      <c r="AI1577" s="221">
        <f>AI1575*'Assumptions (Geo)'!AH33/10^3</f>
        <v>0.05312004794</v>
      </c>
      <c r="AJ1577" s="221">
        <f>AJ1575*'Assumptions (Geo)'!AI33/10^3</f>
        <v>0.05842008148</v>
      </c>
      <c r="AK1577" s="221">
        <f>AK1575*'Assumptions (Geo)'!AJ33/10^3</f>
        <v>0.06387408516</v>
      </c>
      <c r="AL1577" s="221">
        <f>AL1575*'Assumptions (Geo)'!AK33/10^3</f>
        <v>0.06958448747</v>
      </c>
      <c r="AM1577" s="221">
        <f>AM1575*'Assumptions (Geo)'!AL33/10^3</f>
        <v>0.07576184508</v>
      </c>
      <c r="AN1577" s="221">
        <f>AN1575*'Assumptions (Geo)'!AM33/10^3</f>
        <v>0.08208134667</v>
      </c>
      <c r="AO1577" s="221">
        <f>AO1575*'Assumptions (Geo)'!AN33/10^3</f>
        <v>0.08886105791</v>
      </c>
      <c r="AP1577" s="221">
        <f>AP1575*'Assumptions (Geo)'!AO33/10^3</f>
        <v>0.09589369238</v>
      </c>
      <c r="AQ1577" s="221">
        <f>AQ1575*'Assumptions (Geo)'!AP33/10^3</f>
        <v>0.1030004281</v>
      </c>
      <c r="AR1577" s="221">
        <f>AR1575*'Assumptions (Geo)'!AQ33/10^3</f>
        <v>0.1102653635</v>
      </c>
      <c r="AS1577" s="221">
        <f>AS1575*'Assumptions (Geo)'!AR33/10^3</f>
        <v>0.1177166707</v>
      </c>
      <c r="AT1577" s="221">
        <f>AT1575*'Assumptions (Geo)'!AS33/10^3</f>
        <v>0.1255060296</v>
      </c>
      <c r="AU1577" s="221">
        <f>AU1575*'Assumptions (Geo)'!AT33/10^3</f>
        <v>0.1336776533</v>
      </c>
      <c r="AV1577" s="221">
        <f>AV1575*'Assumptions (Geo)'!AU33/10^3</f>
        <v>0.1421481416</v>
      </c>
      <c r="AW1577" s="221">
        <f>AW1575*'Assumptions (Geo)'!AV33/10^3</f>
        <v>0.15059539</v>
      </c>
      <c r="AX1577" s="221">
        <f>AX1575*'Assumptions (Geo)'!AW33/10^3</f>
        <v>0.1598247361</v>
      </c>
      <c r="AY1577" s="221">
        <f>AY1575*'Assumptions (Geo)'!AX33/10^3</f>
        <v>0.1717187049</v>
      </c>
      <c r="AZ1577" s="221">
        <f>AZ1575*'Assumptions (Geo)'!AY33/10^3</f>
        <v>0.1825890467</v>
      </c>
      <c r="BA1577" s="221">
        <f>BA1575*'Assumptions (Geo)'!AZ33/10^3</f>
        <v>0.1927381042</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9.541496667</v>
      </c>
      <c r="Y1579" s="148">
        <f t="shared" si="62"/>
        <v>9.541496667</v>
      </c>
      <c r="Z1579" s="148">
        <f t="shared" si="62"/>
        <v>9.541496667</v>
      </c>
      <c r="AA1579" s="148">
        <f t="shared" si="62"/>
        <v>9.541496667</v>
      </c>
      <c r="AB1579" s="148">
        <f t="shared" si="62"/>
        <v>9.541496667</v>
      </c>
      <c r="AC1579" s="148">
        <f t="shared" si="62"/>
        <v>9.541496667</v>
      </c>
      <c r="AD1579" s="148">
        <f t="shared" si="62"/>
        <v>9.541496667</v>
      </c>
      <c r="AE1579" s="148">
        <f t="shared" si="62"/>
        <v>9.541496667</v>
      </c>
      <c r="AF1579" s="148">
        <f t="shared" si="62"/>
        <v>9.541496667</v>
      </c>
      <c r="AG1579" s="148">
        <f t="shared" si="62"/>
        <v>9.541496667</v>
      </c>
      <c r="AH1579" s="148">
        <f t="shared" si="62"/>
        <v>9.541496667</v>
      </c>
      <c r="AI1579" s="148">
        <f t="shared" si="62"/>
        <v>9.541496667</v>
      </c>
      <c r="AJ1579" s="148">
        <f t="shared" si="62"/>
        <v>9.541496667</v>
      </c>
      <c r="AK1579" s="148">
        <f t="shared" si="62"/>
        <v>9.541496667</v>
      </c>
      <c r="AL1579" s="148">
        <f t="shared" si="62"/>
        <v>9.541496667</v>
      </c>
      <c r="AM1579" s="148">
        <f t="shared" si="62"/>
        <v>9.541496667</v>
      </c>
      <c r="AN1579" s="148">
        <f t="shared" si="62"/>
        <v>9.541496667</v>
      </c>
      <c r="AO1579" s="148">
        <f t="shared" si="62"/>
        <v>9.541496667</v>
      </c>
      <c r="AP1579" s="148">
        <f t="shared" si="62"/>
        <v>9.541496667</v>
      </c>
      <c r="AQ1579" s="148">
        <f t="shared" si="62"/>
        <v>9.541496667</v>
      </c>
      <c r="AR1579" s="148">
        <f t="shared" si="62"/>
        <v>9.541496667</v>
      </c>
      <c r="AS1579" s="148">
        <f t="shared" si="62"/>
        <v>9.541496667</v>
      </c>
      <c r="AT1579" s="148">
        <f t="shared" si="62"/>
        <v>9.541496667</v>
      </c>
      <c r="AU1579" s="148">
        <f t="shared" si="62"/>
        <v>9.541496667</v>
      </c>
      <c r="AV1579" s="148">
        <f t="shared" si="62"/>
        <v>9.541496667</v>
      </c>
      <c r="AW1579" s="148">
        <f t="shared" si="62"/>
        <v>9.541496667</v>
      </c>
      <c r="AX1579" s="148">
        <f t="shared" si="62"/>
        <v>9.541496667</v>
      </c>
      <c r="AY1579" s="148">
        <f t="shared" si="62"/>
        <v>9.541496667</v>
      </c>
      <c r="AZ1579" s="148">
        <f t="shared" si="62"/>
        <v>9.541496667</v>
      </c>
      <c r="BA1579" s="148">
        <f t="shared" si="62"/>
        <v>9.541496667</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0.3705011307</v>
      </c>
      <c r="V1581" s="177">
        <f t="shared" si="63"/>
        <v>0.7554584558</v>
      </c>
      <c r="W1581" s="177">
        <f t="shared" si="63"/>
        <v>1.155295014</v>
      </c>
      <c r="X1581" s="177">
        <f t="shared" si="63"/>
        <v>1.138572514</v>
      </c>
      <c r="Y1581" s="177">
        <f t="shared" si="63"/>
        <v>1.120757831</v>
      </c>
      <c r="Z1581" s="177">
        <f t="shared" si="63"/>
        <v>1.101814714</v>
      </c>
      <c r="AA1581" s="177">
        <f t="shared" si="63"/>
        <v>1.081705916</v>
      </c>
      <c r="AB1581" s="177">
        <f t="shared" si="63"/>
        <v>1.060393163</v>
      </c>
      <c r="AC1581" s="177">
        <f t="shared" si="63"/>
        <v>1.037837133</v>
      </c>
      <c r="AD1581" s="177">
        <f t="shared" si="63"/>
        <v>1.013997426</v>
      </c>
      <c r="AE1581" s="177">
        <f t="shared" si="63"/>
        <v>0.9888325428</v>
      </c>
      <c r="AF1581" s="177">
        <f t="shared" si="63"/>
        <v>0.9622998495</v>
      </c>
      <c r="AG1581" s="177">
        <f t="shared" si="63"/>
        <v>0.9343555552</v>
      </c>
      <c r="AH1581" s="177">
        <f t="shared" si="63"/>
        <v>0.9049546804</v>
      </c>
      <c r="AI1581" s="177">
        <f t="shared" si="63"/>
        <v>0.8740510279</v>
      </c>
      <c r="AJ1581" s="177">
        <f t="shared" si="63"/>
        <v>0.8415971525</v>
      </c>
      <c r="AK1581" s="177">
        <f t="shared" si="63"/>
        <v>0.8075443295</v>
      </c>
      <c r="AL1581" s="177">
        <f t="shared" si="63"/>
        <v>0.7718425232</v>
      </c>
      <c r="AM1581" s="177">
        <f t="shared" si="63"/>
        <v>0.7344403542</v>
      </c>
      <c r="AN1581" s="177">
        <f t="shared" si="63"/>
        <v>0.6952850659</v>
      </c>
      <c r="AO1581" s="177">
        <f t="shared" si="63"/>
        <v>0.6543224904</v>
      </c>
      <c r="AP1581" s="177">
        <f t="shared" si="63"/>
        <v>0.6114970138</v>
      </c>
      <c r="AQ1581" s="177">
        <f t="shared" si="63"/>
        <v>0.5667515396</v>
      </c>
      <c r="AR1581" s="177">
        <f t="shared" si="63"/>
        <v>0.5200274529</v>
      </c>
      <c r="AS1581" s="177">
        <f t="shared" si="63"/>
        <v>0.4712645826</v>
      </c>
      <c r="AT1581" s="177">
        <f t="shared" si="63"/>
        <v>0.4204011625</v>
      </c>
      <c r="AU1581" s="177">
        <f t="shared" si="63"/>
        <v>0.3673737927</v>
      </c>
      <c r="AV1581" s="177">
        <f t="shared" si="63"/>
        <v>0.3121173989</v>
      </c>
      <c r="AW1581" s="177">
        <f t="shared" si="63"/>
        <v>0.2545651915</v>
      </c>
      <c r="AX1581" s="177">
        <f t="shared" si="63"/>
        <v>0.194648623</v>
      </c>
      <c r="AY1581" s="177">
        <f t="shared" si="63"/>
        <v>0.08819823027</v>
      </c>
      <c r="AZ1581" s="177">
        <f t="shared" si="63"/>
        <v>0.02247972183</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0.3705011307</v>
      </c>
      <c r="V1603" s="219">
        <f>IF($X$1579&gt;0,'Assumptions (Geo)'!$V$14*Model!$X$1579*'Assumptions (Geo)'!U$2/10^9,0)</f>
        <v>0.3777292279</v>
      </c>
      <c r="W1603" s="219">
        <f>IF($X$1579&gt;0,'Assumptions (Geo)'!$V$14*Model!$X$1579*'Assumptions (Geo)'!V$2/10^9,0)</f>
        <v>0.3850983379</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0.3777292279</v>
      </c>
      <c r="W1604" s="219">
        <f>IF($Y$1579&gt;0,'Assumptions (Geo)'!$V$14*Model!$Y$1579*'Assumptions (Geo)'!V$2/10^9,0)</f>
        <v>0.3850983379</v>
      </c>
      <c r="X1604" s="219">
        <f>IF($Y$1579&gt;0,'Assumptions (Geo)'!$V$14*Model!$Y$1579*'Assumptions (Geo)'!W$2/10^9,0)</f>
        <v>0.3795241712</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0.3850983379</v>
      </c>
      <c r="X1605" s="177">
        <f>IF($Z$1579&gt;0,'Assumptions (Geo)'!$V$14*Model!$Z$1579*'Assumptions (Geo)'!W$2/10^9,0)</f>
        <v>0.3795241712</v>
      </c>
      <c r="Y1605" s="177">
        <f>IF($Z$1579&gt;0,'Assumptions (Geo)'!$V$14*Model!$Z$1579*'Assumptions (Geo)'!X$2/10^9,0)</f>
        <v>0.3735859436</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0.3795241712</v>
      </c>
      <c r="Y1606" s="177">
        <f>IF($AA$1579&gt;0,'Assumptions (Geo)'!$V$14*Model!$AA$1579*'Assumptions (Geo)'!X$2/10^9,0)</f>
        <v>0.3735859436</v>
      </c>
      <c r="Z1606" s="177">
        <f>IF($AA$1579&gt;0,'Assumptions (Geo)'!$V$14*Model!$AA$1579*'Assumptions (Geo)'!Y$2/10^9,0)</f>
        <v>0.3672715715</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0.3735859436</v>
      </c>
      <c r="Z1607" s="177">
        <f>IF($AB$1579&gt;0,'Assumptions (Geo)'!$V$14*Model!$AB$1579*'Assumptions (Geo)'!Y$2/10^9,0)</f>
        <v>0.3672715715</v>
      </c>
      <c r="AA1607" s="177">
        <f>IF($AB$1579&gt;0,'Assumptions (Geo)'!$V$14*Model!$AB$1579*'Assumptions (Geo)'!Z$2/10^9,0)</f>
        <v>0.3605686387</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0.3672715715</v>
      </c>
      <c r="AA1608" s="177">
        <f>IF($AC$1579&gt;0,'Assumptions (Geo)'!$V$14*Model!$AC$1579*'Assumptions (Geo)'!Z$2/10^9,0)</f>
        <v>0.3605686387</v>
      </c>
      <c r="AB1608" s="177">
        <f>IF($AC$1579&gt;0,'Assumptions (Geo)'!$V$14*Model!$AC$1579*'Assumptions (Geo)'!AA$2/10^9,0)</f>
        <v>0.3534643877</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0.3605686387</v>
      </c>
      <c r="AB1609" s="177">
        <f>IF($AD$1579&gt;0,'Assumptions (Geo)'!$V$14*Model!$AD$1579*'Assumptions (Geo)'!AA$2/10^9,0)</f>
        <v>0.3534643877</v>
      </c>
      <c r="AC1609" s="177">
        <f>IF($AD$1579&gt;0,'Assumptions (Geo)'!$V$14*Model!$AD$1579*'Assumptions (Geo)'!AB$2/10^9,0)</f>
        <v>0.3459457109</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0.3534643877</v>
      </c>
      <c r="AC1610" s="177">
        <f>IF($AE$1579&gt;0,'Assumptions (Geo)'!$V$14*Model!$AE$1579*'Assumptions (Geo)'!AB$2/10^9,0)</f>
        <v>0.3459457109</v>
      </c>
      <c r="AD1610" s="177">
        <f>IF($AE$1579&gt;0,'Assumptions (Geo)'!$V$14*Model!$AE$1579*'Assumptions (Geo)'!AC$2/10^9,0)</f>
        <v>0.3379991421</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0.3459457109</v>
      </c>
      <c r="AD1611" s="177">
        <f>IF($AF$1579&gt;0,'Assumptions (Geo)'!$V$14*Model!$AF$1579*'Assumptions (Geo)'!AC$2/10^9,0)</f>
        <v>0.3379991421</v>
      </c>
      <c r="AE1611" s="177">
        <f>IF($AF$1579&gt;0,'Assumptions (Geo)'!$V$14*Model!$AF$1579*'Assumptions (Geo)'!AD$2/10^9,0)</f>
        <v>0.3296108476</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0.3379991421</v>
      </c>
      <c r="AE1612" s="177">
        <f>IF($AG$1579&gt;0,'Assumptions (Geo)'!$V$14*Model!$AG$1579*'Assumptions (Geo)'!AD$2/10^9,0)</f>
        <v>0.3296108476</v>
      </c>
      <c r="AF1612" s="177">
        <f>IF($AG$1579&gt;0,'Assumptions (Geo)'!$V$14*Model!$AG$1579*'Assumptions (Geo)'!AE$2/10^9,0)</f>
        <v>0.3207666165</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0.3296108476</v>
      </c>
      <c r="AF1613" s="177">
        <f>IF($AH$1579&gt;0,'Assumptions (Geo)'!$V$14*Model!$AH$1579*'Assumptions (Geo)'!AE$2/10^9,0)</f>
        <v>0.3207666165</v>
      </c>
      <c r="AG1613" s="177">
        <f>IF($AH$1579&gt;0,'Assumptions (Geo)'!$V$14*Model!$AH$1579*'Assumptions (Geo)'!AF$2/10^9,0)</f>
        <v>0.3114518517</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0.3207666165</v>
      </c>
      <c r="AG1614" s="177">
        <f>IF($AI$1579&gt;0,'Assumptions (Geo)'!$V$14*Model!$AI$1579*'Assumptions (Geo)'!AF$2/10^9,0)</f>
        <v>0.3114518517</v>
      </c>
      <c r="AH1614" s="177">
        <f>IF($AI$1579&gt;0,'Assumptions (Geo)'!$V$14*Model!$AI$1579*'Assumptions (Geo)'!AG$2/10^9,0)</f>
        <v>0.3016515601</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0.3114518517</v>
      </c>
      <c r="AH1615" s="177">
        <f>IF($AJ$1579&gt;0,'Assumptions (Geo)'!$V$14*Model!$AJ$1579*'Assumptions (Geo)'!AG$2/10^9,0)</f>
        <v>0.3016515601</v>
      </c>
      <c r="AI1615" s="177">
        <f>IF($AJ$1579&gt;0,'Assumptions (Geo)'!$V$14*Model!$AJ$1579*'Assumptions (Geo)'!AH$2/10^9,0)</f>
        <v>0.2913503426</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0.3016515601</v>
      </c>
      <c r="AI1616" s="177">
        <f>IF($AK$1579&gt;0,'Assumptions (Geo)'!$V$14*Model!$AK$1579*'Assumptions (Geo)'!AH$2/10^9,0)</f>
        <v>0.2913503426</v>
      </c>
      <c r="AJ1616" s="177">
        <f>IF($AK$1579&gt;0,'Assumptions (Geo)'!$V$14*Model!$AK$1579*'Assumptions (Geo)'!AI$2/10^9,0)</f>
        <v>0.2805323842</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0.2913503426</v>
      </c>
      <c r="AJ1617" s="177">
        <f>IF($AL$1579&gt;0,'Assumptions (Geo)'!$V$14*Model!$AL$1579*'Assumptions (Geo)'!AI$2/10^9,0)</f>
        <v>0.2805323842</v>
      </c>
      <c r="AK1617" s="177">
        <f>IF($AL$1579&gt;0,'Assumptions (Geo)'!$V$14*Model!$AL$1579*'Assumptions (Geo)'!AJ$2/10^9,0)</f>
        <v>0.2691814432</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0.2805323842</v>
      </c>
      <c r="AK1618" s="177">
        <f>IF($AM$1579&gt;0,'Assumptions (Geo)'!$V$14*Model!$AM$1579*'Assumptions (Geo)'!AJ$2/10^9,0)</f>
        <v>0.2691814432</v>
      </c>
      <c r="AL1618" s="177">
        <f>IF($AM$1579&gt;0,'Assumptions (Geo)'!$V$14*Model!$AM$1579*'Assumptions (Geo)'!AK$2/10^9,0)</f>
        <v>0.2572808411</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0.2691814432</v>
      </c>
      <c r="AL1619" s="177">
        <f>IF($AN$1579&gt;0,'Assumptions (Geo)'!$V$14*Model!$AN$1579*'Assumptions (Geo)'!AK$2/10^9,0)</f>
        <v>0.2572808411</v>
      </c>
      <c r="AM1619" s="177">
        <f>IF($AN$1579&gt;0,'Assumptions (Geo)'!$V$14*Model!$AN$1579*'Assumptions (Geo)'!AL$2/10^9,0)</f>
        <v>0.2448134514</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0.2572808411</v>
      </c>
      <c r="AM1620" s="177">
        <f>IF($AO$1579&gt;0,'Assumptions (Geo)'!$V$14*Model!$AO$1579*'Assumptions (Geo)'!AL$2/10^9,0)</f>
        <v>0.2448134514</v>
      </c>
      <c r="AN1620" s="177">
        <f>IF($AO$1579&gt;0,'Assumptions (Geo)'!$V$14*Model!$AO$1579*'Assumptions (Geo)'!AM$2/10^9,0)</f>
        <v>0.2317616886</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0.2448134514</v>
      </c>
      <c r="AN1621" s="177">
        <f>IF($AP$1579&gt;0,'Assumptions (Geo)'!$V$14*Model!$AP$1579*'Assumptions (Geo)'!AM$2/10^9,0)</f>
        <v>0.2317616886</v>
      </c>
      <c r="AO1621" s="177">
        <f>IF($AP$1579&gt;0,'Assumptions (Geo)'!$V$14*Model!$AP$1579*'Assumptions (Geo)'!AN$2/10^9,0)</f>
        <v>0.2181074968</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0.2317616886</v>
      </c>
      <c r="AO1622" s="177">
        <f>IF($AQ$1579&gt;0,'Assumptions (Geo)'!$V$14*Model!$AQ$1579*'Assumptions (Geo)'!AN$2/10^9,0)</f>
        <v>0.2181074968</v>
      </c>
      <c r="AP1622" s="177">
        <f>IF($AQ$1579&gt;0,'Assumptions (Geo)'!$V$14*Model!$AQ$1579*'Assumptions (Geo)'!AO$2/10^9,0)</f>
        <v>0.2038323379</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0.2181074968</v>
      </c>
      <c r="AP1623" s="177">
        <f>IF($AR$1579&gt;0,'Assumptions (Geo)'!$V$14*Model!$AR$1579*'Assumptions (Geo)'!AO$2/10^9,0)</f>
        <v>0.2038323379</v>
      </c>
      <c r="AQ1623" s="177">
        <f>IF($AR$1579&gt;0,'Assumptions (Geo)'!$V$14*Model!$AR$1579*'Assumptions (Geo)'!AP$2/10^9,0)</f>
        <v>0.1889171799</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0.2038323379</v>
      </c>
      <c r="AQ1624" s="177">
        <f>IF($AS$1579&gt;0,'Assumptions (Geo)'!$V$14*Model!$AS$1579*'Assumptions (Geo)'!AP$2/10^9,0)</f>
        <v>0.1889171799</v>
      </c>
      <c r="AR1624" s="177">
        <f>IF($AS$1579&gt;0,'Assumptions (Geo)'!$V$14*Model!$AS$1579*'Assumptions (Geo)'!AQ$2/10^9,0)</f>
        <v>0.1733424843</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0.1889171799</v>
      </c>
      <c r="AR1625" s="177">
        <f>IF($AT$1579&gt;0,'Assumptions (Geo)'!$V$14*Model!$AT$1579*'Assumptions (Geo)'!AQ$2/10^9,0)</f>
        <v>0.1733424843</v>
      </c>
      <c r="AS1625" s="177">
        <f>IF($AT$1579&gt;0,'Assumptions (Geo)'!$V$14*Model!$AT$1579*'Assumptions (Geo)'!AR$2/10^9,0)</f>
        <v>0.1570881942</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0.1733424843</v>
      </c>
      <c r="AS1626" s="177">
        <f>IF($AU$1579&gt;0,'Assumptions (Geo)'!$V$14*Model!$AU$1579*'Assumptions (Geo)'!AR$2/10^9,0)</f>
        <v>0.1570881942</v>
      </c>
      <c r="AT1626" s="177">
        <f>IF($AU$1579&gt;0,'Assumptions (Geo)'!$V$14*Model!$AU$1579*'Assumptions (Geo)'!AS$2/10^9,0)</f>
        <v>0.1401337208</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0.1570881942</v>
      </c>
      <c r="AT1627" s="177">
        <f>IF($AV$1579&gt;0,'Assumptions (Geo)'!$V$14*Model!$AV$1579*'Assumptions (Geo)'!AS$2/10^9,0)</f>
        <v>0.1401337208</v>
      </c>
      <c r="AU1627" s="177">
        <f>IF($AV$1579&gt;0,'Assumptions (Geo)'!$V$14*Model!$AV$1579*'Assumptions (Geo)'!AT$2/10^9,0)</f>
        <v>0.1224579309</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0.1401337208</v>
      </c>
      <c r="AU1628" s="177">
        <f>IF($AW$1579&gt;0,'Assumptions (Geo)'!$V$14*Model!$AW$1579*'Assumptions (Geo)'!AT$2/10^9,0)</f>
        <v>0.1224579309</v>
      </c>
      <c r="AV1628" s="177">
        <f>IF($AW$1579&gt;0,'Assumptions (Geo)'!$V$14*Model!$AW$1579*'Assumptions (Geo)'!AU$2/10^9,0)</f>
        <v>0.104039133</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0.1224579309</v>
      </c>
      <c r="AV1629" s="177">
        <f>IF($AX$1579&gt;0,'Assumptions (Geo)'!$V$14*Model!$AX$1579*'Assumptions (Geo)'!AU$2/10^9,0)</f>
        <v>0.104039133</v>
      </c>
      <c r="AW1629" s="177">
        <f>IF($AX$1579&gt;0,'Assumptions (Geo)'!$V$14*Model!$AX$1579*'Assumptions (Geo)'!AV$2/10^9,0)</f>
        <v>0.08485506383</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0.104039133</v>
      </c>
      <c r="AW1630" s="177">
        <f>IF($AY$1579&gt;0,'Assumptions (Geo)'!$V$14*Model!$AY$1579*'Assumptions (Geo)'!AV$2/10^9,0)</f>
        <v>0.08485506383</v>
      </c>
      <c r="AX1630" s="177">
        <f>IF($AY$1579&gt;0,'Assumptions (Geo)'!$V$14*Model!$AY$1579*'Assumptions (Geo)'!AW$2/10^9,0)</f>
        <v>0.06488287435</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0.08485506383</v>
      </c>
      <c r="AX1631" s="177">
        <f>IF($AZ$1579&gt;0,'Assumptions (Geo)'!$V$14*Model!$AZ$1579*'Assumptions (Geo)'!AW$2/10^9,0)</f>
        <v>0.06488287435</v>
      </c>
      <c r="AY1631" s="177">
        <f>IF($AZ$1579&gt;0,'Assumptions (Geo)'!$V$14*Model!$AZ$1579*'Assumptions (Geo)'!AX$2/10^9,0)</f>
        <v>0.04409911514</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0.06488287435</v>
      </c>
      <c r="AY1632" s="177">
        <f>IF($BA$1579&gt;0,'Assumptions (Geo)'!$V$14*Model!$BA$1579*'Assumptions (Geo)'!AX$2/10^9,0)</f>
        <v>0.04409911514</v>
      </c>
      <c r="AZ1632" s="177">
        <f>IF($BA$1579&gt;0,'Assumptions (Geo)'!$V$14*Model!$BA$1579*'Assumptions (Geo)'!AY$2/10^9,0)</f>
        <v>0.02247972183</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0.2223006784</v>
      </c>
      <c r="V1633" s="279">
        <f>'Assumptions (Geo)'!$V$5*Model!V1581</f>
        <v>0.4532750735</v>
      </c>
      <c r="W1633" s="279">
        <f>'Assumptions (Geo)'!$V$5*Model!W1581</f>
        <v>0.6931770081</v>
      </c>
      <c r="X1633" s="279">
        <f>'Assumptions (Geo)'!$V$5*Model!X1581</f>
        <v>0.6831435082</v>
      </c>
      <c r="Y1633" s="279">
        <f>'Assumptions (Geo)'!$V$5*Model!Y1581</f>
        <v>0.6724546984</v>
      </c>
      <c r="Z1633" s="279">
        <f>'Assumptions (Geo)'!$V$5*Model!Z1581</f>
        <v>0.6610888287</v>
      </c>
      <c r="AA1633" s="279">
        <f>'Assumptions (Geo)'!$V$5*Model!AA1581</f>
        <v>0.6490235497</v>
      </c>
      <c r="AB1633" s="279">
        <f>'Assumptions (Geo)'!$V$5*Model!AB1581</f>
        <v>0.6362358978</v>
      </c>
      <c r="AC1633" s="279">
        <f>'Assumptions (Geo)'!$V$5*Model!AC1581</f>
        <v>0.6227022796</v>
      </c>
      <c r="AD1633" s="279">
        <f>'Assumptions (Geo)'!$V$5*Model!AD1581</f>
        <v>0.6083984558</v>
      </c>
      <c r="AE1633" s="279">
        <f>'Assumptions (Geo)'!$V$5*Model!AE1581</f>
        <v>0.5932995257</v>
      </c>
      <c r="AF1633" s="279">
        <f>'Assumptions (Geo)'!$V$5*Model!AF1581</f>
        <v>0.5773799097</v>
      </c>
      <c r="AG1633" s="279">
        <f>'Assumptions (Geo)'!$V$5*Model!AG1581</f>
        <v>0.5606133331</v>
      </c>
      <c r="AH1633" s="279">
        <f>'Assumptions (Geo)'!$V$5*Model!AH1581</f>
        <v>0.5429728082</v>
      </c>
      <c r="AI1633" s="279">
        <f>'Assumptions (Geo)'!$V$5*Model!AI1581</f>
        <v>0.5244306168</v>
      </c>
      <c r="AJ1633" s="279">
        <f>'Assumptions (Geo)'!$V$5*Model!AJ1581</f>
        <v>0.5049582915</v>
      </c>
      <c r="AK1633" s="279">
        <f>'Assumptions (Geo)'!$V$5*Model!AK1581</f>
        <v>0.4845265977</v>
      </c>
      <c r="AL1633" s="279">
        <f>'Assumptions (Geo)'!$V$5*Model!AL1581</f>
        <v>0.4631055139</v>
      </c>
      <c r="AM1633" s="279">
        <f>'Assumptions (Geo)'!$V$5*Model!AM1581</f>
        <v>0.4406642125</v>
      </c>
      <c r="AN1633" s="279">
        <f>'Assumptions (Geo)'!$V$5*Model!AN1581</f>
        <v>0.4171710395</v>
      </c>
      <c r="AO1633" s="279">
        <f>'Assumptions (Geo)'!$V$5*Model!AO1581</f>
        <v>0.3925934943</v>
      </c>
      <c r="AP1633" s="279">
        <f>'Assumptions (Geo)'!$V$5*Model!AP1581</f>
        <v>0.3668982083</v>
      </c>
      <c r="AQ1633" s="279">
        <f>'Assumptions (Geo)'!$V$5*Model!AQ1581</f>
        <v>0.3400509238</v>
      </c>
      <c r="AR1633" s="279">
        <f>'Assumptions (Geo)'!$V$5*Model!AR1581</f>
        <v>0.3120164718</v>
      </c>
      <c r="AS1633" s="279">
        <f>'Assumptions (Geo)'!$V$5*Model!AS1581</f>
        <v>0.2827587495</v>
      </c>
      <c r="AT1633" s="279">
        <f>'Assumptions (Geo)'!$V$5*Model!AT1581</f>
        <v>0.2522406975</v>
      </c>
      <c r="AU1633" s="279">
        <f>'Assumptions (Geo)'!$V$5*Model!AU1581</f>
        <v>0.2204242756</v>
      </c>
      <c r="AV1633" s="279">
        <f>'Assumptions (Geo)'!$V$5*Model!AV1581</f>
        <v>0.1872704394</v>
      </c>
      <c r="AW1633" s="279">
        <f>'Assumptions (Geo)'!$V$5*Model!AW1581</f>
        <v>0.1527391149</v>
      </c>
      <c r="AX1633" s="279">
        <f>'Assumptions (Geo)'!$V$5*Model!AX1581</f>
        <v>0.1167891738</v>
      </c>
      <c r="AY1633" s="279">
        <f>'Assumptions (Geo)'!$V$5*Model!AY1581</f>
        <v>0.05291893816</v>
      </c>
      <c r="AZ1633" s="279">
        <f>'Assumptions (Geo)'!$V$5*Model!AZ1581</f>
        <v>0.0134878331</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0.1482004523</v>
      </c>
      <c r="V1634" s="176">
        <f>'Assumptions (Geo)'!$V$6*Model!V1581</f>
        <v>0.3021833823</v>
      </c>
      <c r="W1634" s="176">
        <f>'Assumptions (Geo)'!$V$6*Model!W1581</f>
        <v>0.4621180054</v>
      </c>
      <c r="X1634" s="176">
        <f>'Assumptions (Geo)'!$V$6*Model!X1581</f>
        <v>0.4554290055</v>
      </c>
      <c r="Y1634" s="176">
        <f>'Assumptions (Geo)'!$V$6*Model!Y1581</f>
        <v>0.4483031323</v>
      </c>
      <c r="Z1634" s="176">
        <f>'Assumptions (Geo)'!$V$6*Model!Z1581</f>
        <v>0.4407258858</v>
      </c>
      <c r="AA1634" s="176">
        <f>'Assumptions (Geo)'!$V$6*Model!AA1581</f>
        <v>0.4326823665</v>
      </c>
      <c r="AB1634" s="176">
        <f>'Assumptions (Geo)'!$V$6*Model!AB1581</f>
        <v>0.4241572652</v>
      </c>
      <c r="AC1634" s="176">
        <f>'Assumptions (Geo)'!$V$6*Model!AC1581</f>
        <v>0.415134853</v>
      </c>
      <c r="AD1634" s="176">
        <f>'Assumptions (Geo)'!$V$6*Model!AD1581</f>
        <v>0.4055989705</v>
      </c>
      <c r="AE1634" s="176">
        <f>'Assumptions (Geo)'!$V$6*Model!AE1581</f>
        <v>0.3955330171</v>
      </c>
      <c r="AF1634" s="176">
        <f>'Assumptions (Geo)'!$V$6*Model!AF1581</f>
        <v>0.3849199398</v>
      </c>
      <c r="AG1634" s="176">
        <f>'Assumptions (Geo)'!$V$6*Model!AG1581</f>
        <v>0.3737422221</v>
      </c>
      <c r="AH1634" s="176">
        <f>'Assumptions (Geo)'!$V$6*Model!AH1581</f>
        <v>0.3619818722</v>
      </c>
      <c r="AI1634" s="176">
        <f>'Assumptions (Geo)'!$V$6*Model!AI1581</f>
        <v>0.3496204112</v>
      </c>
      <c r="AJ1634" s="176">
        <f>'Assumptions (Geo)'!$V$6*Model!AJ1581</f>
        <v>0.336638861</v>
      </c>
      <c r="AK1634" s="176">
        <f>'Assumptions (Geo)'!$V$6*Model!AK1581</f>
        <v>0.3230177318</v>
      </c>
      <c r="AL1634" s="176">
        <f>'Assumptions (Geo)'!$V$6*Model!AL1581</f>
        <v>0.3087370093</v>
      </c>
      <c r="AM1634" s="176">
        <f>'Assumptions (Geo)'!$V$6*Model!AM1581</f>
        <v>0.2937761417</v>
      </c>
      <c r="AN1634" s="176">
        <f>'Assumptions (Geo)'!$V$6*Model!AN1581</f>
        <v>0.2781140263</v>
      </c>
      <c r="AO1634" s="176">
        <f>'Assumptions (Geo)'!$V$6*Model!AO1581</f>
        <v>0.2617289962</v>
      </c>
      <c r="AP1634" s="176">
        <f>'Assumptions (Geo)'!$V$6*Model!AP1581</f>
        <v>0.2445988055</v>
      </c>
      <c r="AQ1634" s="176">
        <f>'Assumptions (Geo)'!$V$6*Model!AQ1581</f>
        <v>0.2267006158</v>
      </c>
      <c r="AR1634" s="176">
        <f>'Assumptions (Geo)'!$V$6*Model!AR1581</f>
        <v>0.2080109812</v>
      </c>
      <c r="AS1634" s="176">
        <f>'Assumptions (Geo)'!$V$6*Model!AS1581</f>
        <v>0.188505833</v>
      </c>
      <c r="AT1634" s="176">
        <f>'Assumptions (Geo)'!$V$6*Model!AT1581</f>
        <v>0.168160465</v>
      </c>
      <c r="AU1634" s="176">
        <f>'Assumptions (Geo)'!$V$6*Model!AU1581</f>
        <v>0.1469495171</v>
      </c>
      <c r="AV1634" s="176">
        <f>'Assumptions (Geo)'!$V$6*Model!AV1581</f>
        <v>0.1248469596</v>
      </c>
      <c r="AW1634" s="176">
        <f>'Assumptions (Geo)'!$V$6*Model!AW1581</f>
        <v>0.1018260766</v>
      </c>
      <c r="AX1634" s="176">
        <f>'Assumptions (Geo)'!$V$6*Model!AX1581</f>
        <v>0.07785944922</v>
      </c>
      <c r="AY1634" s="176">
        <f>'Assumptions (Geo)'!$V$6*Model!AY1581</f>
        <v>0.03527929211</v>
      </c>
      <c r="AZ1634" s="176">
        <f>'Assumptions (Geo)'!$V$6*Model!AZ1581</f>
        <v>0.008991888732</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-0.03211024002</v>
      </c>
      <c r="Y1635" s="177">
        <f t="array" ref="Y1635">SUM(IF(ISERROR(Y1636:Y1686),"",Y1636:Y1686))</f>
        <v>-0.06600136337</v>
      </c>
      <c r="Z1635" s="177">
        <f t="array" ref="Z1635">SUM(IF(ISERROR(Z1636:Z1686),"",Z1636:Z1686))</f>
        <v>-0.1013849247</v>
      </c>
      <c r="AA1635" s="177">
        <f t="array" ref="AA1635">SUM(IF(ISERROR(AA1636:AA1686),"",AA1636:AA1686))</f>
        <v>-0.1379441252</v>
      </c>
      <c r="AB1635" s="177">
        <f t="array" ref="AB1635">SUM(IF(ISERROR(AB1636:AB1686),"",AB1636:AB1686))</f>
        <v>-0.1757028266</v>
      </c>
      <c r="AC1635" s="177">
        <f t="array" ref="AC1635">SUM(IF(ISERROR(AC1636:AC1686),"",AC1636:AC1686))</f>
        <v>-0.2146849687</v>
      </c>
      <c r="AD1635" s="177">
        <f t="array" ref="AD1635">SUM(IF(ISERROR(AD1636:AD1686),"",AD1636:AD1686))</f>
        <v>-0.2549145438</v>
      </c>
      <c r="AE1635" s="177">
        <f t="array" ref="AE1635">SUM(IF(ISERROR(AE1636:AE1686),"",AE1636:AE1686))</f>
        <v>-0.2964155693</v>
      </c>
      <c r="AF1635" s="177">
        <f t="array" ref="AF1635">SUM(IF(ISERROR(AF1636:AF1686),"",AF1636:AF1686))</f>
        <v>-0.3392120588</v>
      </c>
      <c r="AG1635" s="177">
        <f t="array" ref="AG1635">SUM(IF(ISERROR(AG1636:AG1686),"",AG1636:AG1686))</f>
        <v>-0.3833279904</v>
      </c>
      <c r="AH1635" s="177">
        <f t="array" ref="AH1635">SUM(IF(ISERROR(AH1636:AH1686),"",AH1636:AH1686))</f>
        <v>-0.4287872728</v>
      </c>
      <c r="AI1635" s="177">
        <f t="array" ref="AI1635">SUM(IF(ISERROR(AI1636:AI1686),"",AI1636:AI1686))</f>
        <v>-0.4756137095</v>
      </c>
      <c r="AJ1635" s="177">
        <f t="array" ref="AJ1635">SUM(IF(ISERROR(AJ1636:AJ1686),"",AJ1636:AJ1686))</f>
        <v>-0.5238309601</v>
      </c>
      <c r="AK1635" s="177">
        <f t="array" ref="AK1635">SUM(IF(ISERROR(AK1636:AK1686),"",AK1636:AK1686))</f>
        <v>-0.5734624987</v>
      </c>
      <c r="AL1635" s="177">
        <f t="array" ref="AL1635">SUM(IF(ISERROR(AL1636:AL1686),"",AL1636:AL1686))</f>
        <v>-0.6245315699</v>
      </c>
      <c r="AM1635" s="177">
        <f t="array" ref="AM1635">SUM(IF(ISERROR(AM1636:AM1686),"",AM1636:AM1686))</f>
        <v>-0.6126510338</v>
      </c>
      <c r="AN1635" s="177">
        <f t="array" ref="AN1635">SUM(IF(ISERROR(AN1636:AN1686),"",AN1636:AN1686))</f>
        <v>-0.5986813556</v>
      </c>
      <c r="AO1635" s="177">
        <f t="array" ref="AO1635">SUM(IF(ISERROR(AO1636:AO1686),"",AO1636:AO1686))</f>
        <v>-0.5832233896</v>
      </c>
      <c r="AP1635" s="177">
        <f t="array" ref="AP1635">SUM(IF(ISERROR(AP1636:AP1686),"",AP1636:AP1686))</f>
        <v>-0.5669344274</v>
      </c>
      <c r="AQ1635" s="177">
        <f t="array" ref="AQ1635">SUM(IF(ISERROR(AQ1636:AQ1686),"",AQ1636:AQ1686))</f>
        <v>-0.5497879283</v>
      </c>
      <c r="AR1635" s="177">
        <f t="array" ref="AR1635">SUM(IF(ISERROR(AR1636:AR1686),"",AR1636:AR1686))</f>
        <v>-0.5317566327</v>
      </c>
      <c r="AS1635" s="177">
        <f t="array" ref="AS1635">SUM(IF(ISERROR(AS1636:AS1686),"",AS1636:AS1686))</f>
        <v>-0.5128125436</v>
      </c>
      <c r="AT1635" s="177">
        <f t="array" ref="AT1635">SUM(IF(ISERROR(AT1636:AT1686),"",AT1636:AT1686))</f>
        <v>-0.4929269084</v>
      </c>
      <c r="AU1635" s="177">
        <f t="array" ref="AU1635">SUM(IF(ISERROR(AU1636:AU1686),"",AU1636:AU1686))</f>
        <v>-0.4720701999</v>
      </c>
      <c r="AV1635" s="177">
        <f t="array" ref="AV1635">SUM(IF(ISERROR(AV1636:AV1686),"",AV1636:AV1686))</f>
        <v>-0.4502120975</v>
      </c>
      <c r="AW1635" s="177">
        <f t="array" ref="AW1635">SUM(IF(ISERROR(AW1636:AW1686),"",AW1636:AW1686))</f>
        <v>-0.4273214667</v>
      </c>
      <c r="AX1635" s="177">
        <f t="array" ref="AX1635">SUM(IF(ISERROR(AX1636:AX1686),"",AX1636:AX1686))</f>
        <v>-0.4033663397</v>
      </c>
      <c r="AY1635" s="177">
        <f t="array" ref="AY1635">SUM(IF(ISERROR(AY1636:AY1686),"",AY1636:AY1686))</f>
        <v>-0.3783138941</v>
      </c>
      <c r="AZ1635" s="177">
        <f t="array" ref="AZ1635">SUM(IF(ISERROR(AZ1636:AZ1686),"",AZ1636:AZ1686))</f>
        <v>-0.3521304323</v>
      </c>
      <c r="BA1635" s="177">
        <f t="array" ref="BA1635">SUM(IF(ISERROR(BA1636:BA1686),"",BA1636:BA1686))</f>
        <v>-0.3247813591</v>
      </c>
      <c r="BB1635" s="177">
        <f t="array" ref="BB1635">SUM(IF(ISERROR(BB1636:BB1686),"",BB1636:BB1686))</f>
        <v>-0.2943448034</v>
      </c>
      <c r="BC1635" s="177">
        <f t="array" ref="BC1635">SUM(IF(ISERROR(BC1636:BC1686),"",BC1636:BC1686))</f>
        <v>-0.264492514</v>
      </c>
      <c r="BD1635" s="177">
        <f t="array" ref="BD1635">SUM(IF(ISERROR(BD1636:BD1686),"",BD1636:BD1686))</f>
        <v>-0.2353489058</v>
      </c>
      <c r="BE1635" s="177">
        <f t="array" ref="BE1635">SUM(IF(ISERROR(BE1636:BE1686),"",BE1636:BE1686))</f>
        <v>-0.2070473023</v>
      </c>
      <c r="BF1635" s="177">
        <f t="array" ref="BF1635">SUM(IF(ISERROR(BF1636:BF1686),"",BF1636:BF1686))</f>
        <v>-0.1797304393</v>
      </c>
      <c r="BG1635" s="177">
        <f t="array" ref="BG1635">SUM(IF(ISERROR(BG1636:BG1686),"",BG1636:BG1686))</f>
        <v>-0.1535509935</v>
      </c>
      <c r="BH1635" s="177">
        <f t="array" ref="BH1635">SUM(IF(ISERROR(BH1636:BH1686),"",BH1636:BH1686))</f>
        <v>-0.1286721398</v>
      </c>
      <c r="BI1635" s="177">
        <f t="array" ref="BI1635">SUM(IF(ISERROR(BI1636:BI1686),"",BI1636:BI1686))</f>
        <v>-0.1052681354</v>
      </c>
      <c r="BJ1635" s="177">
        <f t="array" ref="BJ1635">SUM(IF(ISERROR(BJ1636:BJ1686),"",BJ1636:BJ1686))</f>
        <v>-0.08352493561</v>
      </c>
      <c r="BK1635" s="177">
        <f t="array" ref="BK1635">SUM(IF(ISERROR(BK1636:BK1686),"",BK1636:BK1686))</f>
        <v>-0.0636408394</v>
      </c>
      <c r="BL1635" s="177">
        <f t="array" ref="BL1635">SUM(IF(ISERROR(BL1636:BL1686),"",BL1636:BL1686))</f>
        <v>-0.04582716897</v>
      </c>
      <c r="BM1635" s="177">
        <f t="array" ref="BM1635">SUM(IF(ISERROR(BM1636:BM1686),"",BM1636:BM1686))</f>
        <v>-0.03030898345</v>
      </c>
      <c r="BN1635" s="177">
        <f t="array" ref="BN1635">SUM(IF(ISERROR(BN1636:BN1686),"",BN1636:BN1686))</f>
        <v>-0.01732582892</v>
      </c>
      <c r="BO1635" s="177">
        <f t="array" ref="BO1635">SUM(IF(ISERROR(BO1636:BO1686),"",BO1636:BO1686))</f>
        <v>-0.00713252645</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-0.03211024002</v>
      </c>
      <c r="Y1657" s="160">
        <f>IF($X$1579&gt;0,PPMT('Assumptions (Geo)'!$V$7,Model!X$1,'Assumptions (Geo)'!$V$10,'Assumptions (Geo)'!$V$5*Model!$X$1579*average('Assumptions (Geo)'!$T$2:$V$2)/10^9),0)</f>
        <v>-0.03363547643</v>
      </c>
      <c r="Z1657" s="160">
        <f>IF($X$1579&gt;0,PPMT('Assumptions (Geo)'!$V$7,Model!Y$1,'Assumptions (Geo)'!$V$10,'Assumptions (Geo)'!$V$5*Model!$X$1579*average('Assumptions (Geo)'!$T$2:$V$2)/10^9),0)</f>
        <v>-0.03523316156</v>
      </c>
      <c r="AA1657" s="160">
        <f>IF($X$1579&gt;0,PPMT('Assumptions (Geo)'!$V$7,Model!Z$1,'Assumptions (Geo)'!$V$10,'Assumptions (Geo)'!$V$5*Model!$X$1579*average('Assumptions (Geo)'!$T$2:$V$2)/10^9),0)</f>
        <v>-0.03690673673</v>
      </c>
      <c r="AB1657" s="160">
        <f>IF($X$1579&gt;0,PPMT('Assumptions (Geo)'!$V$7,Model!AA$1,'Assumptions (Geo)'!$V$10,'Assumptions (Geo)'!$V$5*Model!$X$1579*average('Assumptions (Geo)'!$T$2:$V$2)/10^9),0)</f>
        <v>-0.03865980672</v>
      </c>
      <c r="AC1657" s="160">
        <f>IF($X$1579&gt;0,PPMT('Assumptions (Geo)'!$V$7,Model!AB$1,'Assumptions (Geo)'!$V$10,'Assumptions (Geo)'!$V$5*Model!$X$1579*average('Assumptions (Geo)'!$T$2:$V$2)/10^9),0)</f>
        <v>-0.04049614754</v>
      </c>
      <c r="AD1657" s="160">
        <f>IF($X$1579&gt;0,PPMT('Assumptions (Geo)'!$V$7,Model!AC$1,'Assumptions (Geo)'!$V$10,'Assumptions (Geo)'!$V$5*Model!$X$1579*average('Assumptions (Geo)'!$T$2:$V$2)/10^9),0)</f>
        <v>-0.04241971455</v>
      </c>
      <c r="AE1657" s="160">
        <f>IF($X$1579&gt;0,PPMT('Assumptions (Geo)'!$V$7,Model!AD$1,'Assumptions (Geo)'!$V$10,'Assumptions (Geo)'!$V$5*Model!$X$1579*average('Assumptions (Geo)'!$T$2:$V$2)/10^9),0)</f>
        <v>-0.04443465099</v>
      </c>
      <c r="AF1657" s="160">
        <f>IF($X$1579&gt;0,PPMT('Assumptions (Geo)'!$V$7,Model!AE$1,'Assumptions (Geo)'!$V$10,'Assumptions (Geo)'!$V$5*Model!$X$1579*average('Assumptions (Geo)'!$T$2:$V$2)/10^9),0)</f>
        <v>-0.04654529692</v>
      </c>
      <c r="AG1657" s="160">
        <f>IF($X$1579&gt;0,PPMT('Assumptions (Geo)'!$V$7,Model!AF$1,'Assumptions (Geo)'!$V$10,'Assumptions (Geo)'!$V$5*Model!$X$1579*average('Assumptions (Geo)'!$T$2:$V$2)/10^9),0)</f>
        <v>-0.04875619852</v>
      </c>
      <c r="AH1657" s="160">
        <f>IF($X$1579&gt;0,PPMT('Assumptions (Geo)'!$V$7,Model!AG$1,'Assumptions (Geo)'!$V$10,'Assumptions (Geo)'!$V$5*Model!$X$1579*average('Assumptions (Geo)'!$T$2:$V$2)/10^9),0)</f>
        <v>-0.05107211795</v>
      </c>
      <c r="AI1657" s="160">
        <f>IF($X$1579&gt;0,PPMT('Assumptions (Geo)'!$V$7,Model!AH$1,'Assumptions (Geo)'!$V$10,'Assumptions (Geo)'!$V$5*Model!$X$1579*average('Assumptions (Geo)'!$T$2:$V$2)/10^9),0)</f>
        <v>-0.05349804355</v>
      </c>
      <c r="AJ1657" s="160">
        <f>IF($X$1579&gt;0,PPMT('Assumptions (Geo)'!$V$7,Model!AI$1,'Assumptions (Geo)'!$V$10,'Assumptions (Geo)'!$V$5*Model!$X$1579*average('Assumptions (Geo)'!$T$2:$V$2)/10^9),0)</f>
        <v>-0.05603920062</v>
      </c>
      <c r="AK1657" s="160">
        <f>IF($X$1579&gt;0,PPMT('Assumptions (Geo)'!$V$7,Model!AJ$1,'Assumptions (Geo)'!$V$10,'Assumptions (Geo)'!$V$5*Model!$X$1579*average('Assumptions (Geo)'!$T$2:$V$2)/10^9),0)</f>
        <v>-0.05870106265</v>
      </c>
      <c r="AL1657" s="160">
        <f>IF($X$1579&gt;0,PPMT('Assumptions (Geo)'!$V$7,Model!AK$1,'Assumptions (Geo)'!$V$10,'Assumptions (Geo)'!$V$5*Model!$X$1579*average('Assumptions (Geo)'!$T$2:$V$2)/10^9),0)</f>
        <v>-0.06148936312</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-0.03236588695</v>
      </c>
      <c r="Z1658" s="160">
        <f>IF($Y$1579&gt;0,PPMT('Assumptions (Geo)'!$V$7,Model!X$1,'Assumptions (Geo)'!$V$10,'Assumptions (Geo)'!$V$5*Model!$Y$1579*AVERAGE('Assumptions (Geo)'!$U$2:$W$2)/10^9),0)</f>
        <v>-0.03390326658</v>
      </c>
      <c r="AA1658" s="160">
        <f>IF($Y$1579&gt;0,PPMT('Assumptions (Geo)'!$V$7,Model!Y$1,'Assumptions (Geo)'!$V$10,'Assumptions (Geo)'!$V$5*Model!$Y$1579*AVERAGE('Assumptions (Geo)'!$U$2:$W$2)/10^9),0)</f>
        <v>-0.03551367174</v>
      </c>
      <c r="AB1658" s="160">
        <f>IF($Y$1579&gt;0,PPMT('Assumptions (Geo)'!$V$7,Model!Z$1,'Assumptions (Geo)'!$V$10,'Assumptions (Geo)'!$V$5*Model!$Y$1579*AVERAGE('Assumptions (Geo)'!$U$2:$W$2)/10^9),0)</f>
        <v>-0.03720057115</v>
      </c>
      <c r="AC1658" s="160">
        <f>IF($Y$1579&gt;0,PPMT('Assumptions (Geo)'!$V$7,Model!AA$1,'Assumptions (Geo)'!$V$10,'Assumptions (Geo)'!$V$5*Model!$Y$1579*AVERAGE('Assumptions (Geo)'!$U$2:$W$2)/10^9),0)</f>
        <v>-0.03896759828</v>
      </c>
      <c r="AD1658" s="160">
        <f>IF($Y$1579&gt;0,PPMT('Assumptions (Geo)'!$V$7,Model!AB$1,'Assumptions (Geo)'!$V$10,'Assumptions (Geo)'!$V$5*Model!$Y$1579*AVERAGE('Assumptions (Geo)'!$U$2:$W$2)/10^9),0)</f>
        <v>-0.0408185592</v>
      </c>
      <c r="AE1658" s="160">
        <f>IF($Y$1579&gt;0,PPMT('Assumptions (Geo)'!$V$7,Model!AC$1,'Assumptions (Geo)'!$V$10,'Assumptions (Geo)'!$V$5*Model!$Y$1579*AVERAGE('Assumptions (Geo)'!$U$2:$W$2)/10^9),0)</f>
        <v>-0.04275744076</v>
      </c>
      <c r="AF1658" s="160">
        <f>IF($Y$1579&gt;0,PPMT('Assumptions (Geo)'!$V$7,Model!AD$1,'Assumptions (Geo)'!$V$10,'Assumptions (Geo)'!$V$5*Model!$Y$1579*AVERAGE('Assumptions (Geo)'!$U$2:$W$2)/10^9),0)</f>
        <v>-0.0447884192</v>
      </c>
      <c r="AG1658" s="160">
        <f>IF($Y$1579&gt;0,PPMT('Assumptions (Geo)'!$V$7,Model!AE$1,'Assumptions (Geo)'!$V$10,'Assumptions (Geo)'!$V$5*Model!$Y$1579*AVERAGE('Assumptions (Geo)'!$U$2:$W$2)/10^9),0)</f>
        <v>-0.04691586911</v>
      </c>
      <c r="AH1658" s="160">
        <f>IF($Y$1579&gt;0,PPMT('Assumptions (Geo)'!$V$7,Model!AF$1,'Assumptions (Geo)'!$V$10,'Assumptions (Geo)'!$V$5*Model!$Y$1579*AVERAGE('Assumptions (Geo)'!$U$2:$W$2)/10^9),0)</f>
        <v>-0.04914437289</v>
      </c>
      <c r="AI1658" s="160">
        <f>IF($Y$1579&gt;0,PPMT('Assumptions (Geo)'!$V$7,Model!AG$1,'Assumptions (Geo)'!$V$10,'Assumptions (Geo)'!$V$5*Model!$Y$1579*AVERAGE('Assumptions (Geo)'!$U$2:$W$2)/10^9),0)</f>
        <v>-0.0514787306</v>
      </c>
      <c r="AJ1658" s="160">
        <f>IF($Y$1579&gt;0,PPMT('Assumptions (Geo)'!$V$7,Model!AH$1,'Assumptions (Geo)'!$V$10,'Assumptions (Geo)'!$V$5*Model!$Y$1579*AVERAGE('Assumptions (Geo)'!$U$2:$W$2)/10^9),0)</f>
        <v>-0.05392397031</v>
      </c>
      <c r="AK1658" s="160">
        <f>IF($Y$1579&gt;0,PPMT('Assumptions (Geo)'!$V$7,Model!AI$1,'Assumptions (Geo)'!$V$10,'Assumptions (Geo)'!$V$5*Model!$Y$1579*AVERAGE('Assumptions (Geo)'!$U$2:$W$2)/10^9),0)</f>
        <v>-0.0564853589</v>
      </c>
      <c r="AL1658" s="160">
        <f>IF($Y$1579&gt;0,PPMT('Assumptions (Geo)'!$V$7,Model!AJ$1,'Assumptions (Geo)'!$V$10,'Assumptions (Geo)'!$V$5*Model!$Y$1579*AVERAGE('Assumptions (Geo)'!$U$2:$W$2)/10^9),0)</f>
        <v>-0.05916841344</v>
      </c>
      <c r="AM1658" s="160">
        <f>IF($Y$1579&gt;0,PPMT('Assumptions (Geo)'!$V$7,Model!AK$1,'Assumptions (Geo)'!$V$10,'Assumptions (Geo)'!$V$5*Model!$Y$1579*AVERAGE('Assumptions (Geo)'!$U$2:$W$2)/10^9),0)</f>
        <v>-0.06197891308</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-0.0322484966</v>
      </c>
      <c r="AA1659" s="160">
        <f>IF($Z$1579&gt;0,PPMT('Assumptions (Geo)'!$V$7,Model!X$1,'Assumptions (Geo)'!$V$10,'Assumptions (Geo)'!$V$5*Model!$Z$1579*AVERAGE('Assumptions (Geo)'!$V$2:$X$2)/10^9),0)</f>
        <v>-0.03378030019</v>
      </c>
      <c r="AB1659" s="160">
        <f>IF($Z$1579&gt;0,PPMT('Assumptions (Geo)'!$V$7,Model!Y$1,'Assumptions (Geo)'!$V$10,'Assumptions (Geo)'!$V$5*Model!$Z$1579*AVERAGE('Assumptions (Geo)'!$V$2:$X$2)/10^9),0)</f>
        <v>-0.03538486444</v>
      </c>
      <c r="AC1659" s="160">
        <f>IF($Z$1579&gt;0,PPMT('Assumptions (Geo)'!$V$7,Model!Z$1,'Assumptions (Geo)'!$V$10,'Assumptions (Geo)'!$V$5*Model!$Z$1579*AVERAGE('Assumptions (Geo)'!$V$2:$X$2)/10^9),0)</f>
        <v>-0.03706564551</v>
      </c>
      <c r="AD1659" s="160">
        <f>IF($Z$1579&gt;0,PPMT('Assumptions (Geo)'!$V$7,Model!AA$1,'Assumptions (Geo)'!$V$10,'Assumptions (Geo)'!$V$5*Model!$Z$1579*AVERAGE('Assumptions (Geo)'!$V$2:$X$2)/10^9),0)</f>
        <v>-0.03882626367</v>
      </c>
      <c r="AE1659" s="160">
        <f>IF($Z$1579&gt;0,PPMT('Assumptions (Geo)'!$V$7,Model!AB$1,'Assumptions (Geo)'!$V$10,'Assumptions (Geo)'!$V$5*Model!$Z$1579*AVERAGE('Assumptions (Geo)'!$V$2:$X$2)/10^9),0)</f>
        <v>-0.04067051119</v>
      </c>
      <c r="AF1659" s="160">
        <f>IF($Z$1579&gt;0,PPMT('Assumptions (Geo)'!$V$7,Model!AC$1,'Assumptions (Geo)'!$V$10,'Assumptions (Geo)'!$V$5*Model!$Z$1579*AVERAGE('Assumptions (Geo)'!$V$2:$X$2)/10^9),0)</f>
        <v>-0.04260236047</v>
      </c>
      <c r="AG1659" s="160">
        <f>IF($Z$1579&gt;0,PPMT('Assumptions (Geo)'!$V$7,Model!AD$1,'Assumptions (Geo)'!$V$10,'Assumptions (Geo)'!$V$5*Model!$Z$1579*AVERAGE('Assumptions (Geo)'!$V$2:$X$2)/10^9),0)</f>
        <v>-0.0446259726</v>
      </c>
      <c r="AH1659" s="160">
        <f>IF($Z$1579&gt;0,PPMT('Assumptions (Geo)'!$V$7,Model!AE$1,'Assumptions (Geo)'!$V$10,'Assumptions (Geo)'!$V$5*Model!$Z$1579*AVERAGE('Assumptions (Geo)'!$V$2:$X$2)/10^9),0)</f>
        <v>-0.04674570629</v>
      </c>
      <c r="AI1659" s="160">
        <f>IF($Z$1579&gt;0,PPMT('Assumptions (Geo)'!$V$7,Model!AF$1,'Assumptions (Geo)'!$V$10,'Assumptions (Geo)'!$V$5*Model!$Z$1579*AVERAGE('Assumptions (Geo)'!$V$2:$X$2)/10^9),0)</f>
        <v>-0.04896612734</v>
      </c>
      <c r="AJ1659" s="160">
        <f>IF($Z$1579&gt;0,PPMT('Assumptions (Geo)'!$V$7,Model!AG$1,'Assumptions (Geo)'!$V$10,'Assumptions (Geo)'!$V$5*Model!$Z$1579*AVERAGE('Assumptions (Geo)'!$V$2:$X$2)/10^9),0)</f>
        <v>-0.05129201839</v>
      </c>
      <c r="AK1659" s="160">
        <f>IF($Z$1579&gt;0,PPMT('Assumptions (Geo)'!$V$7,Model!AH$1,'Assumptions (Geo)'!$V$10,'Assumptions (Geo)'!$V$5*Model!$Z$1579*AVERAGE('Assumptions (Geo)'!$V$2:$X$2)/10^9),0)</f>
        <v>-0.05372838926</v>
      </c>
      <c r="AL1659" s="160">
        <f>IF($Z$1579&gt;0,PPMT('Assumptions (Geo)'!$V$7,Model!AI$1,'Assumptions (Geo)'!$V$10,'Assumptions (Geo)'!$V$5*Model!$Z$1579*AVERAGE('Assumptions (Geo)'!$V$2:$X$2)/10^9),0)</f>
        <v>-0.05628048776</v>
      </c>
      <c r="AM1659" s="160">
        <f>IF($Z$1579&gt;0,PPMT('Assumptions (Geo)'!$V$7,Model!AJ$1,'Assumptions (Geo)'!$V$10,'Assumptions (Geo)'!$V$5*Model!$Z$1579*AVERAGE('Assumptions (Geo)'!$V$2:$X$2)/10^9),0)</f>
        <v>-0.05895381092</v>
      </c>
      <c r="AN1659" s="160">
        <f>IF($Z$1579&gt;0,PPMT('Assumptions (Geo)'!$V$7,Model!AK$1,'Assumptions (Geo)'!$V$10,'Assumptions (Geo)'!$V$5*Model!$Z$1579*AVERAGE('Assumptions (Geo)'!$V$2:$X$2)/10^9),0)</f>
        <v>-0.06175411694</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-0.03174341652</v>
      </c>
      <c r="AB1660" s="160">
        <f>IF($AA$1579&gt;0,PPMT('Assumptions (Geo)'!$V$7,Model!X$1,'Assumptions (Geo)'!$V$10,'Assumptions (Geo)'!$V$5*Model!$AA$1579*AVERAGE('Assumptions (Geo)'!$W$2:$Y$2)/10^9),0)</f>
        <v>-0.0332512288</v>
      </c>
      <c r="AC1660" s="160">
        <f>IF($AA$1579&gt;0,PPMT('Assumptions (Geo)'!$V$7,Model!Y$1,'Assumptions (Geo)'!$V$10,'Assumptions (Geo)'!$V$5*Model!$AA$1579*AVERAGE('Assumptions (Geo)'!$W$2:$Y$2)/10^9),0)</f>
        <v>-0.03483066217</v>
      </c>
      <c r="AD1660" s="160">
        <f>IF($AA$1579&gt;0,PPMT('Assumptions (Geo)'!$V$7,Model!Z$1,'Assumptions (Geo)'!$V$10,'Assumptions (Geo)'!$V$5*Model!$AA$1579*AVERAGE('Assumptions (Geo)'!$W$2:$Y$2)/10^9),0)</f>
        <v>-0.03648511862</v>
      </c>
      <c r="AE1660" s="160">
        <f>IF($AA$1579&gt;0,PPMT('Assumptions (Geo)'!$V$7,Model!AA$1,'Assumptions (Geo)'!$V$10,'Assumptions (Geo)'!$V$5*Model!$AA$1579*AVERAGE('Assumptions (Geo)'!$W$2:$Y$2)/10^9),0)</f>
        <v>-0.03821816176</v>
      </c>
      <c r="AF1660" s="160">
        <f>IF($AA$1579&gt;0,PPMT('Assumptions (Geo)'!$V$7,Model!AB$1,'Assumptions (Geo)'!$V$10,'Assumptions (Geo)'!$V$5*Model!$AA$1579*AVERAGE('Assumptions (Geo)'!$W$2:$Y$2)/10^9),0)</f>
        <v>-0.04003352444</v>
      </c>
      <c r="AG1660" s="160">
        <f>IF($AA$1579&gt;0,PPMT('Assumptions (Geo)'!$V$7,Model!AC$1,'Assumptions (Geo)'!$V$10,'Assumptions (Geo)'!$V$5*Model!$AA$1579*AVERAGE('Assumptions (Geo)'!$W$2:$Y$2)/10^9),0)</f>
        <v>-0.04193511685</v>
      </c>
      <c r="AH1660" s="160">
        <f>IF($AA$1579&gt;0,PPMT('Assumptions (Geo)'!$V$7,Model!AD$1,'Assumptions (Geo)'!$V$10,'Assumptions (Geo)'!$V$5*Model!$AA$1579*AVERAGE('Assumptions (Geo)'!$W$2:$Y$2)/10^9),0)</f>
        <v>-0.0439270349</v>
      </c>
      <c r="AI1660" s="160">
        <f>IF($AA$1579&gt;0,PPMT('Assumptions (Geo)'!$V$7,Model!AE$1,'Assumptions (Geo)'!$V$10,'Assumptions (Geo)'!$V$5*Model!$AA$1579*AVERAGE('Assumptions (Geo)'!$W$2:$Y$2)/10^9),0)</f>
        <v>-0.04601356906</v>
      </c>
      <c r="AJ1660" s="160">
        <f>IF($AA$1579&gt;0,PPMT('Assumptions (Geo)'!$V$7,Model!AF$1,'Assumptions (Geo)'!$V$10,'Assumptions (Geo)'!$V$5*Model!$AA$1579*AVERAGE('Assumptions (Geo)'!$W$2:$Y$2)/10^9),0)</f>
        <v>-0.04819921359</v>
      </c>
      <c r="AK1660" s="160">
        <f>IF($AA$1579&gt;0,PPMT('Assumptions (Geo)'!$V$7,Model!AG$1,'Assumptions (Geo)'!$V$10,'Assumptions (Geo)'!$V$5*Model!$AA$1579*AVERAGE('Assumptions (Geo)'!$W$2:$Y$2)/10^9),0)</f>
        <v>-0.05048867624</v>
      </c>
      <c r="AL1660" s="160">
        <f>IF($AA$1579&gt;0,PPMT('Assumptions (Geo)'!$V$7,Model!AH$1,'Assumptions (Geo)'!$V$10,'Assumptions (Geo)'!$V$5*Model!$AA$1579*AVERAGE('Assumptions (Geo)'!$W$2:$Y$2)/10^9),0)</f>
        <v>-0.05288688836</v>
      </c>
      <c r="AM1660" s="160">
        <f>IF($AA$1579&gt;0,PPMT('Assumptions (Geo)'!$V$7,Model!AI$1,'Assumptions (Geo)'!$V$10,'Assumptions (Geo)'!$V$5*Model!$AA$1579*AVERAGE('Assumptions (Geo)'!$W$2:$Y$2)/10^9),0)</f>
        <v>-0.05539901556</v>
      </c>
      <c r="AN1660" s="160">
        <f>IF($AA$1579&gt;0,PPMT('Assumptions (Geo)'!$V$7,Model!AJ$1,'Assumptions (Geo)'!$V$10,'Assumptions (Geo)'!$V$5*Model!$AA$1579*AVERAGE('Assumptions (Geo)'!$W$2:$Y$2)/10^9),0)</f>
        <v>-0.0580304688</v>
      </c>
      <c r="AO1660" s="160">
        <f>IF($AA$1579&gt;0,PPMT('Assumptions (Geo)'!$V$7,Model!AK$1,'Assumptions (Geo)'!$V$10,'Assumptions (Geo)'!$V$5*Model!$AA$1579*AVERAGE('Assumptions (Geo)'!$W$2:$Y$2)/10^9),0)</f>
        <v>-0.06078691606</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-0.03120635547</v>
      </c>
      <c r="AC1661" s="160">
        <f>IF($AB$1579&gt;0,PPMT('Assumptions (Geo)'!$V$7,Model!X$1,'Assumptions (Geo)'!$V$10,'Assumptions (Geo)'!$V$5*Model!$AB$1579*AVERAGE('Assumptions (Geo)'!$X$2:$Z$2)/10^9),0)</f>
        <v>-0.03268865736</v>
      </c>
      <c r="AD1661" s="160">
        <f>IF($AB$1579&gt;0,PPMT('Assumptions (Geo)'!$V$7,Model!Y$1,'Assumptions (Geo)'!$V$10,'Assumptions (Geo)'!$V$5*Model!$AB$1579*AVERAGE('Assumptions (Geo)'!$X$2:$Z$2)/10^9),0)</f>
        <v>-0.03424136858</v>
      </c>
      <c r="AE1661" s="160">
        <f>IF($AB$1579&gt;0,PPMT('Assumptions (Geo)'!$V$7,Model!Z$1,'Assumptions (Geo)'!$V$10,'Assumptions (Geo)'!$V$5*Model!$AB$1579*AVERAGE('Assumptions (Geo)'!$X$2:$Z$2)/10^9),0)</f>
        <v>-0.03586783359</v>
      </c>
      <c r="AF1661" s="160">
        <f>IF($AB$1579&gt;0,PPMT('Assumptions (Geo)'!$V$7,Model!AA$1,'Assumptions (Geo)'!$V$10,'Assumptions (Geo)'!$V$5*Model!$AB$1579*AVERAGE('Assumptions (Geo)'!$X$2:$Z$2)/10^9),0)</f>
        <v>-0.03757155568</v>
      </c>
      <c r="AG1661" s="160">
        <f>IF($AB$1579&gt;0,PPMT('Assumptions (Geo)'!$V$7,Model!AB$1,'Assumptions (Geo)'!$V$10,'Assumptions (Geo)'!$V$5*Model!$AB$1579*AVERAGE('Assumptions (Geo)'!$X$2:$Z$2)/10^9),0)</f>
        <v>-0.03935620458</v>
      </c>
      <c r="AH1661" s="160">
        <f>IF($AB$1579&gt;0,PPMT('Assumptions (Geo)'!$V$7,Model!AC$1,'Assumptions (Geo)'!$V$10,'Assumptions (Geo)'!$V$5*Model!$AB$1579*AVERAGE('Assumptions (Geo)'!$X$2:$Z$2)/10^9),0)</f>
        <v>-0.04122562429</v>
      </c>
      <c r="AI1661" s="160">
        <f>IF($AB$1579&gt;0,PPMT('Assumptions (Geo)'!$V$7,Model!AD$1,'Assumptions (Geo)'!$V$10,'Assumptions (Geo)'!$V$5*Model!$AB$1579*AVERAGE('Assumptions (Geo)'!$X$2:$Z$2)/10^9),0)</f>
        <v>-0.04318384145</v>
      </c>
      <c r="AJ1661" s="160">
        <f>IF($AB$1579&gt;0,PPMT('Assumptions (Geo)'!$V$7,Model!AE$1,'Assumptions (Geo)'!$V$10,'Assumptions (Geo)'!$V$5*Model!$AB$1579*AVERAGE('Assumptions (Geo)'!$X$2:$Z$2)/10^9),0)</f>
        <v>-0.04523507392</v>
      </c>
      <c r="AK1661" s="160">
        <f>IF($AB$1579&gt;0,PPMT('Assumptions (Geo)'!$V$7,Model!AF$1,'Assumptions (Geo)'!$V$10,'Assumptions (Geo)'!$V$5*Model!$AB$1579*AVERAGE('Assumptions (Geo)'!$X$2:$Z$2)/10^9),0)</f>
        <v>-0.04738373993</v>
      </c>
      <c r="AL1661" s="160">
        <f>IF($AB$1579&gt;0,PPMT('Assumptions (Geo)'!$V$7,Model!AG$1,'Assumptions (Geo)'!$V$10,'Assumptions (Geo)'!$V$5*Model!$AB$1579*AVERAGE('Assumptions (Geo)'!$X$2:$Z$2)/10^9),0)</f>
        <v>-0.04963446758</v>
      </c>
      <c r="AM1661" s="160">
        <f>IF($AB$1579&gt;0,PPMT('Assumptions (Geo)'!$V$7,Model!AH$1,'Assumptions (Geo)'!$V$10,'Assumptions (Geo)'!$V$5*Model!$AB$1579*AVERAGE('Assumptions (Geo)'!$X$2:$Z$2)/10^9),0)</f>
        <v>-0.05199210479</v>
      </c>
      <c r="AN1661" s="160">
        <f>IF($AB$1579&gt;0,PPMT('Assumptions (Geo)'!$V$7,Model!AI$1,'Assumptions (Geo)'!$V$10,'Assumptions (Geo)'!$V$5*Model!$AB$1579*AVERAGE('Assumptions (Geo)'!$X$2:$Z$2)/10^9),0)</f>
        <v>-0.05446172976</v>
      </c>
      <c r="AO1661" s="160">
        <f>IF($AB$1579&gt;0,PPMT('Assumptions (Geo)'!$V$7,Model!AJ$1,'Assumptions (Geo)'!$V$10,'Assumptions (Geo)'!$V$5*Model!$AB$1579*AVERAGE('Assumptions (Geo)'!$X$2:$Z$2)/10^9),0)</f>
        <v>-0.05704866193</v>
      </c>
      <c r="AP1661" s="160">
        <f>IF($AB$1579&gt;0,PPMT('Assumptions (Geo)'!$V$7,Model!AK$1,'Assumptions (Geo)'!$V$10,'Assumptions (Geo)'!$V$5*Model!$AB$1579*AVERAGE('Assumptions (Geo)'!$X$2:$Z$2)/10^9),0)</f>
        <v>-0.05975847337</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-0.03063625785</v>
      </c>
      <c r="AD1662" s="160">
        <f>IF($AC$1579&gt;0,PPMT('Assumptions (Geo)'!$V$7,Model!X$1,'Assumptions (Geo)'!$V$10,'Assumptions (Geo)'!$V$5*Model!$AC$1579*AVERAGE('Assumptions (Geo)'!$Y$2:$AA$2)/10^9),0)</f>
        <v>-0.0320914801</v>
      </c>
      <c r="AE1662" s="160">
        <f>IF($AC$1579&gt;0,PPMT('Assumptions (Geo)'!$V$7,Model!Y$1,'Assumptions (Geo)'!$V$10,'Assumptions (Geo)'!$V$5*Model!$AC$1579*AVERAGE('Assumptions (Geo)'!$Y$2:$AA$2)/10^9),0)</f>
        <v>-0.03361582541</v>
      </c>
      <c r="AF1662" s="160">
        <f>IF($AC$1579&gt;0,PPMT('Assumptions (Geo)'!$V$7,Model!Z$1,'Assumptions (Geo)'!$V$10,'Assumptions (Geo)'!$V$5*Model!$AC$1579*AVERAGE('Assumptions (Geo)'!$Y$2:$AA$2)/10^9),0)</f>
        <v>-0.03521257711</v>
      </c>
      <c r="AG1662" s="160">
        <f>IF($AC$1579&gt;0,PPMT('Assumptions (Geo)'!$V$7,Model!AA$1,'Assumptions (Geo)'!$V$10,'Assumptions (Geo)'!$V$5*Model!$AC$1579*AVERAGE('Assumptions (Geo)'!$Y$2:$AA$2)/10^9),0)</f>
        <v>-0.03688517453</v>
      </c>
      <c r="AH1662" s="160">
        <f>IF($AC$1579&gt;0,PPMT('Assumptions (Geo)'!$V$7,Model!AB$1,'Assumptions (Geo)'!$V$10,'Assumptions (Geo)'!$V$5*Model!$AC$1579*AVERAGE('Assumptions (Geo)'!$Y$2:$AA$2)/10^9),0)</f>
        <v>-0.03863722032</v>
      </c>
      <c r="AI1662" s="160">
        <f>IF($AC$1579&gt;0,PPMT('Assumptions (Geo)'!$V$7,Model!AC$1,'Assumptions (Geo)'!$V$10,'Assumptions (Geo)'!$V$5*Model!$AC$1579*AVERAGE('Assumptions (Geo)'!$Y$2:$AA$2)/10^9),0)</f>
        <v>-0.04047248828</v>
      </c>
      <c r="AJ1662" s="160">
        <f>IF($AC$1579&gt;0,PPMT('Assumptions (Geo)'!$V$7,Model!AD$1,'Assumptions (Geo)'!$V$10,'Assumptions (Geo)'!$V$5*Model!$AC$1579*AVERAGE('Assumptions (Geo)'!$Y$2:$AA$2)/10^9),0)</f>
        <v>-0.04239493147</v>
      </c>
      <c r="AK1662" s="160">
        <f>IF($AC$1579&gt;0,PPMT('Assumptions (Geo)'!$V$7,Model!AE$1,'Assumptions (Geo)'!$V$10,'Assumptions (Geo)'!$V$5*Model!$AC$1579*AVERAGE('Assumptions (Geo)'!$Y$2:$AA$2)/10^9),0)</f>
        <v>-0.04440869072</v>
      </c>
      <c r="AL1662" s="160">
        <f>IF($AC$1579&gt;0,PPMT('Assumptions (Geo)'!$V$7,Model!AF$1,'Assumptions (Geo)'!$V$10,'Assumptions (Geo)'!$V$5*Model!$AC$1579*AVERAGE('Assumptions (Geo)'!$Y$2:$AA$2)/10^9),0)</f>
        <v>-0.04651810353</v>
      </c>
      <c r="AM1662" s="160">
        <f>IF($AC$1579&gt;0,PPMT('Assumptions (Geo)'!$V$7,Model!AG$1,'Assumptions (Geo)'!$V$10,'Assumptions (Geo)'!$V$5*Model!$AC$1579*AVERAGE('Assumptions (Geo)'!$Y$2:$AA$2)/10^9),0)</f>
        <v>-0.04872771345</v>
      </c>
      <c r="AN1662" s="160">
        <f>IF($AC$1579&gt;0,PPMT('Assumptions (Geo)'!$V$7,Model!AH$1,'Assumptions (Geo)'!$V$10,'Assumptions (Geo)'!$V$5*Model!$AC$1579*AVERAGE('Assumptions (Geo)'!$Y$2:$AA$2)/10^9),0)</f>
        <v>-0.05104227984</v>
      </c>
      <c r="AO1662" s="160">
        <f>IF($AC$1579&gt;0,PPMT('Assumptions (Geo)'!$V$7,Model!AI$1,'Assumptions (Geo)'!$V$10,'Assumptions (Geo)'!$V$5*Model!$AC$1579*AVERAGE('Assumptions (Geo)'!$Y$2:$AA$2)/10^9),0)</f>
        <v>-0.05346678813</v>
      </c>
      <c r="AP1662" s="160">
        <f>IF($AC$1579&gt;0,PPMT('Assumptions (Geo)'!$V$7,Model!AJ$1,'Assumptions (Geo)'!$V$10,'Assumptions (Geo)'!$V$5*Model!$AC$1579*AVERAGE('Assumptions (Geo)'!$Y$2:$AA$2)/10^9),0)</f>
        <v>-0.05600646056</v>
      </c>
      <c r="AQ1662" s="160">
        <f>IF($AC$1579&gt;0,PPMT('Assumptions (Geo)'!$V$7,Model!AK$1,'Assumptions (Geo)'!$V$10,'Assumptions (Geo)'!$V$5*Model!$AC$1579*AVERAGE('Assumptions (Geo)'!$Y$2:$AA$2)/10^9),0)</f>
        <v>-0.05866676744</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-0.03003203906</v>
      </c>
      <c r="AE1663" s="160">
        <f>IF($AD$1579&gt;0,PPMT('Assumptions (Geo)'!$V$7,Model!X$1,'Assumptions (Geo)'!$V$10,'Assumptions (Geo)'!$V$5*Model!$AD$1579*AVERAGE('Assumptions (Geo)'!$Z$2:$AB$2)/10^9),0)</f>
        <v>-0.03145856091</v>
      </c>
      <c r="AF1663" s="160">
        <f>IF($AD$1579&gt;0,PPMT('Assumptions (Geo)'!$V$7,Model!Y$1,'Assumptions (Geo)'!$V$10,'Assumptions (Geo)'!$V$5*Model!$AD$1579*AVERAGE('Assumptions (Geo)'!$Z$2:$AB$2)/10^9),0)</f>
        <v>-0.03295284255</v>
      </c>
      <c r="AG1663" s="160">
        <f>IF($AD$1579&gt;0,PPMT('Assumptions (Geo)'!$V$7,Model!Z$1,'Assumptions (Geo)'!$V$10,'Assumptions (Geo)'!$V$5*Model!$AD$1579*AVERAGE('Assumptions (Geo)'!$Z$2:$AB$2)/10^9),0)</f>
        <v>-0.03451810257</v>
      </c>
      <c r="AH1663" s="160">
        <f>IF($AD$1579&gt;0,PPMT('Assumptions (Geo)'!$V$7,Model!AA$1,'Assumptions (Geo)'!$V$10,'Assumptions (Geo)'!$V$5*Model!$AD$1579*AVERAGE('Assumptions (Geo)'!$Z$2:$AB$2)/10^9),0)</f>
        <v>-0.03615771245</v>
      </c>
      <c r="AI1663" s="160">
        <f>IF($AD$1579&gt;0,PPMT('Assumptions (Geo)'!$V$7,Model!AB$1,'Assumptions (Geo)'!$V$10,'Assumptions (Geo)'!$V$5*Model!$AD$1579*AVERAGE('Assumptions (Geo)'!$Z$2:$AB$2)/10^9),0)</f>
        <v>-0.03787520379</v>
      </c>
      <c r="AJ1663" s="160">
        <f>IF($AD$1579&gt;0,PPMT('Assumptions (Geo)'!$V$7,Model!AC$1,'Assumptions (Geo)'!$V$10,'Assumptions (Geo)'!$V$5*Model!$AD$1579*AVERAGE('Assumptions (Geo)'!$Z$2:$AB$2)/10^9),0)</f>
        <v>-0.03967427597</v>
      </c>
      <c r="AK1663" s="160">
        <f>IF($AD$1579&gt;0,PPMT('Assumptions (Geo)'!$V$7,Model!AD$1,'Assumptions (Geo)'!$V$10,'Assumptions (Geo)'!$V$5*Model!$AD$1579*AVERAGE('Assumptions (Geo)'!$Z$2:$AB$2)/10^9),0)</f>
        <v>-0.04155880408</v>
      </c>
      <c r="AL1663" s="160">
        <f>IF($AD$1579&gt;0,PPMT('Assumptions (Geo)'!$V$7,Model!AE$1,'Assumptions (Geo)'!$V$10,'Assumptions (Geo)'!$V$5*Model!$AD$1579*AVERAGE('Assumptions (Geo)'!$Z$2:$AB$2)/10^9),0)</f>
        <v>-0.04353284727</v>
      </c>
      <c r="AM1663" s="160">
        <f>IF($AD$1579&gt;0,PPMT('Assumptions (Geo)'!$V$7,Model!AF$1,'Assumptions (Geo)'!$V$10,'Assumptions (Geo)'!$V$5*Model!$AD$1579*AVERAGE('Assumptions (Geo)'!$Z$2:$AB$2)/10^9),0)</f>
        <v>-0.04560065752</v>
      </c>
      <c r="AN1663" s="160">
        <f>IF($AD$1579&gt;0,PPMT('Assumptions (Geo)'!$V$7,Model!AG$1,'Assumptions (Geo)'!$V$10,'Assumptions (Geo)'!$V$5*Model!$AD$1579*AVERAGE('Assumptions (Geo)'!$Z$2:$AB$2)/10^9),0)</f>
        <v>-0.04776668875</v>
      </c>
      <c r="AO1663" s="160">
        <f>IF($AD$1579&gt;0,PPMT('Assumptions (Geo)'!$V$7,Model!AH$1,'Assumptions (Geo)'!$V$10,'Assumptions (Geo)'!$V$5*Model!$AD$1579*AVERAGE('Assumptions (Geo)'!$Z$2:$AB$2)/10^9),0)</f>
        <v>-0.05003560646</v>
      </c>
      <c r="AP1663" s="160">
        <f>IF($AD$1579&gt;0,PPMT('Assumptions (Geo)'!$V$7,Model!AI$1,'Assumptions (Geo)'!$V$10,'Assumptions (Geo)'!$V$5*Model!$AD$1579*AVERAGE('Assumptions (Geo)'!$Z$2:$AB$2)/10^9),0)</f>
        <v>-0.05241229777</v>
      </c>
      <c r="AQ1663" s="160">
        <f>IF($AD$1579&gt;0,PPMT('Assumptions (Geo)'!$V$7,Model!AJ$1,'Assumptions (Geo)'!$V$10,'Assumptions (Geo)'!$V$5*Model!$AD$1579*AVERAGE('Assumptions (Geo)'!$Z$2:$AB$2)/10^9),0)</f>
        <v>-0.05490188191</v>
      </c>
      <c r="AR1663" s="160">
        <f>IF($AD$1579&gt;0,PPMT('Assumptions (Geo)'!$V$7,Model!AK$1,'Assumptions (Geo)'!$V$10,'Assumptions (Geo)'!$V$5*Model!$AD$1579*AVERAGE('Assumptions (Geo)'!$Z$2:$AB$2)/10^9),0)</f>
        <v>-0.05750972131</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-0.02939258472</v>
      </c>
      <c r="AF1664" s="160">
        <f>IF($AE$1579&gt;0,PPMT('Assumptions (Geo)'!$V$7,Model!X$1,'Assumptions (Geo)'!$V$10,'Assumptions (Geo)'!$V$5*Model!$AE$1579*AVERAGE('Assumptions (Geo)'!$AA$2:$AC$2)/10^9),0)</f>
        <v>-0.03078873249</v>
      </c>
      <c r="AG1664" s="160">
        <f>IF($AE$1579&gt;0,PPMT('Assumptions (Geo)'!$V$7,Model!Y$1,'Assumptions (Geo)'!$V$10,'Assumptions (Geo)'!$V$5*Model!$AE$1579*AVERAGE('Assumptions (Geo)'!$AA$2:$AC$2)/10^9),0)</f>
        <v>-0.03225119728</v>
      </c>
      <c r="AH1664" s="160">
        <f>IF($AE$1579&gt;0,PPMT('Assumptions (Geo)'!$V$7,Model!Z$1,'Assumptions (Geo)'!$V$10,'Assumptions (Geo)'!$V$5*Model!$AE$1579*AVERAGE('Assumptions (Geo)'!$AA$2:$AC$2)/10^9),0)</f>
        <v>-0.03378312915</v>
      </c>
      <c r="AI1664" s="160">
        <f>IF($AE$1579&gt;0,PPMT('Assumptions (Geo)'!$V$7,Model!AA$1,'Assumptions (Geo)'!$V$10,'Assumptions (Geo)'!$V$5*Model!$AE$1579*AVERAGE('Assumptions (Geo)'!$AA$2:$AC$2)/10^9),0)</f>
        <v>-0.03538782779</v>
      </c>
      <c r="AJ1664" s="160">
        <f>IF($AE$1579&gt;0,PPMT('Assumptions (Geo)'!$V$7,Model!AB$1,'Assumptions (Geo)'!$V$10,'Assumptions (Geo)'!$V$5*Model!$AE$1579*AVERAGE('Assumptions (Geo)'!$AA$2:$AC$2)/10^9),0)</f>
        <v>-0.03706874961</v>
      </c>
      <c r="AK1664" s="160">
        <f>IF($AE$1579&gt;0,PPMT('Assumptions (Geo)'!$V$7,Model!AC$1,'Assumptions (Geo)'!$V$10,'Assumptions (Geo)'!$V$5*Model!$AE$1579*AVERAGE('Assumptions (Geo)'!$AA$2:$AC$2)/10^9),0)</f>
        <v>-0.03882951521</v>
      </c>
      <c r="AL1664" s="160">
        <f>IF($AE$1579&gt;0,PPMT('Assumptions (Geo)'!$V$7,Model!AD$1,'Assumptions (Geo)'!$V$10,'Assumptions (Geo)'!$V$5*Model!$AE$1579*AVERAGE('Assumptions (Geo)'!$AA$2:$AC$2)/10^9),0)</f>
        <v>-0.04067391719</v>
      </c>
      <c r="AM1664" s="160">
        <f>IF($AE$1579&gt;0,PPMT('Assumptions (Geo)'!$V$7,Model!AE$1,'Assumptions (Geo)'!$V$10,'Assumptions (Geo)'!$V$5*Model!$AE$1579*AVERAGE('Assumptions (Geo)'!$AA$2:$AC$2)/10^9),0)</f>
        <v>-0.04260592825</v>
      </c>
      <c r="AN1664" s="160">
        <f>IF($AE$1579&gt;0,PPMT('Assumptions (Geo)'!$V$7,Model!AF$1,'Assumptions (Geo)'!$V$10,'Assumptions (Geo)'!$V$5*Model!$AE$1579*AVERAGE('Assumptions (Geo)'!$AA$2:$AC$2)/10^9),0)</f>
        <v>-0.04462970985</v>
      </c>
      <c r="AO1664" s="160">
        <f>IF($AE$1579&gt;0,PPMT('Assumptions (Geo)'!$V$7,Model!AG$1,'Assumptions (Geo)'!$V$10,'Assumptions (Geo)'!$V$5*Model!$AE$1579*AVERAGE('Assumptions (Geo)'!$AA$2:$AC$2)/10^9),0)</f>
        <v>-0.04674962106</v>
      </c>
      <c r="AP1664" s="160">
        <f>IF($AE$1579&gt;0,PPMT('Assumptions (Geo)'!$V$7,Model!AH$1,'Assumptions (Geo)'!$V$10,'Assumptions (Geo)'!$V$5*Model!$AE$1579*AVERAGE('Assumptions (Geo)'!$AA$2:$AC$2)/10^9),0)</f>
        <v>-0.04897022806</v>
      </c>
      <c r="AQ1664" s="160">
        <f>IF($AE$1579&gt;0,PPMT('Assumptions (Geo)'!$V$7,Model!AI$1,'Assumptions (Geo)'!$V$10,'Assumptions (Geo)'!$V$5*Model!$AE$1579*AVERAGE('Assumptions (Geo)'!$AA$2:$AC$2)/10^9),0)</f>
        <v>-0.0512963139</v>
      </c>
      <c r="AR1664" s="160">
        <f>IF($AE$1579&gt;0,PPMT('Assumptions (Geo)'!$V$7,Model!AJ$1,'Assumptions (Geo)'!$V$10,'Assumptions (Geo)'!$V$5*Model!$AE$1579*AVERAGE('Assumptions (Geo)'!$AA$2:$AC$2)/10^9),0)</f>
        <v>-0.05373288881</v>
      </c>
      <c r="AS1664" s="160">
        <f>IF($AE$1579&gt;0,PPMT('Assumptions (Geo)'!$V$7,Model!AK$1,'Assumptions (Geo)'!$V$10,'Assumptions (Geo)'!$V$5*Model!$AE$1579*AVERAGE('Assumptions (Geo)'!$AA$2:$AC$2)/10^9),0)</f>
        <v>-0.05628520103</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-0.02871674998</v>
      </c>
      <c r="AG1665" s="160">
        <f>IF($AF$1579&gt;0,PPMT('Assumptions (Geo)'!$V$7,Model!X$1,'Assumptions (Geo)'!$V$10,'Assumptions (Geo)'!$V$5*Model!$AF$1579*AVERAGE('Assumptions (Geo)'!$AB$2:$AD$2)/10^9),0)</f>
        <v>-0.03008079561</v>
      </c>
      <c r="AH1665" s="160">
        <f>IF($AF$1579&gt;0,PPMT('Assumptions (Geo)'!$V$7,Model!Y$1,'Assumptions (Geo)'!$V$10,'Assumptions (Geo)'!$V$5*Model!$AF$1579*AVERAGE('Assumptions (Geo)'!$AB$2:$AD$2)/10^9),0)</f>
        <v>-0.0315096334</v>
      </c>
      <c r="AI1665" s="160">
        <f>IF($AF$1579&gt;0,PPMT('Assumptions (Geo)'!$V$7,Model!Z$1,'Assumptions (Geo)'!$V$10,'Assumptions (Geo)'!$V$5*Model!$AF$1579*AVERAGE('Assumptions (Geo)'!$AB$2:$AD$2)/10^9),0)</f>
        <v>-0.03300634098</v>
      </c>
      <c r="AJ1665" s="160">
        <f>IF($AF$1579&gt;0,PPMT('Assumptions (Geo)'!$V$7,Model!AA$1,'Assumptions (Geo)'!$V$10,'Assumptions (Geo)'!$V$5*Model!$AF$1579*AVERAGE('Assumptions (Geo)'!$AB$2:$AD$2)/10^9),0)</f>
        <v>-0.03457414218</v>
      </c>
      <c r="AK1665" s="160">
        <f>IF($AF$1579&gt;0,PPMT('Assumptions (Geo)'!$V$7,Model!AB$1,'Assumptions (Geo)'!$V$10,'Assumptions (Geo)'!$V$5*Model!$AF$1579*AVERAGE('Assumptions (Geo)'!$AB$2:$AD$2)/10^9),0)</f>
        <v>-0.03621641393</v>
      </c>
      <c r="AL1665" s="160">
        <f>IF($AF$1579&gt;0,PPMT('Assumptions (Geo)'!$V$7,Model!AC$1,'Assumptions (Geo)'!$V$10,'Assumptions (Geo)'!$V$5*Model!$AF$1579*AVERAGE('Assumptions (Geo)'!$AB$2:$AD$2)/10^9),0)</f>
        <v>-0.0379366936</v>
      </c>
      <c r="AM1665" s="160">
        <f>IF($AF$1579&gt;0,PPMT('Assumptions (Geo)'!$V$7,Model!AD$1,'Assumptions (Geo)'!$V$10,'Assumptions (Geo)'!$V$5*Model!$AF$1579*AVERAGE('Assumptions (Geo)'!$AB$2:$AD$2)/10^9),0)</f>
        <v>-0.03973868654</v>
      </c>
      <c r="AN1665" s="160">
        <f>IF($AF$1579&gt;0,PPMT('Assumptions (Geo)'!$V$7,Model!AE$1,'Assumptions (Geo)'!$V$10,'Assumptions (Geo)'!$V$5*Model!$AF$1579*AVERAGE('Assumptions (Geo)'!$AB$2:$AD$2)/10^9),0)</f>
        <v>-0.04162627415</v>
      </c>
      <c r="AO1665" s="160">
        <f>IF($AF$1579&gt;0,PPMT('Assumptions (Geo)'!$V$7,Model!AF$1,'Assumptions (Geo)'!$V$10,'Assumptions (Geo)'!$V$5*Model!$AF$1579*AVERAGE('Assumptions (Geo)'!$AB$2:$AD$2)/10^9),0)</f>
        <v>-0.04360352217</v>
      </c>
      <c r="AP1665" s="160">
        <f>IF($AF$1579&gt;0,PPMT('Assumptions (Geo)'!$V$7,Model!AG$1,'Assumptions (Geo)'!$V$10,'Assumptions (Geo)'!$V$5*Model!$AF$1579*AVERAGE('Assumptions (Geo)'!$AB$2:$AD$2)/10^9),0)</f>
        <v>-0.04567468948</v>
      </c>
      <c r="AQ1665" s="160">
        <f>IF($AF$1579&gt;0,PPMT('Assumptions (Geo)'!$V$7,Model!AH$1,'Assumptions (Geo)'!$V$10,'Assumptions (Geo)'!$V$5*Model!$AF$1579*AVERAGE('Assumptions (Geo)'!$AB$2:$AD$2)/10^9),0)</f>
        <v>-0.04784423723</v>
      </c>
      <c r="AR1665" s="160">
        <f>IF($AF$1579&gt;0,PPMT('Assumptions (Geo)'!$V$7,Model!AI$1,'Assumptions (Geo)'!$V$10,'Assumptions (Geo)'!$V$5*Model!$AF$1579*AVERAGE('Assumptions (Geo)'!$AB$2:$AD$2)/10^9),0)</f>
        <v>-0.0501168385</v>
      </c>
      <c r="AS1665" s="160">
        <f>IF($AF$1579&gt;0,PPMT('Assumptions (Geo)'!$V$7,Model!AJ$1,'Assumptions (Geo)'!$V$10,'Assumptions (Geo)'!$V$5*Model!$AF$1579*AVERAGE('Assumptions (Geo)'!$AB$2:$AD$2)/10^9),0)</f>
        <v>-0.05249738832</v>
      </c>
      <c r="AT1665" s="160">
        <f>IF($AF$1579&gt;0,PPMT('Assumptions (Geo)'!$V$7,Model!AK$1,'Assumptions (Geo)'!$V$10,'Assumptions (Geo)'!$V$5*Model!$AF$1579*AVERAGE('Assumptions (Geo)'!$AB$2:$AD$2)/10^9),0)</f>
        <v>-0.05499101427</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-0.02800335874</v>
      </c>
      <c r="AH1666" s="160">
        <f>IF($AG$1579&gt;0,PPMT('Assumptions (Geo)'!$V$7,Model!X$1,'Assumptions (Geo)'!$V$10,'Assumptions (Geo)'!$V$5*Model!$AG$1579*AVERAGE('Assumptions (Geo)'!$AC$2:$AE$2)/10^9),0)</f>
        <v>-0.02933351828</v>
      </c>
      <c r="AI1666" s="160">
        <f>IF($AG$1579&gt;0,PPMT('Assumptions (Geo)'!$V$7,Model!Y$1,'Assumptions (Geo)'!$V$10,'Assumptions (Geo)'!$V$5*Model!$AG$1579*AVERAGE('Assumptions (Geo)'!$AC$2:$AE$2)/10^9),0)</f>
        <v>-0.0307268604</v>
      </c>
      <c r="AJ1666" s="160">
        <f>IF($AG$1579&gt;0,PPMT('Assumptions (Geo)'!$V$7,Model!Z$1,'Assumptions (Geo)'!$V$10,'Assumptions (Geo)'!$V$5*Model!$AG$1579*AVERAGE('Assumptions (Geo)'!$AC$2:$AE$2)/10^9),0)</f>
        <v>-0.03218638627</v>
      </c>
      <c r="AK1666" s="160">
        <f>IF($AG$1579&gt;0,PPMT('Assumptions (Geo)'!$V$7,Model!AA$1,'Assumptions (Geo)'!$V$10,'Assumptions (Geo)'!$V$5*Model!$AG$1579*AVERAGE('Assumptions (Geo)'!$AC$2:$AE$2)/10^9),0)</f>
        <v>-0.03371523962</v>
      </c>
      <c r="AL1666" s="160">
        <f>IF($AG$1579&gt;0,PPMT('Assumptions (Geo)'!$V$7,Model!AB$1,'Assumptions (Geo)'!$V$10,'Assumptions (Geo)'!$V$5*Model!$AG$1579*AVERAGE('Assumptions (Geo)'!$AC$2:$AE$2)/10^9),0)</f>
        <v>-0.0353167135</v>
      </c>
      <c r="AM1666" s="160">
        <f>IF($AG$1579&gt;0,PPMT('Assumptions (Geo)'!$V$7,Model!AC$1,'Assumptions (Geo)'!$V$10,'Assumptions (Geo)'!$V$5*Model!$AG$1579*AVERAGE('Assumptions (Geo)'!$AC$2:$AE$2)/10^9),0)</f>
        <v>-0.03699425739</v>
      </c>
      <c r="AN1666" s="160">
        <f>IF($AG$1579&gt;0,PPMT('Assumptions (Geo)'!$V$7,Model!AD$1,'Assumptions (Geo)'!$V$10,'Assumptions (Geo)'!$V$5*Model!$AG$1579*AVERAGE('Assumptions (Geo)'!$AC$2:$AE$2)/10^9),0)</f>
        <v>-0.03875148462</v>
      </c>
      <c r="AO1666" s="160">
        <f>IF($AG$1579&gt;0,PPMT('Assumptions (Geo)'!$V$7,Model!AE$1,'Assumptions (Geo)'!$V$10,'Assumptions (Geo)'!$V$5*Model!$AG$1579*AVERAGE('Assumptions (Geo)'!$AC$2:$AE$2)/10^9),0)</f>
        <v>-0.04059218014</v>
      </c>
      <c r="AP1666" s="160">
        <f>IF($AG$1579&gt;0,PPMT('Assumptions (Geo)'!$V$7,Model!AF$1,'Assumptions (Geo)'!$V$10,'Assumptions (Geo)'!$V$5*Model!$AG$1579*AVERAGE('Assumptions (Geo)'!$AC$2:$AE$2)/10^9),0)</f>
        <v>-0.04252030869</v>
      </c>
      <c r="AQ1666" s="160">
        <f>IF($AG$1579&gt;0,PPMT('Assumptions (Geo)'!$V$7,Model!AG$1,'Assumptions (Geo)'!$V$10,'Assumptions (Geo)'!$V$5*Model!$AG$1579*AVERAGE('Assumptions (Geo)'!$AC$2:$AE$2)/10^9),0)</f>
        <v>-0.04454002336</v>
      </c>
      <c r="AR1666" s="160">
        <f>IF($AG$1579&gt;0,PPMT('Assumptions (Geo)'!$V$7,Model!AH$1,'Assumptions (Geo)'!$V$10,'Assumptions (Geo)'!$V$5*Model!$AG$1579*AVERAGE('Assumptions (Geo)'!$AC$2:$AE$2)/10^9),0)</f>
        <v>-0.04665567446</v>
      </c>
      <c r="AS1666" s="160">
        <f>IF($AG$1579&gt;0,PPMT('Assumptions (Geo)'!$V$7,Model!AI$1,'Assumptions (Geo)'!$V$10,'Assumptions (Geo)'!$V$5*Model!$AG$1579*AVERAGE('Assumptions (Geo)'!$AC$2:$AE$2)/10^9),0)</f>
        <v>-0.048871819</v>
      </c>
      <c r="AT1666" s="160">
        <f>IF($AG$1579&gt;0,PPMT('Assumptions (Geo)'!$V$7,Model!AJ$1,'Assumptions (Geo)'!$V$10,'Assumptions (Geo)'!$V$5*Model!$AG$1579*AVERAGE('Assumptions (Geo)'!$AC$2:$AE$2)/10^9),0)</f>
        <v>-0.0511932304</v>
      </c>
      <c r="AU1666" s="160">
        <f>IF($AG$1579&gt;0,PPMT('Assumptions (Geo)'!$V$7,Model!AK$1,'Assumptions (Geo)'!$V$10,'Assumptions (Geo)'!$V$5*Model!$AG$1579*AVERAGE('Assumptions (Geo)'!$AC$2:$AE$2)/10^9),0)</f>
        <v>-0.05362490885</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-0.02725120284</v>
      </c>
      <c r="AI1667" s="160">
        <f>IF($AH$1579&gt;0,PPMT('Assumptions (Geo)'!$V$7,Model!X$1,'Assumptions (Geo)'!$V$10,'Assumptions (Geo)'!$V$5*Model!$AH$1579*AVERAGE('Assumptions (Geo)'!$AD$2:$AF$2)/10^9),0)</f>
        <v>-0.02854563498</v>
      </c>
      <c r="AJ1667" s="160">
        <f>IF($AH$1579&gt;0,PPMT('Assumptions (Geo)'!$V$7,Model!Y$1,'Assumptions (Geo)'!$V$10,'Assumptions (Geo)'!$V$5*Model!$AH$1579*AVERAGE('Assumptions (Geo)'!$AD$2:$AF$2)/10^9),0)</f>
        <v>-0.02990155264</v>
      </c>
      <c r="AK1667" s="160">
        <f>IF($AH$1579&gt;0,PPMT('Assumptions (Geo)'!$V$7,Model!Z$1,'Assumptions (Geo)'!$V$10,'Assumptions (Geo)'!$V$5*Model!$AH$1579*AVERAGE('Assumptions (Geo)'!$AD$2:$AF$2)/10^9),0)</f>
        <v>-0.03132187639</v>
      </c>
      <c r="AL1667" s="160">
        <f>IF($AH$1579&gt;0,PPMT('Assumptions (Geo)'!$V$7,Model!AA$1,'Assumptions (Geo)'!$V$10,'Assumptions (Geo)'!$V$5*Model!$AH$1579*AVERAGE('Assumptions (Geo)'!$AD$2:$AF$2)/10^9),0)</f>
        <v>-0.03280966552</v>
      </c>
      <c r="AM1667" s="160">
        <f>IF($AH$1579&gt;0,PPMT('Assumptions (Geo)'!$V$7,Model!AB$1,'Assumptions (Geo)'!$V$10,'Assumptions (Geo)'!$V$5*Model!$AH$1579*AVERAGE('Assumptions (Geo)'!$AD$2:$AF$2)/10^9),0)</f>
        <v>-0.03436812463</v>
      </c>
      <c r="AN1667" s="160">
        <f>IF($AH$1579&gt;0,PPMT('Assumptions (Geo)'!$V$7,Model!AC$1,'Assumptions (Geo)'!$V$10,'Assumptions (Geo)'!$V$5*Model!$AH$1579*AVERAGE('Assumptions (Geo)'!$AD$2:$AF$2)/10^9),0)</f>
        <v>-0.03600061055</v>
      </c>
      <c r="AO1667" s="160">
        <f>IF($AH$1579&gt;0,PPMT('Assumptions (Geo)'!$V$7,Model!AD$1,'Assumptions (Geo)'!$V$10,'Assumptions (Geo)'!$V$5*Model!$AH$1579*AVERAGE('Assumptions (Geo)'!$AD$2:$AF$2)/10^9),0)</f>
        <v>-0.03771063955</v>
      </c>
      <c r="AP1667" s="160">
        <f>IF($AH$1579&gt;0,PPMT('Assumptions (Geo)'!$V$7,Model!AE$1,'Assumptions (Geo)'!$V$10,'Assumptions (Geo)'!$V$5*Model!$AH$1579*AVERAGE('Assumptions (Geo)'!$AD$2:$AF$2)/10^9),0)</f>
        <v>-0.03950189493</v>
      </c>
      <c r="AQ1667" s="160">
        <f>IF($AH$1579&gt;0,PPMT('Assumptions (Geo)'!$V$7,Model!AF$1,'Assumptions (Geo)'!$V$10,'Assumptions (Geo)'!$V$5*Model!$AH$1579*AVERAGE('Assumptions (Geo)'!$AD$2:$AF$2)/10^9),0)</f>
        <v>-0.04137823494</v>
      </c>
      <c r="AR1667" s="160">
        <f>IF($AH$1579&gt;0,PPMT('Assumptions (Geo)'!$V$7,Model!AG$1,'Assumptions (Geo)'!$V$10,'Assumptions (Geo)'!$V$5*Model!$AH$1579*AVERAGE('Assumptions (Geo)'!$AD$2:$AF$2)/10^9),0)</f>
        <v>-0.0433437011</v>
      </c>
      <c r="AS1667" s="160">
        <f>IF($AH$1579&gt;0,PPMT('Assumptions (Geo)'!$V$7,Model!AH$1,'Assumptions (Geo)'!$V$10,'Assumptions (Geo)'!$V$5*Model!$AH$1579*AVERAGE('Assumptions (Geo)'!$AD$2:$AF$2)/10^9),0)</f>
        <v>-0.0454025269</v>
      </c>
      <c r="AT1667" s="160">
        <f>IF($AH$1579&gt;0,PPMT('Assumptions (Geo)'!$V$7,Model!AI$1,'Assumptions (Geo)'!$V$10,'Assumptions (Geo)'!$V$5*Model!$AH$1579*AVERAGE('Assumptions (Geo)'!$AD$2:$AF$2)/10^9),0)</f>
        <v>-0.04755914693</v>
      </c>
      <c r="AU1667" s="160">
        <f>IF($AH$1579&gt;0,PPMT('Assumptions (Geo)'!$V$7,Model!AJ$1,'Assumptions (Geo)'!$V$10,'Assumptions (Geo)'!$V$5*Model!$AH$1579*AVERAGE('Assumptions (Geo)'!$AD$2:$AF$2)/10^9),0)</f>
        <v>-0.04981820641</v>
      </c>
      <c r="AV1667" s="160">
        <f>IF($AH$1579&gt;0,PPMT('Assumptions (Geo)'!$V$7,Model!AK$1,'Assumptions (Geo)'!$V$10,'Assumptions (Geo)'!$V$5*Model!$AH$1579*AVERAGE('Assumptions (Geo)'!$AD$2:$AF$2)/10^9),0)</f>
        <v>-0.05218457121</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-0.02645904128</v>
      </c>
      <c r="AJ1668" s="160">
        <f>IF($AI$1579&gt;0,PPMT('Assumptions (Geo)'!$V$7,Model!X$1,'Assumptions (Geo)'!$V$10,'Assumptions (Geo)'!$V$5*Model!$AI$1579*AVERAGE('Assumptions (Geo)'!$AE$2:$AG$2)/10^9),0)</f>
        <v>-0.02771584574</v>
      </c>
      <c r="AK1668" s="160">
        <f>IF($AI$1579&gt;0,PPMT('Assumptions (Geo)'!$V$7,Model!Y$1,'Assumptions (Geo)'!$V$10,'Assumptions (Geo)'!$V$5*Model!$AI$1579*AVERAGE('Assumptions (Geo)'!$AE$2:$AG$2)/10^9),0)</f>
        <v>-0.02903234841</v>
      </c>
      <c r="AL1668" s="160">
        <f>IF($AI$1579&gt;0,PPMT('Assumptions (Geo)'!$V$7,Model!Z$1,'Assumptions (Geo)'!$V$10,'Assumptions (Geo)'!$V$5*Model!$AI$1579*AVERAGE('Assumptions (Geo)'!$AE$2:$AG$2)/10^9),0)</f>
        <v>-0.03041138496</v>
      </c>
      <c r="AM1668" s="160">
        <f>IF($AI$1579&gt;0,PPMT('Assumptions (Geo)'!$V$7,Model!AA$1,'Assumptions (Geo)'!$V$10,'Assumptions (Geo)'!$V$5*Model!$AI$1579*AVERAGE('Assumptions (Geo)'!$AE$2:$AG$2)/10^9),0)</f>
        <v>-0.03185592575</v>
      </c>
      <c r="AN1668" s="160">
        <f>IF($AI$1579&gt;0,PPMT('Assumptions (Geo)'!$V$7,Model!AB$1,'Assumptions (Geo)'!$V$10,'Assumptions (Geo)'!$V$5*Model!$AI$1579*AVERAGE('Assumptions (Geo)'!$AE$2:$AG$2)/10^9),0)</f>
        <v>-0.03336908222</v>
      </c>
      <c r="AO1668" s="160">
        <f>IF($AI$1579&gt;0,PPMT('Assumptions (Geo)'!$V$7,Model!AC$1,'Assumptions (Geo)'!$V$10,'Assumptions (Geo)'!$V$5*Model!$AI$1579*AVERAGE('Assumptions (Geo)'!$AE$2:$AG$2)/10^9),0)</f>
        <v>-0.03495411363</v>
      </c>
      <c r="AP1668" s="160">
        <f>IF($AI$1579&gt;0,PPMT('Assumptions (Geo)'!$V$7,Model!AD$1,'Assumptions (Geo)'!$V$10,'Assumptions (Geo)'!$V$5*Model!$AI$1579*AVERAGE('Assumptions (Geo)'!$AE$2:$AG$2)/10^9),0)</f>
        <v>-0.03661443402</v>
      </c>
      <c r="AQ1668" s="160">
        <f>IF($AI$1579&gt;0,PPMT('Assumptions (Geo)'!$V$7,Model!AE$1,'Assumptions (Geo)'!$V$10,'Assumptions (Geo)'!$V$5*Model!$AI$1579*AVERAGE('Assumptions (Geo)'!$AE$2:$AG$2)/10^9),0)</f>
        <v>-0.03835361964</v>
      </c>
      <c r="AR1668" s="160">
        <f>IF($AI$1579&gt;0,PPMT('Assumptions (Geo)'!$V$7,Model!AF$1,'Assumptions (Geo)'!$V$10,'Assumptions (Geo)'!$V$5*Model!$AI$1579*AVERAGE('Assumptions (Geo)'!$AE$2:$AG$2)/10^9),0)</f>
        <v>-0.04017541657</v>
      </c>
      <c r="AS1668" s="160">
        <f>IF($AI$1579&gt;0,PPMT('Assumptions (Geo)'!$V$7,Model!AG$1,'Assumptions (Geo)'!$V$10,'Assumptions (Geo)'!$V$5*Model!$AI$1579*AVERAGE('Assumptions (Geo)'!$AE$2:$AG$2)/10^9),0)</f>
        <v>-0.04208374886</v>
      </c>
      <c r="AT1668" s="160">
        <f>IF($AI$1579&gt;0,PPMT('Assumptions (Geo)'!$V$7,Model!AH$1,'Assumptions (Geo)'!$V$10,'Assumptions (Geo)'!$V$5*Model!$AI$1579*AVERAGE('Assumptions (Geo)'!$AE$2:$AG$2)/10^9),0)</f>
        <v>-0.04408272693</v>
      </c>
      <c r="AU1668" s="160">
        <f>IF($AI$1579&gt;0,PPMT('Assumptions (Geo)'!$V$7,Model!AI$1,'Assumptions (Geo)'!$V$10,'Assumptions (Geo)'!$V$5*Model!$AI$1579*AVERAGE('Assumptions (Geo)'!$AE$2:$AG$2)/10^9),0)</f>
        <v>-0.04617665646</v>
      </c>
      <c r="AV1668" s="160">
        <f>IF($AI$1579&gt;0,PPMT('Assumptions (Geo)'!$V$7,Model!AJ$1,'Assumptions (Geo)'!$V$10,'Assumptions (Geo)'!$V$5*Model!$AI$1579*AVERAGE('Assumptions (Geo)'!$AE$2:$AG$2)/10^9),0)</f>
        <v>-0.04837004764</v>
      </c>
      <c r="AW1668" s="160">
        <f>IF($AI$1579&gt;0,PPMT('Assumptions (Geo)'!$V$7,Model!AK$1,'Assumptions (Geo)'!$V$10,'Assumptions (Geo)'!$V$5*Model!$AI$1579*AVERAGE('Assumptions (Geo)'!$AE$2:$AG$2)/10^9),0)</f>
        <v>-0.0506676249</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-0.02562559939</v>
      </c>
      <c r="AK1669" s="177">
        <f>IF($AJ$1579&gt;0,PPMT('Assumptions (Geo)'!$V$7,Model!X$1,'Assumptions (Geo)'!$V$10,'Assumptions (Geo)'!$V$5*Model!$AJ$1579*AVERAGE('Assumptions (Geo)'!$AF$2:$AH$2)/10^9),0)</f>
        <v>-0.02684281536</v>
      </c>
      <c r="AL1669" s="177">
        <f>IF($AJ$1579&gt;0,PPMT('Assumptions (Geo)'!$V$7,Model!Y$1,'Assumptions (Geo)'!$V$10,'Assumptions (Geo)'!$V$5*Model!$AJ$1579*AVERAGE('Assumptions (Geo)'!$AF$2:$AH$2)/10^9),0)</f>
        <v>-0.02811784909</v>
      </c>
      <c r="AM1669" s="177">
        <f>IF($AJ$1579&gt;0,PPMT('Assumptions (Geo)'!$V$7,Model!Z$1,'Assumptions (Geo)'!$V$10,'Assumptions (Geo)'!$V$5*Model!$AJ$1579*AVERAGE('Assumptions (Geo)'!$AF$2:$AH$2)/10^9),0)</f>
        <v>-0.02945344692</v>
      </c>
      <c r="AN1669" s="177">
        <f>IF($AJ$1579&gt;0,PPMT('Assumptions (Geo)'!$V$7,Model!AA$1,'Assumptions (Geo)'!$V$10,'Assumptions (Geo)'!$V$5*Model!$AJ$1579*AVERAGE('Assumptions (Geo)'!$AF$2:$AH$2)/10^9),0)</f>
        <v>-0.03085248565</v>
      </c>
      <c r="AO1669" s="177">
        <f>IF($AJ$1579&gt;0,PPMT('Assumptions (Geo)'!$V$7,Model!AB$1,'Assumptions (Geo)'!$V$10,'Assumptions (Geo)'!$V$5*Model!$AJ$1579*AVERAGE('Assumptions (Geo)'!$AF$2:$AH$2)/10^9),0)</f>
        <v>-0.03231797871</v>
      </c>
      <c r="AP1669" s="177">
        <f>IF($AJ$1579&gt;0,PPMT('Assumptions (Geo)'!$V$7,Model!AC$1,'Assumptions (Geo)'!$V$10,'Assumptions (Geo)'!$V$5*Model!$AJ$1579*AVERAGE('Assumptions (Geo)'!$AF$2:$AH$2)/10^9),0)</f>
        <v>-0.0338530827</v>
      </c>
      <c r="AQ1669" s="177">
        <f>IF($AJ$1579&gt;0,PPMT('Assumptions (Geo)'!$V$7,Model!AD$1,'Assumptions (Geo)'!$V$10,'Assumptions (Geo)'!$V$5*Model!$AJ$1579*AVERAGE('Assumptions (Geo)'!$AF$2:$AH$2)/10^9),0)</f>
        <v>-0.03546110413</v>
      </c>
      <c r="AR1669" s="177">
        <f>IF($AJ$1579&gt;0,PPMT('Assumptions (Geo)'!$V$7,Model!AE$1,'Assumptions (Geo)'!$V$10,'Assumptions (Geo)'!$V$5*Model!$AJ$1579*AVERAGE('Assumptions (Geo)'!$AF$2:$AH$2)/10^9),0)</f>
        <v>-0.03714550658</v>
      </c>
      <c r="AS1669" s="177">
        <f>IF($AJ$1579&gt;0,PPMT('Assumptions (Geo)'!$V$7,Model!AF$1,'Assumptions (Geo)'!$V$10,'Assumptions (Geo)'!$V$5*Model!$AJ$1579*AVERAGE('Assumptions (Geo)'!$AF$2:$AH$2)/10^9),0)</f>
        <v>-0.03890991814</v>
      </c>
      <c r="AT1669" s="177">
        <f>IF($AJ$1579&gt;0,PPMT('Assumptions (Geo)'!$V$7,Model!AG$1,'Assumptions (Geo)'!$V$10,'Assumptions (Geo)'!$V$5*Model!$AJ$1579*AVERAGE('Assumptions (Geo)'!$AF$2:$AH$2)/10^9),0)</f>
        <v>-0.04075813925</v>
      </c>
      <c r="AU1669" s="177">
        <f>IF($AJ$1579&gt;0,PPMT('Assumptions (Geo)'!$V$7,Model!AH$1,'Assumptions (Geo)'!$V$10,'Assumptions (Geo)'!$V$5*Model!$AJ$1579*AVERAGE('Assumptions (Geo)'!$AF$2:$AH$2)/10^9),0)</f>
        <v>-0.04269415087</v>
      </c>
      <c r="AV1669" s="177">
        <f>IF($AJ$1579&gt;0,PPMT('Assumptions (Geo)'!$V$7,Model!AI$1,'Assumptions (Geo)'!$V$10,'Assumptions (Geo)'!$V$5*Model!$AJ$1579*AVERAGE('Assumptions (Geo)'!$AF$2:$AH$2)/10^9),0)</f>
        <v>-0.04472212303</v>
      </c>
      <c r="AW1669" s="177">
        <f>IF($AJ$1579&gt;0,PPMT('Assumptions (Geo)'!$V$7,Model!AJ$1,'Assumptions (Geo)'!$V$10,'Assumptions (Geo)'!$V$5*Model!$AJ$1579*AVERAGE('Assumptions (Geo)'!$AF$2:$AH$2)/10^9),0)</f>
        <v>-0.04684642388</v>
      </c>
      <c r="AX1669" s="177">
        <f>IF($AJ$1579&gt;0,PPMT('Assumptions (Geo)'!$V$7,Model!AK$1,'Assumptions (Geo)'!$V$10,'Assumptions (Geo)'!$V$5*Model!$AJ$1579*AVERAGE('Assumptions (Geo)'!$AF$2:$AH$2)/10^9),0)</f>
        <v>-0.04907162901</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-0.02474956799</v>
      </c>
      <c r="AL1670" s="160">
        <f>IF($AK$1579&gt;0,PPMT('Assumptions (Geo)'!$V$7,Model!X$1,'Assumptions (Geo)'!$V$10,'Assumptions (Geo)'!$V$5*Model!$AK$1579*AVERAGE('Assumptions (Geo)'!$AG$2:$AI$2)/10^9),0)</f>
        <v>-0.02592517246</v>
      </c>
      <c r="AM1670" s="160">
        <f>IF($AK$1579&gt;0,PPMT('Assumptions (Geo)'!$V$7,Model!Y$1,'Assumptions (Geo)'!$V$10,'Assumptions (Geo)'!$V$5*Model!$AK$1579*AVERAGE('Assumptions (Geo)'!$AG$2:$AI$2)/10^9),0)</f>
        <v>-0.02715661816</v>
      </c>
      <c r="AN1670" s="160">
        <f>IF($AK$1579&gt;0,PPMT('Assumptions (Geo)'!$V$7,Model!Z$1,'Assumptions (Geo)'!$V$10,'Assumptions (Geo)'!$V$5*Model!$AK$1579*AVERAGE('Assumptions (Geo)'!$AG$2:$AI$2)/10^9),0)</f>
        <v>-0.02844655752</v>
      </c>
      <c r="AO1670" s="160">
        <f>IF($AK$1579&gt;0,PPMT('Assumptions (Geo)'!$V$7,Model!AA$1,'Assumptions (Geo)'!$V$10,'Assumptions (Geo)'!$V$5*Model!$AK$1579*AVERAGE('Assumptions (Geo)'!$AG$2:$AI$2)/10^9),0)</f>
        <v>-0.029797769</v>
      </c>
      <c r="AP1670" s="160">
        <f>IF($AK$1579&gt;0,PPMT('Assumptions (Geo)'!$V$7,Model!AB$1,'Assumptions (Geo)'!$V$10,'Assumptions (Geo)'!$V$5*Model!$AK$1579*AVERAGE('Assumptions (Geo)'!$AG$2:$AI$2)/10^9),0)</f>
        <v>-0.03121316303</v>
      </c>
      <c r="AQ1670" s="160">
        <f>IF($AK$1579&gt;0,PPMT('Assumptions (Geo)'!$V$7,Model!AC$1,'Assumptions (Geo)'!$V$10,'Assumptions (Geo)'!$V$5*Model!$AK$1579*AVERAGE('Assumptions (Geo)'!$AG$2:$AI$2)/10^9),0)</f>
        <v>-0.03269578827</v>
      </c>
      <c r="AR1670" s="160">
        <f>IF($AK$1579&gt;0,PPMT('Assumptions (Geo)'!$V$7,Model!AD$1,'Assumptions (Geo)'!$V$10,'Assumptions (Geo)'!$V$5*Model!$AK$1579*AVERAGE('Assumptions (Geo)'!$AG$2:$AI$2)/10^9),0)</f>
        <v>-0.03424883822</v>
      </c>
      <c r="AS1670" s="160">
        <f>IF($AK$1579&gt;0,PPMT('Assumptions (Geo)'!$V$7,Model!AE$1,'Assumptions (Geo)'!$V$10,'Assumptions (Geo)'!$V$5*Model!$AK$1579*AVERAGE('Assumptions (Geo)'!$AG$2:$AI$2)/10^9),0)</f>
        <v>-0.03587565803</v>
      </c>
      <c r="AT1670" s="160">
        <f>IF($AK$1579&gt;0,PPMT('Assumptions (Geo)'!$V$7,Model!AF$1,'Assumptions (Geo)'!$V$10,'Assumptions (Geo)'!$V$5*Model!$AK$1579*AVERAGE('Assumptions (Geo)'!$AG$2:$AI$2)/10^9),0)</f>
        <v>-0.03757975179</v>
      </c>
      <c r="AU1670" s="160">
        <f>IF($AK$1579&gt;0,PPMT('Assumptions (Geo)'!$V$7,Model!AG$1,'Assumptions (Geo)'!$V$10,'Assumptions (Geo)'!$V$5*Model!$AK$1579*AVERAGE('Assumptions (Geo)'!$AG$2:$AI$2)/10^9),0)</f>
        <v>-0.03936479</v>
      </c>
      <c r="AV1670" s="160">
        <f>IF($AK$1579&gt;0,PPMT('Assumptions (Geo)'!$V$7,Model!AH$1,'Assumptions (Geo)'!$V$10,'Assumptions (Geo)'!$V$5*Model!$AK$1579*AVERAGE('Assumptions (Geo)'!$AG$2:$AI$2)/10^9),0)</f>
        <v>-0.04123461752</v>
      </c>
      <c r="AW1670" s="160">
        <f>IF($AK$1579&gt;0,PPMT('Assumptions (Geo)'!$V$7,Model!AI$1,'Assumptions (Geo)'!$V$10,'Assumptions (Geo)'!$V$5*Model!$AK$1579*AVERAGE('Assumptions (Geo)'!$AG$2:$AI$2)/10^9),0)</f>
        <v>-0.04319326186</v>
      </c>
      <c r="AX1670" s="160">
        <f>IF($AK$1579&gt;0,PPMT('Assumptions (Geo)'!$V$7,Model!AJ$1,'Assumptions (Geo)'!$V$10,'Assumptions (Geo)'!$V$5*Model!$AK$1579*AVERAGE('Assumptions (Geo)'!$AG$2:$AI$2)/10^9),0)</f>
        <v>-0.04524494179</v>
      </c>
      <c r="AY1670" s="160">
        <f>IF($AK$1579&gt;0,PPMT('Assumptions (Geo)'!$V$7,Model!AK$1,'Assumptions (Geo)'!$V$10,'Assumptions (Geo)'!$V$5*Model!$AK$1579*AVERAGE('Assumptions (Geo)'!$AG$2:$AI$2)/10^9),0)</f>
        <v>-0.04739407653</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-0.02382960253</v>
      </c>
      <c r="AM1671" s="177">
        <f>IF($AL$1579&gt;0,PPMT('Assumptions (Geo)'!$V$7,Model!X$1,'Assumptions (Geo)'!$V$10,'Assumptions (Geo)'!$V$5*Model!$AL$1579*AVERAGE('Assumptions (Geo)'!$AH$2:$AJ$2)/10^9),0)</f>
        <v>-0.02496150865</v>
      </c>
      <c r="AN1671" s="177">
        <f>IF($AL$1579&gt;0,PPMT('Assumptions (Geo)'!$V$7,Model!Y$1,'Assumptions (Geo)'!$V$10,'Assumptions (Geo)'!$V$5*Model!$AL$1579*AVERAGE('Assumptions (Geo)'!$AH$2:$AJ$2)/10^9),0)</f>
        <v>-0.02614718031</v>
      </c>
      <c r="AO1671" s="177">
        <f>IF($AL$1579&gt;0,PPMT('Assumptions (Geo)'!$V$7,Model!Z$1,'Assumptions (Geo)'!$V$10,'Assumptions (Geo)'!$V$5*Model!$AL$1579*AVERAGE('Assumptions (Geo)'!$AH$2:$AJ$2)/10^9),0)</f>
        <v>-0.02738917138</v>
      </c>
      <c r="AP1671" s="177">
        <f>IF($AL$1579&gt;0,PPMT('Assumptions (Geo)'!$V$7,Model!AA$1,'Assumptions (Geo)'!$V$10,'Assumptions (Geo)'!$V$5*Model!$AL$1579*AVERAGE('Assumptions (Geo)'!$AH$2:$AJ$2)/10^9),0)</f>
        <v>-0.02869015702</v>
      </c>
      <c r="AQ1671" s="177">
        <f>IF($AL$1579&gt;0,PPMT('Assumptions (Geo)'!$V$7,Model!AB$1,'Assumptions (Geo)'!$V$10,'Assumptions (Geo)'!$V$5*Model!$AL$1579*AVERAGE('Assumptions (Geo)'!$AH$2:$AJ$2)/10^9),0)</f>
        <v>-0.03005293948</v>
      </c>
      <c r="AR1671" s="177">
        <f>IF($AL$1579&gt;0,PPMT('Assumptions (Geo)'!$V$7,Model!AC$1,'Assumptions (Geo)'!$V$10,'Assumptions (Geo)'!$V$5*Model!$AL$1579*AVERAGE('Assumptions (Geo)'!$AH$2:$AJ$2)/10^9),0)</f>
        <v>-0.0314804541</v>
      </c>
      <c r="AS1671" s="177">
        <f>IF($AL$1579&gt;0,PPMT('Assumptions (Geo)'!$V$7,Model!AD$1,'Assumptions (Geo)'!$V$10,'Assumptions (Geo)'!$V$5*Model!$AL$1579*AVERAGE('Assumptions (Geo)'!$AH$2:$AJ$2)/10^9),0)</f>
        <v>-0.03297577567</v>
      </c>
      <c r="AT1671" s="177">
        <f>IF($AL$1579&gt;0,PPMT('Assumptions (Geo)'!$V$7,Model!AE$1,'Assumptions (Geo)'!$V$10,'Assumptions (Geo)'!$V$5*Model!$AL$1579*AVERAGE('Assumptions (Geo)'!$AH$2:$AJ$2)/10^9),0)</f>
        <v>-0.03454212502</v>
      </c>
      <c r="AU1671" s="177">
        <f>IF($AL$1579&gt;0,PPMT('Assumptions (Geo)'!$V$7,Model!AF$1,'Assumptions (Geo)'!$V$10,'Assumptions (Geo)'!$V$5*Model!$AL$1579*AVERAGE('Assumptions (Geo)'!$AH$2:$AJ$2)/10^9),0)</f>
        <v>-0.03618287595</v>
      </c>
      <c r="AV1671" s="177">
        <f>IF($AL$1579&gt;0,PPMT('Assumptions (Geo)'!$V$7,Model!AG$1,'Assumptions (Geo)'!$V$10,'Assumptions (Geo)'!$V$5*Model!$AL$1579*AVERAGE('Assumptions (Geo)'!$AH$2:$AJ$2)/10^9),0)</f>
        <v>-0.03790156256</v>
      </c>
      <c r="AW1671" s="177">
        <f>IF($AL$1579&gt;0,PPMT('Assumptions (Geo)'!$V$7,Model!AH$1,'Assumptions (Geo)'!$V$10,'Assumptions (Geo)'!$V$5*Model!$AL$1579*AVERAGE('Assumptions (Geo)'!$AH$2:$AJ$2)/10^9),0)</f>
        <v>-0.03970188678</v>
      </c>
      <c r="AX1671" s="177">
        <f>IF($AL$1579&gt;0,PPMT('Assumptions (Geo)'!$V$7,Model!AI$1,'Assumptions (Geo)'!$V$10,'Assumptions (Geo)'!$V$5*Model!$AL$1579*AVERAGE('Assumptions (Geo)'!$AH$2:$AJ$2)/10^9),0)</f>
        <v>-0.0415877264</v>
      </c>
      <c r="AY1671" s="177">
        <f>IF($AL$1579&gt;0,PPMT('Assumptions (Geo)'!$V$7,Model!AJ$1,'Assumptions (Geo)'!$V$10,'Assumptions (Geo)'!$V$5*Model!$AL$1579*AVERAGE('Assumptions (Geo)'!$AH$2:$AJ$2)/10^9),0)</f>
        <v>-0.04356314341</v>
      </c>
      <c r="AZ1671" s="177">
        <f>IF($AL$1579&gt;0,PPMT('Assumptions (Geo)'!$V$7,Model!AK$1,'Assumptions (Geo)'!$V$10,'Assumptions (Geo)'!$V$5*Model!$AL$1579*AVERAGE('Assumptions (Geo)'!$AH$2:$AJ$2)/10^9),0)</f>
        <v>-0.04563239272</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-0.02286432222</v>
      </c>
      <c r="AN1672" s="160">
        <f>IF($AM$1579&gt;0,PPMT('Assumptions (Geo)'!$V$7,Model!X$1,'Assumptions (Geo)'!$V$10,'Assumptions (Geo)'!$V$5*Model!$AM$1579*AVERAGE('Assumptions (Geo)'!$AI$2:$AK$2)/10^9),0)</f>
        <v>-0.02395037753</v>
      </c>
      <c r="AO1672" s="160">
        <f>IF($AM$1579&gt;0,PPMT('Assumptions (Geo)'!$V$7,Model!Y$1,'Assumptions (Geo)'!$V$10,'Assumptions (Geo)'!$V$5*Model!$AM$1579*AVERAGE('Assumptions (Geo)'!$AI$2:$AK$2)/10^9),0)</f>
        <v>-0.02508802046</v>
      </c>
      <c r="AP1672" s="160">
        <f>IF($AM$1579&gt;0,PPMT('Assumptions (Geo)'!$V$7,Model!Z$1,'Assumptions (Geo)'!$V$10,'Assumptions (Geo)'!$V$5*Model!$AM$1579*AVERAGE('Assumptions (Geo)'!$AI$2:$AK$2)/10^9),0)</f>
        <v>-0.02627970143</v>
      </c>
      <c r="AQ1672" s="160">
        <f>IF($AM$1579&gt;0,PPMT('Assumptions (Geo)'!$V$7,Model!AA$1,'Assumptions (Geo)'!$V$10,'Assumptions (Geo)'!$V$5*Model!$AM$1579*AVERAGE('Assumptions (Geo)'!$AI$2:$AK$2)/10^9),0)</f>
        <v>-0.02752798725</v>
      </c>
      <c r="AR1672" s="160">
        <f>IF($AM$1579&gt;0,PPMT('Assumptions (Geo)'!$V$7,Model!AB$1,'Assumptions (Geo)'!$V$10,'Assumptions (Geo)'!$V$5*Model!$AM$1579*AVERAGE('Assumptions (Geo)'!$AI$2:$AK$2)/10^9),0)</f>
        <v>-0.02883556665</v>
      </c>
      <c r="AS1672" s="160">
        <f>IF($AM$1579&gt;0,PPMT('Assumptions (Geo)'!$V$7,Model!AC$1,'Assumptions (Geo)'!$V$10,'Assumptions (Geo)'!$V$5*Model!$AM$1579*AVERAGE('Assumptions (Geo)'!$AI$2:$AK$2)/10^9),0)</f>
        <v>-0.03020525606</v>
      </c>
      <c r="AT1672" s="160">
        <f>IF($AM$1579&gt;0,PPMT('Assumptions (Geo)'!$V$7,Model!AD$1,'Assumptions (Geo)'!$V$10,'Assumptions (Geo)'!$V$5*Model!$AM$1579*AVERAGE('Assumptions (Geo)'!$AI$2:$AK$2)/10^9),0)</f>
        <v>-0.03164000572</v>
      </c>
      <c r="AU1672" s="160">
        <f>IF($AM$1579&gt;0,PPMT('Assumptions (Geo)'!$V$7,Model!AE$1,'Assumptions (Geo)'!$V$10,'Assumptions (Geo)'!$V$5*Model!$AM$1579*AVERAGE('Assumptions (Geo)'!$AI$2:$AK$2)/10^9),0)</f>
        <v>-0.033142906</v>
      </c>
      <c r="AV1672" s="160">
        <f>IF($AM$1579&gt;0,PPMT('Assumptions (Geo)'!$V$7,Model!AF$1,'Assumptions (Geo)'!$V$10,'Assumptions (Geo)'!$V$5*Model!$AM$1579*AVERAGE('Assumptions (Geo)'!$AI$2:$AK$2)/10^9),0)</f>
        <v>-0.03471719403</v>
      </c>
      <c r="AW1672" s="160">
        <f>IF($AM$1579&gt;0,PPMT('Assumptions (Geo)'!$V$7,Model!AG$1,'Assumptions (Geo)'!$V$10,'Assumptions (Geo)'!$V$5*Model!$AM$1579*AVERAGE('Assumptions (Geo)'!$AI$2:$AK$2)/10^9),0)</f>
        <v>-0.03636626075</v>
      </c>
      <c r="AX1672" s="160">
        <f>IF($AM$1579&gt;0,PPMT('Assumptions (Geo)'!$V$7,Model!AH$1,'Assumptions (Geo)'!$V$10,'Assumptions (Geo)'!$V$5*Model!$AM$1579*AVERAGE('Assumptions (Geo)'!$AI$2:$AK$2)/10^9),0)</f>
        <v>-0.03809365813</v>
      </c>
      <c r="AY1672" s="160">
        <f>IF($AM$1579&gt;0,PPMT('Assumptions (Geo)'!$V$7,Model!AI$1,'Assumptions (Geo)'!$V$10,'Assumptions (Geo)'!$V$5*Model!$AM$1579*AVERAGE('Assumptions (Geo)'!$AI$2:$AK$2)/10^9),0)</f>
        <v>-0.03990310689</v>
      </c>
      <c r="AZ1672" s="160">
        <f>IF($AM$1579&gt;0,PPMT('Assumptions (Geo)'!$V$7,Model!AJ$1,'Assumptions (Geo)'!$V$10,'Assumptions (Geo)'!$V$5*Model!$AM$1579*AVERAGE('Assumptions (Geo)'!$AI$2:$AK$2)/10^9),0)</f>
        <v>-0.04179850447</v>
      </c>
      <c r="BA1672" s="160">
        <f>IF($AM$1579&gt;0,PPMT('Assumptions (Geo)'!$V$7,Model!AK$1,'Assumptions (Geo)'!$V$10,'Assumptions (Geo)'!$V$5*Model!$AM$1579*AVERAGE('Assumptions (Geo)'!$AI$2:$AK$2)/10^9),0)</f>
        <v>-0.04378393343</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-0.02185230911</v>
      </c>
      <c r="AO1673" s="160">
        <f>IF($AN$1579&gt;0,PPMT('Assumptions (Geo)'!$V$7,Model!X$1,'Assumptions (Geo)'!$V$10,'Assumptions (Geo)'!$V$5*Model!$AN$1579*AVERAGE('Assumptions (Geo)'!$AJ$2:$AL$2)/10^9),0)</f>
        <v>-0.02289029379</v>
      </c>
      <c r="AP1673" s="160">
        <f>IF($AN$1579&gt;0,PPMT('Assumptions (Geo)'!$V$7,Model!Y$1,'Assumptions (Geo)'!$V$10,'Assumptions (Geo)'!$V$5*Model!$AN$1579*AVERAGE('Assumptions (Geo)'!$AJ$2:$AL$2)/10^9),0)</f>
        <v>-0.02397758275</v>
      </c>
      <c r="AQ1673" s="160">
        <f>IF($AN$1579&gt;0,PPMT('Assumptions (Geo)'!$V$7,Model!Z$1,'Assumptions (Geo)'!$V$10,'Assumptions (Geo)'!$V$5*Model!$AN$1579*AVERAGE('Assumptions (Geo)'!$AJ$2:$AL$2)/10^9),0)</f>
        <v>-0.02511651793</v>
      </c>
      <c r="AR1673" s="160">
        <f>IF($AN$1579&gt;0,PPMT('Assumptions (Geo)'!$V$7,Model!AA$1,'Assumptions (Geo)'!$V$10,'Assumptions (Geo)'!$V$5*Model!$AN$1579*AVERAGE('Assumptions (Geo)'!$AJ$2:$AL$2)/10^9),0)</f>
        <v>-0.02630955253</v>
      </c>
      <c r="AS1673" s="160">
        <f>IF($AN$1579&gt;0,PPMT('Assumptions (Geo)'!$V$7,Model!AB$1,'Assumptions (Geo)'!$V$10,'Assumptions (Geo)'!$V$5*Model!$AN$1579*AVERAGE('Assumptions (Geo)'!$AJ$2:$AL$2)/10^9),0)</f>
        <v>-0.02755925627</v>
      </c>
      <c r="AT1673" s="160">
        <f>IF($AN$1579&gt;0,PPMT('Assumptions (Geo)'!$V$7,Model!AC$1,'Assumptions (Geo)'!$V$10,'Assumptions (Geo)'!$V$5*Model!$AN$1579*AVERAGE('Assumptions (Geo)'!$AJ$2:$AL$2)/10^9),0)</f>
        <v>-0.02886832094</v>
      </c>
      <c r="AU1673" s="160">
        <f>IF($AN$1579&gt;0,PPMT('Assumptions (Geo)'!$V$7,Model!AD$1,'Assumptions (Geo)'!$V$10,'Assumptions (Geo)'!$V$5*Model!$AN$1579*AVERAGE('Assumptions (Geo)'!$AJ$2:$AL$2)/10^9),0)</f>
        <v>-0.03023956619</v>
      </c>
      <c r="AV1673" s="160">
        <f>IF($AN$1579&gt;0,PPMT('Assumptions (Geo)'!$V$7,Model!AE$1,'Assumptions (Geo)'!$V$10,'Assumptions (Geo)'!$V$5*Model!$AN$1579*AVERAGE('Assumptions (Geo)'!$AJ$2:$AL$2)/10^9),0)</f>
        <v>-0.03167594558</v>
      </c>
      <c r="AW1673" s="160">
        <f>IF($AN$1579&gt;0,PPMT('Assumptions (Geo)'!$V$7,Model!AF$1,'Assumptions (Geo)'!$V$10,'Assumptions (Geo)'!$V$5*Model!$AN$1579*AVERAGE('Assumptions (Geo)'!$AJ$2:$AL$2)/10^9),0)</f>
        <v>-0.033180553</v>
      </c>
      <c r="AX1673" s="160">
        <f>IF($AN$1579&gt;0,PPMT('Assumptions (Geo)'!$V$7,Model!AG$1,'Assumptions (Geo)'!$V$10,'Assumptions (Geo)'!$V$5*Model!$AN$1579*AVERAGE('Assumptions (Geo)'!$AJ$2:$AL$2)/10^9),0)</f>
        <v>-0.03475662927</v>
      </c>
      <c r="AY1673" s="160">
        <f>IF($AN$1579&gt;0,PPMT('Assumptions (Geo)'!$V$7,Model!AH$1,'Assumptions (Geo)'!$V$10,'Assumptions (Geo)'!$V$5*Model!$AN$1579*AVERAGE('Assumptions (Geo)'!$AJ$2:$AL$2)/10^9),0)</f>
        <v>-0.03640756916</v>
      </c>
      <c r="AZ1673" s="160">
        <f>IF($AN$1579&gt;0,PPMT('Assumptions (Geo)'!$V$7,Model!AI$1,'Assumptions (Geo)'!$V$10,'Assumptions (Geo)'!$V$5*Model!$AN$1579*AVERAGE('Assumptions (Geo)'!$AJ$2:$AL$2)/10^9),0)</f>
        <v>-0.03813692869</v>
      </c>
      <c r="BA1673" s="160">
        <f>IF($AN$1579&gt;0,PPMT('Assumptions (Geo)'!$V$7,Model!AJ$1,'Assumptions (Geo)'!$V$10,'Assumptions (Geo)'!$V$5*Model!$AN$1579*AVERAGE('Assumptions (Geo)'!$AJ$2:$AL$2)/10^9),0)</f>
        <v>-0.0399484328</v>
      </c>
      <c r="BB1673" s="160">
        <f>IF($AN$1579&gt;0,PPMT('Assumptions (Geo)'!$V$7,Model!AK$1,'Assumptions (Geo)'!$V$10,'Assumptions (Geo)'!$V$5*Model!$AN$1579*AVERAGE('Assumptions (Geo)'!$AJ$2:$AL$2)/10^9),0)</f>
        <v>-0.04184598336</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-0.02079210715</v>
      </c>
      <c r="AP1674" s="160">
        <f>IF($AO$1579&gt;0,PPMT('Assumptions (Geo)'!$V$7,Model!X$1,'Assumptions (Geo)'!$V$10,'Assumptions (Geo)'!$V$5*Model!$AO$1579*AVERAGE('Assumptions (Geo)'!$AK$2:$AM$2)/10^9),0)</f>
        <v>-0.02177973224</v>
      </c>
      <c r="AQ1674" s="160">
        <f>IF($AO$1579&gt;0,PPMT('Assumptions (Geo)'!$V$7,Model!Y$1,'Assumptions (Geo)'!$V$10,'Assumptions (Geo)'!$V$5*Model!$AO$1579*AVERAGE('Assumptions (Geo)'!$AK$2:$AM$2)/10^9),0)</f>
        <v>-0.02281426952</v>
      </c>
      <c r="AR1674" s="160">
        <f>IF($AO$1579&gt;0,PPMT('Assumptions (Geo)'!$V$7,Model!Z$1,'Assumptions (Geo)'!$V$10,'Assumptions (Geo)'!$V$5*Model!$AO$1579*AVERAGE('Assumptions (Geo)'!$AK$2:$AM$2)/10^9),0)</f>
        <v>-0.02389794733</v>
      </c>
      <c r="AS1674" s="160">
        <f>IF($AO$1579&gt;0,PPMT('Assumptions (Geo)'!$V$7,Model!AA$1,'Assumptions (Geo)'!$V$10,'Assumptions (Geo)'!$V$5*Model!$AO$1579*AVERAGE('Assumptions (Geo)'!$AK$2:$AM$2)/10^9),0)</f>
        <v>-0.02503309982</v>
      </c>
      <c r="AT1674" s="160">
        <f>IF($AO$1579&gt;0,PPMT('Assumptions (Geo)'!$V$7,Model!AB$1,'Assumptions (Geo)'!$V$10,'Assumptions (Geo)'!$V$5*Model!$AO$1579*AVERAGE('Assumptions (Geo)'!$AK$2:$AM$2)/10^9),0)</f>
        <v>-0.02622217207</v>
      </c>
      <c r="AU1674" s="160">
        <f>IF($AO$1579&gt;0,PPMT('Assumptions (Geo)'!$V$7,Model!AC$1,'Assumptions (Geo)'!$V$10,'Assumptions (Geo)'!$V$5*Model!$AO$1579*AVERAGE('Assumptions (Geo)'!$AK$2:$AM$2)/10^9),0)</f>
        <v>-0.02746772524</v>
      </c>
      <c r="AV1674" s="160">
        <f>IF($AO$1579&gt;0,PPMT('Assumptions (Geo)'!$V$7,Model!AD$1,'Assumptions (Geo)'!$V$10,'Assumptions (Geo)'!$V$5*Model!$AO$1579*AVERAGE('Assumptions (Geo)'!$AK$2:$AM$2)/10^9),0)</f>
        <v>-0.02877244219</v>
      </c>
      <c r="AW1674" s="160">
        <f>IF($AO$1579&gt;0,PPMT('Assumptions (Geo)'!$V$7,Model!AE$1,'Assumptions (Geo)'!$V$10,'Assumptions (Geo)'!$V$5*Model!$AO$1579*AVERAGE('Assumptions (Geo)'!$AK$2:$AM$2)/10^9),0)</f>
        <v>-0.03013913319</v>
      </c>
      <c r="AX1674" s="160">
        <f>IF($AO$1579&gt;0,PPMT('Assumptions (Geo)'!$V$7,Model!AF$1,'Assumptions (Geo)'!$V$10,'Assumptions (Geo)'!$V$5*Model!$AO$1579*AVERAGE('Assumptions (Geo)'!$AK$2:$AM$2)/10^9),0)</f>
        <v>-0.03157074202</v>
      </c>
      <c r="AY1674" s="160">
        <f>IF($AO$1579&gt;0,PPMT('Assumptions (Geo)'!$V$7,Model!AG$1,'Assumptions (Geo)'!$V$10,'Assumptions (Geo)'!$V$5*Model!$AO$1579*AVERAGE('Assumptions (Geo)'!$AK$2:$AM$2)/10^9),0)</f>
        <v>-0.03307035226</v>
      </c>
      <c r="AZ1674" s="160">
        <f>IF($AO$1579&gt;0,PPMT('Assumptions (Geo)'!$V$7,Model!AH$1,'Assumptions (Geo)'!$V$10,'Assumptions (Geo)'!$V$5*Model!$AO$1579*AVERAGE('Assumptions (Geo)'!$AK$2:$AM$2)/10^9),0)</f>
        <v>-0.034641194</v>
      </c>
      <c r="BA1674" s="160">
        <f>IF($AO$1579&gt;0,PPMT('Assumptions (Geo)'!$V$7,Model!AI$1,'Assumptions (Geo)'!$V$10,'Assumptions (Geo)'!$V$5*Model!$AO$1579*AVERAGE('Assumptions (Geo)'!$AK$2:$AM$2)/10^9),0)</f>
        <v>-0.03628665071</v>
      </c>
      <c r="BB1674" s="160">
        <f>IF($AO$1579&gt;0,PPMT('Assumptions (Geo)'!$V$7,Model!AJ$1,'Assumptions (Geo)'!$V$10,'Assumptions (Geo)'!$V$5*Model!$AO$1579*AVERAGE('Assumptions (Geo)'!$AK$2:$AM$2)/10^9),0)</f>
        <v>-0.03801026662</v>
      </c>
      <c r="BC1674" s="160">
        <f>IF($AO$1579&gt;0,PPMT('Assumptions (Geo)'!$V$7,Model!AK$1,'Assumptions (Geo)'!$V$10,'Assumptions (Geo)'!$V$5*Model!$AO$1579*AVERAGE('Assumptions (Geo)'!$AK$2:$AM$2)/10^9),0)</f>
        <v>-0.03981575428</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-0.0196822213</v>
      </c>
      <c r="AQ1675" s="160">
        <f>IF($AP$1579&gt;0,PPMT('Assumptions (Geo)'!$V$7,Model!X$1,'Assumptions (Geo)'!$V$10,'Assumptions (Geo)'!$V$5*Model!$AP$1579*AVERAGE('Assumptions (Geo)'!$AL$2:$AN$2)/10^9),0)</f>
        <v>-0.02061712681</v>
      </c>
      <c r="AR1675" s="160">
        <f>IF($AP$1579&gt;0,PPMT('Assumptions (Geo)'!$V$7,Model!Y$1,'Assumptions (Geo)'!$V$10,'Assumptions (Geo)'!$V$5*Model!$AP$1579*AVERAGE('Assumptions (Geo)'!$AL$2:$AN$2)/10^9),0)</f>
        <v>-0.02159644034</v>
      </c>
      <c r="AS1675" s="160">
        <f>IF($AP$1579&gt;0,PPMT('Assumptions (Geo)'!$V$7,Model!Z$1,'Assumptions (Geo)'!$V$10,'Assumptions (Geo)'!$V$5*Model!$AP$1579*AVERAGE('Assumptions (Geo)'!$AL$2:$AN$2)/10^9),0)</f>
        <v>-0.02262227125</v>
      </c>
      <c r="AT1675" s="160">
        <f>IF($AP$1579&gt;0,PPMT('Assumptions (Geo)'!$V$7,Model!AA$1,'Assumptions (Geo)'!$V$10,'Assumptions (Geo)'!$V$5*Model!$AP$1579*AVERAGE('Assumptions (Geo)'!$AL$2:$AN$2)/10^9),0)</f>
        <v>-0.02369682914</v>
      </c>
      <c r="AU1675" s="160">
        <f>IF($AP$1579&gt;0,PPMT('Assumptions (Geo)'!$V$7,Model!AB$1,'Assumptions (Geo)'!$V$10,'Assumptions (Geo)'!$V$5*Model!$AP$1579*AVERAGE('Assumptions (Geo)'!$AL$2:$AN$2)/10^9),0)</f>
        <v>-0.02482242852</v>
      </c>
      <c r="AV1675" s="160">
        <f>IF($AP$1579&gt;0,PPMT('Assumptions (Geo)'!$V$7,Model!AC$1,'Assumptions (Geo)'!$V$10,'Assumptions (Geo)'!$V$5*Model!$AP$1579*AVERAGE('Assumptions (Geo)'!$AL$2:$AN$2)/10^9),0)</f>
        <v>-0.02600149387</v>
      </c>
      <c r="AW1675" s="160">
        <f>IF($AP$1579&gt;0,PPMT('Assumptions (Geo)'!$V$7,Model!AD$1,'Assumptions (Geo)'!$V$10,'Assumptions (Geo)'!$V$5*Model!$AP$1579*AVERAGE('Assumptions (Geo)'!$AL$2:$AN$2)/10^9),0)</f>
        <v>-0.02723656483</v>
      </c>
      <c r="AX1675" s="160">
        <f>IF($AP$1579&gt;0,PPMT('Assumptions (Geo)'!$V$7,Model!AE$1,'Assumptions (Geo)'!$V$10,'Assumptions (Geo)'!$V$5*Model!$AP$1579*AVERAGE('Assumptions (Geo)'!$AL$2:$AN$2)/10^9),0)</f>
        <v>-0.02853030166</v>
      </c>
      <c r="AY1675" s="160">
        <f>IF($AP$1579&gt;0,PPMT('Assumptions (Geo)'!$V$7,Model!AF$1,'Assumptions (Geo)'!$V$10,'Assumptions (Geo)'!$V$5*Model!$AP$1579*AVERAGE('Assumptions (Geo)'!$AL$2:$AN$2)/10^9),0)</f>
        <v>-0.02988549099</v>
      </c>
      <c r="AZ1675" s="160">
        <f>IF($AP$1579&gt;0,PPMT('Assumptions (Geo)'!$V$7,Model!AG$1,'Assumptions (Geo)'!$V$10,'Assumptions (Geo)'!$V$5*Model!$AP$1579*AVERAGE('Assumptions (Geo)'!$AL$2:$AN$2)/10^9),0)</f>
        <v>-0.03130505181</v>
      </c>
      <c r="BA1675" s="160">
        <f>IF($AP$1579&gt;0,PPMT('Assumptions (Geo)'!$V$7,Model!AH$1,'Assumptions (Geo)'!$V$10,'Assumptions (Geo)'!$V$5*Model!$AP$1579*AVERAGE('Assumptions (Geo)'!$AL$2:$AN$2)/10^9),0)</f>
        <v>-0.03279204177</v>
      </c>
      <c r="BB1675" s="160">
        <f>IF($AP$1579&gt;0,PPMT('Assumptions (Geo)'!$V$7,Model!AI$1,'Assumptions (Geo)'!$V$10,'Assumptions (Geo)'!$V$5*Model!$AP$1579*AVERAGE('Assumptions (Geo)'!$AL$2:$AN$2)/10^9),0)</f>
        <v>-0.03434966376</v>
      </c>
      <c r="BC1675" s="160">
        <f>IF($AP$1579&gt;0,PPMT('Assumptions (Geo)'!$V$7,Model!AJ$1,'Assumptions (Geo)'!$V$10,'Assumptions (Geo)'!$V$5*Model!$AP$1579*AVERAGE('Assumptions (Geo)'!$AL$2:$AN$2)/10^9),0)</f>
        <v>-0.03598127279</v>
      </c>
      <c r="BD1675" s="160">
        <f>IF($AP$1579&gt;0,PPMT('Assumptions (Geo)'!$V$7,Model!AK$1,'Assumptions (Geo)'!$V$10,'Assumptions (Geo)'!$V$5*Model!$AP$1579*AVERAGE('Assumptions (Geo)'!$AL$2:$AN$2)/10^9),0)</f>
        <v>-0.03769038325</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-0.0185211165</v>
      </c>
      <c r="AR1676" s="160">
        <f>IF($AQ$1579&gt;0,PPMT('Assumptions (Geo)'!$V$7,Model!X$1,'Assumptions (Geo)'!$V$10,'Assumptions (Geo)'!$V$5*Model!$AQ$1579*AVERAGE('Assumptions (Geo)'!$AM$2:$AO$2)/10^9),0)</f>
        <v>-0.01940086953</v>
      </c>
      <c r="AS1676" s="160">
        <f>IF($AQ$1579&gt;0,PPMT('Assumptions (Geo)'!$V$7,Model!Y$1,'Assumptions (Geo)'!$V$10,'Assumptions (Geo)'!$V$5*Model!$AQ$1579*AVERAGE('Assumptions (Geo)'!$AM$2:$AO$2)/10^9),0)</f>
        <v>-0.02032241084</v>
      </c>
      <c r="AT1676" s="160">
        <f>IF($AQ$1579&gt;0,PPMT('Assumptions (Geo)'!$V$7,Model!Z$1,'Assumptions (Geo)'!$V$10,'Assumptions (Geo)'!$V$5*Model!$AQ$1579*AVERAGE('Assumptions (Geo)'!$AM$2:$AO$2)/10^9),0)</f>
        <v>-0.02128772535</v>
      </c>
      <c r="AU1676" s="160">
        <f>IF($AQ$1579&gt;0,PPMT('Assumptions (Geo)'!$V$7,Model!AA$1,'Assumptions (Geo)'!$V$10,'Assumptions (Geo)'!$V$5*Model!$AQ$1579*AVERAGE('Assumptions (Geo)'!$AM$2:$AO$2)/10^9),0)</f>
        <v>-0.0222988923</v>
      </c>
      <c r="AV1676" s="160">
        <f>IF($AQ$1579&gt;0,PPMT('Assumptions (Geo)'!$V$7,Model!AB$1,'Assumptions (Geo)'!$V$10,'Assumptions (Geo)'!$V$5*Model!$AQ$1579*AVERAGE('Assumptions (Geo)'!$AM$2:$AO$2)/10^9),0)</f>
        <v>-0.02335808969</v>
      </c>
      <c r="AW1676" s="160">
        <f>IF($AQ$1579&gt;0,PPMT('Assumptions (Geo)'!$V$7,Model!AC$1,'Assumptions (Geo)'!$V$10,'Assumptions (Geo)'!$V$5*Model!$AQ$1579*AVERAGE('Assumptions (Geo)'!$AM$2:$AO$2)/10^9),0)</f>
        <v>-0.02446759895</v>
      </c>
      <c r="AX1676" s="160">
        <f>IF($AQ$1579&gt;0,PPMT('Assumptions (Geo)'!$V$7,Model!AD$1,'Assumptions (Geo)'!$V$10,'Assumptions (Geo)'!$V$5*Model!$AQ$1579*AVERAGE('Assumptions (Geo)'!$AM$2:$AO$2)/10^9),0)</f>
        <v>-0.0256298099</v>
      </c>
      <c r="AY1676" s="160">
        <f>IF($AQ$1579&gt;0,PPMT('Assumptions (Geo)'!$V$7,Model!AE$1,'Assumptions (Geo)'!$V$10,'Assumptions (Geo)'!$V$5*Model!$AQ$1579*AVERAGE('Assumptions (Geo)'!$AM$2:$AO$2)/10^9),0)</f>
        <v>-0.02684722587</v>
      </c>
      <c r="AZ1676" s="160">
        <f>IF($AQ$1579&gt;0,PPMT('Assumptions (Geo)'!$V$7,Model!AF$1,'Assumptions (Geo)'!$V$10,'Assumptions (Geo)'!$V$5*Model!$AQ$1579*AVERAGE('Assumptions (Geo)'!$AM$2:$AO$2)/10^9),0)</f>
        <v>-0.0281224691</v>
      </c>
      <c r="BA1676" s="160">
        <f>IF($AQ$1579&gt;0,PPMT('Assumptions (Geo)'!$V$7,Model!AG$1,'Assumptions (Geo)'!$V$10,'Assumptions (Geo)'!$V$5*Model!$AQ$1579*AVERAGE('Assumptions (Geo)'!$AM$2:$AO$2)/10^9),0)</f>
        <v>-0.02945828638</v>
      </c>
      <c r="BB1676" s="160">
        <f>IF($AQ$1579&gt;0,PPMT('Assumptions (Geo)'!$V$7,Model!AH$1,'Assumptions (Geo)'!$V$10,'Assumptions (Geo)'!$V$5*Model!$AQ$1579*AVERAGE('Assumptions (Geo)'!$AM$2:$AO$2)/10^9),0)</f>
        <v>-0.03085755498</v>
      </c>
      <c r="BC1676" s="160">
        <f>IF($AQ$1579&gt;0,PPMT('Assumptions (Geo)'!$V$7,Model!AI$1,'Assumptions (Geo)'!$V$10,'Assumptions (Geo)'!$V$5*Model!$AQ$1579*AVERAGE('Assumptions (Geo)'!$AM$2:$AO$2)/10^9),0)</f>
        <v>-0.03232328885</v>
      </c>
      <c r="BD1676" s="160">
        <f>IF($AQ$1579&gt;0,PPMT('Assumptions (Geo)'!$V$7,Model!AJ$1,'Assumptions (Geo)'!$V$10,'Assumptions (Geo)'!$V$5*Model!$AQ$1579*AVERAGE('Assumptions (Geo)'!$AM$2:$AO$2)/10^9),0)</f>
        <v>-0.03385864507</v>
      </c>
      <c r="BE1676" s="160">
        <f>IF($AQ$1579&gt;0,PPMT('Assumptions (Geo)'!$V$7,Model!AK$1,'Assumptions (Geo)'!$V$10,'Assumptions (Geo)'!$V$5*Model!$AQ$1579*AVERAGE('Assumptions (Geo)'!$AM$2:$AO$2)/10^9),0)</f>
        <v>-0.03546693071</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-0.01730721672</v>
      </c>
      <c r="AS1677" s="160">
        <f>IF($AR$1579&gt;0,PPMT('Assumptions (Geo)'!$V$7,Model!X$1,'Assumptions (Geo)'!$V$10,'Assumptions (Geo)'!$V$5*Model!$AR$1579*AVERAGE('Assumptions (Geo)'!$AN$2:$AP$2)/10^9),0)</f>
        <v>-0.01812930951</v>
      </c>
      <c r="AT1677" s="160">
        <f>IF($AR$1579&gt;0,PPMT('Assumptions (Geo)'!$V$7,Model!Y$1,'Assumptions (Geo)'!$V$10,'Assumptions (Geo)'!$V$5*Model!$AR$1579*AVERAGE('Assumptions (Geo)'!$AN$2:$AP$2)/10^9),0)</f>
        <v>-0.01899045171</v>
      </c>
      <c r="AU1677" s="160">
        <f>IF($AR$1579&gt;0,PPMT('Assumptions (Geo)'!$V$7,Model!Z$1,'Assumptions (Geo)'!$V$10,'Assumptions (Geo)'!$V$5*Model!$AR$1579*AVERAGE('Assumptions (Geo)'!$AN$2:$AP$2)/10^9),0)</f>
        <v>-0.01989249817</v>
      </c>
      <c r="AV1677" s="160">
        <f>IF($AR$1579&gt;0,PPMT('Assumptions (Geo)'!$V$7,Model!AA$1,'Assumptions (Geo)'!$V$10,'Assumptions (Geo)'!$V$5*Model!$AR$1579*AVERAGE('Assumptions (Geo)'!$AN$2:$AP$2)/10^9),0)</f>
        <v>-0.02083739183</v>
      </c>
      <c r="AW1677" s="160">
        <f>IF($AR$1579&gt;0,PPMT('Assumptions (Geo)'!$V$7,Model!AB$1,'Assumptions (Geo)'!$V$10,'Assumptions (Geo)'!$V$5*Model!$AR$1579*AVERAGE('Assumptions (Geo)'!$AN$2:$AP$2)/10^9),0)</f>
        <v>-0.02182716794</v>
      </c>
      <c r="AX1677" s="160">
        <f>IF($AR$1579&gt;0,PPMT('Assumptions (Geo)'!$V$7,Model!AC$1,'Assumptions (Geo)'!$V$10,'Assumptions (Geo)'!$V$5*Model!$AR$1579*AVERAGE('Assumptions (Geo)'!$AN$2:$AP$2)/10^9),0)</f>
        <v>-0.02286395842</v>
      </c>
      <c r="AY1677" s="160">
        <f>IF($AR$1579&gt;0,PPMT('Assumptions (Geo)'!$V$7,Model!AD$1,'Assumptions (Geo)'!$V$10,'Assumptions (Geo)'!$V$5*Model!$AR$1579*AVERAGE('Assumptions (Geo)'!$AN$2:$AP$2)/10^9),0)</f>
        <v>-0.02394999644</v>
      </c>
      <c r="AZ1677" s="160">
        <f>IF($AR$1579&gt;0,PPMT('Assumptions (Geo)'!$V$7,Model!AE$1,'Assumptions (Geo)'!$V$10,'Assumptions (Geo)'!$V$5*Model!$AR$1579*AVERAGE('Assumptions (Geo)'!$AN$2:$AP$2)/10^9),0)</f>
        <v>-0.02508762128</v>
      </c>
      <c r="BA1677" s="160">
        <f>IF($AR$1579&gt;0,PPMT('Assumptions (Geo)'!$V$7,Model!AF$1,'Assumptions (Geo)'!$V$10,'Assumptions (Geo)'!$V$5*Model!$AR$1579*AVERAGE('Assumptions (Geo)'!$AN$2:$AP$2)/10^9),0)</f>
        <v>-0.02627928329</v>
      </c>
      <c r="BB1677" s="160">
        <f>IF($AR$1579&gt;0,PPMT('Assumptions (Geo)'!$V$7,Model!AG$1,'Assumptions (Geo)'!$V$10,'Assumptions (Geo)'!$V$5*Model!$AR$1579*AVERAGE('Assumptions (Geo)'!$AN$2:$AP$2)/10^9),0)</f>
        <v>-0.02752754924</v>
      </c>
      <c r="BC1677" s="160">
        <f>IF($AR$1579&gt;0,PPMT('Assumptions (Geo)'!$V$7,Model!AH$1,'Assumptions (Geo)'!$V$10,'Assumptions (Geo)'!$V$5*Model!$AR$1579*AVERAGE('Assumptions (Geo)'!$AN$2:$AP$2)/10^9),0)</f>
        <v>-0.02883510783</v>
      </c>
      <c r="BD1677" s="160">
        <f>IF($AR$1579&gt;0,PPMT('Assumptions (Geo)'!$V$7,Model!AI$1,'Assumptions (Geo)'!$V$10,'Assumptions (Geo)'!$V$5*Model!$AR$1579*AVERAGE('Assumptions (Geo)'!$AN$2:$AP$2)/10^9),0)</f>
        <v>-0.03020477545</v>
      </c>
      <c r="BE1677" s="160">
        <f>IF($AR$1579&gt;0,PPMT('Assumptions (Geo)'!$V$7,Model!AJ$1,'Assumptions (Geo)'!$V$10,'Assumptions (Geo)'!$V$5*Model!$AR$1579*AVERAGE('Assumptions (Geo)'!$AN$2:$AP$2)/10^9),0)</f>
        <v>-0.03163950229</v>
      </c>
      <c r="BF1677" s="160">
        <f>IF($AR$1579&gt;0,PPMT('Assumptions (Geo)'!$V$7,Model!AK$1,'Assumptions (Geo)'!$V$10,'Assumptions (Geo)'!$V$5*Model!$AR$1579*AVERAGE('Assumptions (Geo)'!$AN$2:$AP$2)/10^9),0)</f>
        <v>-0.03314237865</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-0.01603890391</v>
      </c>
      <c r="AT1678" s="160">
        <f>IF($AS$1579&gt;0,PPMT('Assumptions (Geo)'!$V$7,Model!X$1,'Assumptions (Geo)'!$V$10,'Assumptions (Geo)'!$V$5*Model!$AS$1579*AVERAGE('Assumptions (Geo)'!$AO$2:$AQ$2)/10^9),0)</f>
        <v>-0.01680075185</v>
      </c>
      <c r="AU1678" s="160">
        <f>IF($AS$1579&gt;0,PPMT('Assumptions (Geo)'!$V$7,Model!Y$1,'Assumptions (Geo)'!$V$10,'Assumptions (Geo)'!$V$5*Model!$AS$1579*AVERAGE('Assumptions (Geo)'!$AO$2:$AQ$2)/10^9),0)</f>
        <v>-0.01759878756</v>
      </c>
      <c r="AV1678" s="160">
        <f>IF($AS$1579&gt;0,PPMT('Assumptions (Geo)'!$V$7,Model!Z$1,'Assumptions (Geo)'!$V$10,'Assumptions (Geo)'!$V$5*Model!$AS$1579*AVERAGE('Assumptions (Geo)'!$AO$2:$AQ$2)/10^9),0)</f>
        <v>-0.01843472997</v>
      </c>
      <c r="AW1678" s="160">
        <f>IF($AS$1579&gt;0,PPMT('Assumptions (Geo)'!$V$7,Model!AA$1,'Assumptions (Geo)'!$V$10,'Assumptions (Geo)'!$V$5*Model!$AS$1579*AVERAGE('Assumptions (Geo)'!$AO$2:$AQ$2)/10^9),0)</f>
        <v>-0.01931037964</v>
      </c>
      <c r="AX1678" s="160">
        <f>IF($AS$1579&gt;0,PPMT('Assumptions (Geo)'!$V$7,Model!AB$1,'Assumptions (Geo)'!$V$10,'Assumptions (Geo)'!$V$5*Model!$AS$1579*AVERAGE('Assumptions (Geo)'!$AO$2:$AQ$2)/10^9),0)</f>
        <v>-0.02022762268</v>
      </c>
      <c r="AY1678" s="160">
        <f>IF($AS$1579&gt;0,PPMT('Assumptions (Geo)'!$V$7,Model!AC$1,'Assumptions (Geo)'!$V$10,'Assumptions (Geo)'!$V$5*Model!$AS$1579*AVERAGE('Assumptions (Geo)'!$AO$2:$AQ$2)/10^9),0)</f>
        <v>-0.02118843475</v>
      </c>
      <c r="AZ1678" s="160">
        <f>IF($AS$1579&gt;0,PPMT('Assumptions (Geo)'!$V$7,Model!AD$1,'Assumptions (Geo)'!$V$10,'Assumptions (Geo)'!$V$5*Model!$AS$1579*AVERAGE('Assumptions (Geo)'!$AO$2:$AQ$2)/10^9),0)</f>
        <v>-0.0221948854</v>
      </c>
      <c r="BA1678" s="160">
        <f>IF($AS$1579&gt;0,PPMT('Assumptions (Geo)'!$V$7,Model!AE$1,'Assumptions (Geo)'!$V$10,'Assumptions (Geo)'!$V$5*Model!$AS$1579*AVERAGE('Assumptions (Geo)'!$AO$2:$AQ$2)/10^9),0)</f>
        <v>-0.02324914246</v>
      </c>
      <c r="BB1678" s="160">
        <f>IF($AS$1579&gt;0,PPMT('Assumptions (Geo)'!$V$7,Model!AF$1,'Assumptions (Geo)'!$V$10,'Assumptions (Geo)'!$V$5*Model!$AS$1579*AVERAGE('Assumptions (Geo)'!$AO$2:$AQ$2)/10^9),0)</f>
        <v>-0.02435347673</v>
      </c>
      <c r="BC1678" s="160">
        <f>IF($AS$1579&gt;0,PPMT('Assumptions (Geo)'!$V$7,Model!AG$1,'Assumptions (Geo)'!$V$10,'Assumptions (Geo)'!$V$5*Model!$AS$1579*AVERAGE('Assumptions (Geo)'!$AO$2:$AQ$2)/10^9),0)</f>
        <v>-0.02551026687</v>
      </c>
      <c r="BD1678" s="160">
        <f>IF($AS$1579&gt;0,PPMT('Assumptions (Geo)'!$V$7,Model!AH$1,'Assumptions (Geo)'!$V$10,'Assumptions (Geo)'!$V$5*Model!$AS$1579*AVERAGE('Assumptions (Geo)'!$AO$2:$AQ$2)/10^9),0)</f>
        <v>-0.02672200455</v>
      </c>
      <c r="BE1678" s="160">
        <f>IF($AS$1579&gt;0,PPMT('Assumptions (Geo)'!$V$7,Model!AI$1,'Assumptions (Geo)'!$V$10,'Assumptions (Geo)'!$V$5*Model!$AS$1579*AVERAGE('Assumptions (Geo)'!$AO$2:$AQ$2)/10^9),0)</f>
        <v>-0.02799129976</v>
      </c>
      <c r="BF1678" s="160">
        <f>IF($AS$1579&gt;0,PPMT('Assumptions (Geo)'!$V$7,Model!AJ$1,'Assumptions (Geo)'!$V$10,'Assumptions (Geo)'!$V$5*Model!$AS$1579*AVERAGE('Assumptions (Geo)'!$AO$2:$AQ$2)/10^9),0)</f>
        <v>-0.0293208865</v>
      </c>
      <c r="BG1678" s="160">
        <f>IF($AS$1579&gt;0,PPMT('Assumptions (Geo)'!$V$7,Model!AK$1,'Assumptions (Geo)'!$V$10,'Assumptions (Geo)'!$V$5*Model!$AS$1579*AVERAGE('Assumptions (Geo)'!$AO$2:$AQ$2)/10^9),0)</f>
        <v>-0.03071362861</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-0.01471451702</v>
      </c>
      <c r="AU1679" s="160">
        <f>IF($AT$1579&gt;0,PPMT('Assumptions (Geo)'!$V$7,Model!X$1,'Assumptions (Geo)'!$V$10,'Assumptions (Geo)'!$V$5*Model!$AT$1579*AVERAGE('Assumptions (Geo)'!$AP$2:$AR$2)/10^9),0)</f>
        <v>-0.01541345657</v>
      </c>
      <c r="AV1679" s="160">
        <f>IF($AT$1579&gt;0,PPMT('Assumptions (Geo)'!$V$7,Model!Y$1,'Assumptions (Geo)'!$V$10,'Assumptions (Geo)'!$V$5*Model!$AT$1579*AVERAGE('Assumptions (Geo)'!$AP$2:$AR$2)/10^9),0)</f>
        <v>-0.01614559576</v>
      </c>
      <c r="AW1679" s="160">
        <f>IF($AT$1579&gt;0,PPMT('Assumptions (Geo)'!$V$7,Model!Z$1,'Assumptions (Geo)'!$V$10,'Assumptions (Geo)'!$V$5*Model!$AT$1579*AVERAGE('Assumptions (Geo)'!$AP$2:$AR$2)/10^9),0)</f>
        <v>-0.01691251156</v>
      </c>
      <c r="AX1679" s="160">
        <f>IF($AT$1579&gt;0,PPMT('Assumptions (Geo)'!$V$7,Model!AA$1,'Assumptions (Geo)'!$V$10,'Assumptions (Geo)'!$V$5*Model!$AT$1579*AVERAGE('Assumptions (Geo)'!$AP$2:$AR$2)/10^9),0)</f>
        <v>-0.01771585586</v>
      </c>
      <c r="AY1679" s="160">
        <f>IF($AT$1579&gt;0,PPMT('Assumptions (Geo)'!$V$7,Model!AB$1,'Assumptions (Geo)'!$V$10,'Assumptions (Geo)'!$V$5*Model!$AT$1579*AVERAGE('Assumptions (Geo)'!$AP$2:$AR$2)/10^9),0)</f>
        <v>-0.01855735901</v>
      </c>
      <c r="AZ1679" s="160">
        <f>IF($AT$1579&gt;0,PPMT('Assumptions (Geo)'!$V$7,Model!AC$1,'Assumptions (Geo)'!$V$10,'Assumptions (Geo)'!$V$5*Model!$AT$1579*AVERAGE('Assumptions (Geo)'!$AP$2:$AR$2)/10^9),0)</f>
        <v>-0.01943883357</v>
      </c>
      <c r="BA1679" s="160">
        <f>IF($AT$1579&gt;0,PPMT('Assumptions (Geo)'!$V$7,Model!AD$1,'Assumptions (Geo)'!$V$10,'Assumptions (Geo)'!$V$5*Model!$AT$1579*AVERAGE('Assumptions (Geo)'!$AP$2:$AR$2)/10^9),0)</f>
        <v>-0.02036217816</v>
      </c>
      <c r="BB1679" s="160">
        <f>IF($AT$1579&gt;0,PPMT('Assumptions (Geo)'!$V$7,Model!AE$1,'Assumptions (Geo)'!$V$10,'Assumptions (Geo)'!$V$5*Model!$AT$1579*AVERAGE('Assumptions (Geo)'!$AP$2:$AR$2)/10^9),0)</f>
        <v>-0.02132938162</v>
      </c>
      <c r="BC1679" s="160">
        <f>IF($AT$1579&gt;0,PPMT('Assumptions (Geo)'!$V$7,Model!AF$1,'Assumptions (Geo)'!$V$10,'Assumptions (Geo)'!$V$5*Model!$AT$1579*AVERAGE('Assumptions (Geo)'!$AP$2:$AR$2)/10^9),0)</f>
        <v>-0.02234252725</v>
      </c>
      <c r="BD1679" s="160">
        <f>IF($AT$1579&gt;0,PPMT('Assumptions (Geo)'!$V$7,Model!AG$1,'Assumptions (Geo)'!$V$10,'Assumptions (Geo)'!$V$5*Model!$AT$1579*AVERAGE('Assumptions (Geo)'!$AP$2:$AR$2)/10^9),0)</f>
        <v>-0.02340379729</v>
      </c>
      <c r="BE1679" s="160">
        <f>IF($AT$1579&gt;0,PPMT('Assumptions (Geo)'!$V$7,Model!AH$1,'Assumptions (Geo)'!$V$10,'Assumptions (Geo)'!$V$5*Model!$AT$1579*AVERAGE('Assumptions (Geo)'!$AP$2:$AR$2)/10^9),0)</f>
        <v>-0.02451547766</v>
      </c>
      <c r="BF1679" s="160">
        <f>IF($AT$1579&gt;0,PPMT('Assumptions (Geo)'!$V$7,Model!AI$1,'Assumptions (Geo)'!$V$10,'Assumptions (Geo)'!$V$5*Model!$AT$1579*AVERAGE('Assumptions (Geo)'!$AP$2:$AR$2)/10^9),0)</f>
        <v>-0.02567996285</v>
      </c>
      <c r="BG1679" s="160">
        <f>IF($AT$1579&gt;0,PPMT('Assumptions (Geo)'!$V$7,Model!AJ$1,'Assumptions (Geo)'!$V$10,'Assumptions (Geo)'!$V$5*Model!$AT$1579*AVERAGE('Assumptions (Geo)'!$AP$2:$AR$2)/10^9),0)</f>
        <v>-0.02689976109</v>
      </c>
      <c r="BH1679" s="160">
        <f>IF($AT$1579&gt;0,PPMT('Assumptions (Geo)'!$V$7,Model!AK$1,'Assumptions (Geo)'!$V$10,'Assumptions (Geo)'!$V$5*Model!$AT$1579*AVERAGE('Assumptions (Geo)'!$AP$2:$AR$2)/10^9),0)</f>
        <v>-0.02817749974</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-0.01333235085</v>
      </c>
      <c r="AV1680" s="160">
        <f>IF($AU$1579&gt;0,PPMT('Assumptions (Geo)'!$V$7,Model!X$1,'Assumptions (Geo)'!$V$10,'Assumptions (Geo)'!$V$5*Model!$AU$1579*AVERAGE('Assumptions (Geo)'!$AQ$2:$AS$2)/10^9),0)</f>
        <v>-0.01396563752</v>
      </c>
      <c r="AW1680" s="160">
        <f>IF($AU$1579&gt;0,PPMT('Assumptions (Geo)'!$V$7,Model!Y$1,'Assumptions (Geo)'!$V$10,'Assumptions (Geo)'!$V$5*Model!$AU$1579*AVERAGE('Assumptions (Geo)'!$AQ$2:$AS$2)/10^9),0)</f>
        <v>-0.0146290053</v>
      </c>
      <c r="AX1680" s="160">
        <f>IF($AU$1579&gt;0,PPMT('Assumptions (Geo)'!$V$7,Model!Z$1,'Assumptions (Geo)'!$V$10,'Assumptions (Geo)'!$V$5*Model!$AU$1579*AVERAGE('Assumptions (Geo)'!$AQ$2:$AS$2)/10^9),0)</f>
        <v>-0.01532388305</v>
      </c>
      <c r="AY1680" s="160">
        <f>IF($AU$1579&gt;0,PPMT('Assumptions (Geo)'!$V$7,Model!AA$1,'Assumptions (Geo)'!$V$10,'Assumptions (Geo)'!$V$5*Model!$AU$1579*AVERAGE('Assumptions (Geo)'!$AQ$2:$AS$2)/10^9),0)</f>
        <v>-0.01605176749</v>
      </c>
      <c r="AZ1680" s="160">
        <f>IF($AU$1579&gt;0,PPMT('Assumptions (Geo)'!$V$7,Model!AB$1,'Assumptions (Geo)'!$V$10,'Assumptions (Geo)'!$V$5*Model!$AU$1579*AVERAGE('Assumptions (Geo)'!$AQ$2:$AS$2)/10^9),0)</f>
        <v>-0.01681422645</v>
      </c>
      <c r="BA1680" s="160">
        <f>IF($AU$1579&gt;0,PPMT('Assumptions (Geo)'!$V$7,Model!AC$1,'Assumptions (Geo)'!$V$10,'Assumptions (Geo)'!$V$5*Model!$AU$1579*AVERAGE('Assumptions (Geo)'!$AQ$2:$AS$2)/10^9),0)</f>
        <v>-0.01761290221</v>
      </c>
      <c r="BB1680" s="160">
        <f>IF($AU$1579&gt;0,PPMT('Assumptions (Geo)'!$V$7,Model!AD$1,'Assumptions (Geo)'!$V$10,'Assumptions (Geo)'!$V$5*Model!$AU$1579*AVERAGE('Assumptions (Geo)'!$AQ$2:$AS$2)/10^9),0)</f>
        <v>-0.01844951506</v>
      </c>
      <c r="BC1680" s="160">
        <f>IF($AU$1579&gt;0,PPMT('Assumptions (Geo)'!$V$7,Model!AE$1,'Assumptions (Geo)'!$V$10,'Assumptions (Geo)'!$V$5*Model!$AU$1579*AVERAGE('Assumptions (Geo)'!$AQ$2:$AS$2)/10^9),0)</f>
        <v>-0.01932586703</v>
      </c>
      <c r="BD1680" s="160">
        <f>IF($AU$1579&gt;0,PPMT('Assumptions (Geo)'!$V$7,Model!AF$1,'Assumptions (Geo)'!$V$10,'Assumptions (Geo)'!$V$5*Model!$AU$1579*AVERAGE('Assumptions (Geo)'!$AQ$2:$AS$2)/10^9),0)</f>
        <v>-0.02024384571</v>
      </c>
      <c r="BE1680" s="160">
        <f>IF($AU$1579&gt;0,PPMT('Assumptions (Geo)'!$V$7,Model!AG$1,'Assumptions (Geo)'!$V$10,'Assumptions (Geo)'!$V$5*Model!$AU$1579*AVERAGE('Assumptions (Geo)'!$AQ$2:$AS$2)/10^9),0)</f>
        <v>-0.02120542838</v>
      </c>
      <c r="BF1680" s="160">
        <f>IF($AU$1579&gt;0,PPMT('Assumptions (Geo)'!$V$7,Model!AH$1,'Assumptions (Geo)'!$V$10,'Assumptions (Geo)'!$V$5*Model!$AU$1579*AVERAGE('Assumptions (Geo)'!$AQ$2:$AS$2)/10^9),0)</f>
        <v>-0.02221268623</v>
      </c>
      <c r="BG1680" s="160">
        <f>IF($AU$1579&gt;0,PPMT('Assumptions (Geo)'!$V$7,Model!AI$1,'Assumptions (Geo)'!$V$10,'Assumptions (Geo)'!$V$5*Model!$AU$1579*AVERAGE('Assumptions (Geo)'!$AQ$2:$AS$2)/10^9),0)</f>
        <v>-0.02326778882</v>
      </c>
      <c r="BH1680" s="160">
        <f>IF($AU$1579&gt;0,PPMT('Assumptions (Geo)'!$V$7,Model!AJ$1,'Assumptions (Geo)'!$V$10,'Assumptions (Geo)'!$V$5*Model!$AU$1579*AVERAGE('Assumptions (Geo)'!$AQ$2:$AS$2)/10^9),0)</f>
        <v>-0.02437300879</v>
      </c>
      <c r="BI1680" s="160">
        <f>IF($AU$1579&gt;0,PPMT('Assumptions (Geo)'!$V$7,Model!AK$1,'Assumptions (Geo)'!$V$10,'Assumptions (Geo)'!$V$5*Model!$AU$1579*AVERAGE('Assumptions (Geo)'!$AQ$2:$AS$2)/10^9),0)</f>
        <v>-0.02553072671</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-0.01189065505</v>
      </c>
      <c r="AW1681" s="160">
        <f>IF($AV$1579&gt;0,PPMT('Assumptions (Geo)'!$V$7,Model!X$1,'Assumptions (Geo)'!$V$10,'Assumptions (Geo)'!$V$5*Model!$AV$1579*AVERAGE('Assumptions (Geo)'!$AR$2:$AT$2)/10^9),0)</f>
        <v>-0.01245546116</v>
      </c>
      <c r="AX1681" s="160">
        <f>IF($AV$1579&gt;0,PPMT('Assumptions (Geo)'!$V$7,Model!Y$1,'Assumptions (Geo)'!$V$10,'Assumptions (Geo)'!$V$5*Model!$AV$1579*AVERAGE('Assumptions (Geo)'!$AR$2:$AT$2)/10^9),0)</f>
        <v>-0.01304709557</v>
      </c>
      <c r="AY1681" s="160">
        <f>IF($AV$1579&gt;0,PPMT('Assumptions (Geo)'!$V$7,Model!Z$1,'Assumptions (Geo)'!$V$10,'Assumptions (Geo)'!$V$5*Model!$AV$1579*AVERAGE('Assumptions (Geo)'!$AR$2:$AT$2)/10^9),0)</f>
        <v>-0.01366683261</v>
      </c>
      <c r="AZ1681" s="160">
        <f>IF($AV$1579&gt;0,PPMT('Assumptions (Geo)'!$V$7,Model!AA$1,'Assumptions (Geo)'!$V$10,'Assumptions (Geo)'!$V$5*Model!$AV$1579*AVERAGE('Assumptions (Geo)'!$AR$2:$AT$2)/10^9),0)</f>
        <v>-0.01431600716</v>
      </c>
      <c r="BA1681" s="160">
        <f>IF($AV$1579&gt;0,PPMT('Assumptions (Geo)'!$V$7,Model!AB$1,'Assumptions (Geo)'!$V$10,'Assumptions (Geo)'!$V$5*Model!$AV$1579*AVERAGE('Assumptions (Geo)'!$AR$2:$AT$2)/10^9),0)</f>
        <v>-0.0149960175</v>
      </c>
      <c r="BB1681" s="160">
        <f>IF($AV$1579&gt;0,PPMT('Assumptions (Geo)'!$V$7,Model!AC$1,'Assumptions (Geo)'!$V$10,'Assumptions (Geo)'!$V$5*Model!$AV$1579*AVERAGE('Assumptions (Geo)'!$AR$2:$AT$2)/10^9),0)</f>
        <v>-0.01570832833</v>
      </c>
      <c r="BC1681" s="160">
        <f>IF($AV$1579&gt;0,PPMT('Assumptions (Geo)'!$V$7,Model!AD$1,'Assumptions (Geo)'!$V$10,'Assumptions (Geo)'!$V$5*Model!$AV$1579*AVERAGE('Assumptions (Geo)'!$AR$2:$AT$2)/10^9),0)</f>
        <v>-0.01645447392</v>
      </c>
      <c r="BD1681" s="160">
        <f>IF($AV$1579&gt;0,PPMT('Assumptions (Geo)'!$V$7,Model!AE$1,'Assumptions (Geo)'!$V$10,'Assumptions (Geo)'!$V$5*Model!$AV$1579*AVERAGE('Assumptions (Geo)'!$AR$2:$AT$2)/10^9),0)</f>
        <v>-0.01723606143</v>
      </c>
      <c r="BE1681" s="160">
        <f>IF($AV$1579&gt;0,PPMT('Assumptions (Geo)'!$V$7,Model!AF$1,'Assumptions (Geo)'!$V$10,'Assumptions (Geo)'!$V$5*Model!$AV$1579*AVERAGE('Assumptions (Geo)'!$AR$2:$AT$2)/10^9),0)</f>
        <v>-0.01805477435</v>
      </c>
      <c r="BF1681" s="160">
        <f>IF($AV$1579&gt;0,PPMT('Assumptions (Geo)'!$V$7,Model!AG$1,'Assumptions (Geo)'!$V$10,'Assumptions (Geo)'!$V$5*Model!$AV$1579*AVERAGE('Assumptions (Geo)'!$AR$2:$AT$2)/10^9),0)</f>
        <v>-0.01891237613</v>
      </c>
      <c r="BG1681" s="160">
        <f>IF($AV$1579&gt;0,PPMT('Assumptions (Geo)'!$V$7,Model!AH$1,'Assumptions (Geo)'!$V$10,'Assumptions (Geo)'!$V$5*Model!$AV$1579*AVERAGE('Assumptions (Geo)'!$AR$2:$AT$2)/10^9),0)</f>
        <v>-0.019810714</v>
      </c>
      <c r="BH1681" s="160">
        <f>IF($AV$1579&gt;0,PPMT('Assumptions (Geo)'!$V$7,Model!AI$1,'Assumptions (Geo)'!$V$10,'Assumptions (Geo)'!$V$5*Model!$AV$1579*AVERAGE('Assumptions (Geo)'!$AR$2:$AT$2)/10^9),0)</f>
        <v>-0.02075172292</v>
      </c>
      <c r="BI1681" s="160">
        <f>IF($AV$1579&gt;0,PPMT('Assumptions (Geo)'!$V$7,Model!AJ$1,'Assumptions (Geo)'!$V$10,'Assumptions (Geo)'!$V$5*Model!$AV$1579*AVERAGE('Assumptions (Geo)'!$AR$2:$AT$2)/10^9),0)</f>
        <v>-0.02173742975</v>
      </c>
      <c r="BJ1681" s="160">
        <f>IF($AV$1579&gt;0,PPMT('Assumptions (Geo)'!$V$7,Model!AK$1,'Assumptions (Geo)'!$V$10,'Assumptions (Geo)'!$V$5*Model!$AV$1579*AVERAGE('Assumptions (Geo)'!$AR$2:$AT$2)/10^9),0)</f>
        <v>-0.02276995767</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-0.01038763294</v>
      </c>
      <c r="AX1682" s="160">
        <f>IF($AW$1579&gt;0,PPMT('Assumptions (Geo)'!$V$7,Model!X$1,'Assumptions (Geo)'!$V$10,'Assumptions (Geo)'!$V$5*Model!$AW$1579*AVERAGE('Assumptions (Geo)'!$AS$2:$AU$2)/10^9),0)</f>
        <v>-0.0108810455</v>
      </c>
      <c r="AY1682" s="160">
        <f>IF($AW$1579&gt;0,PPMT('Assumptions (Geo)'!$V$7,Model!Y$1,'Assumptions (Geo)'!$V$10,'Assumptions (Geo)'!$V$5*Model!$AW$1579*AVERAGE('Assumptions (Geo)'!$AS$2:$AU$2)/10^9),0)</f>
        <v>-0.01139789516</v>
      </c>
      <c r="AZ1682" s="160">
        <f>IF($AW$1579&gt;0,PPMT('Assumptions (Geo)'!$V$7,Model!Z$1,'Assumptions (Geo)'!$V$10,'Assumptions (Geo)'!$V$5*Model!$AW$1579*AVERAGE('Assumptions (Geo)'!$AS$2:$AU$2)/10^9),0)</f>
        <v>-0.01193929518</v>
      </c>
      <c r="BA1682" s="160">
        <f>IF($AW$1579&gt;0,PPMT('Assumptions (Geo)'!$V$7,Model!AA$1,'Assumptions (Geo)'!$V$10,'Assumptions (Geo)'!$V$5*Model!$AW$1579*AVERAGE('Assumptions (Geo)'!$AS$2:$AU$2)/10^9),0)</f>
        <v>-0.01250641171</v>
      </c>
      <c r="BB1682" s="160">
        <f>IF($AW$1579&gt;0,PPMT('Assumptions (Geo)'!$V$7,Model!AB$1,'Assumptions (Geo)'!$V$10,'Assumptions (Geo)'!$V$5*Model!$AW$1579*AVERAGE('Assumptions (Geo)'!$AS$2:$AU$2)/10^9),0)</f>
        <v>-0.01310046626</v>
      </c>
      <c r="BC1682" s="160">
        <f>IF($AW$1579&gt;0,PPMT('Assumptions (Geo)'!$V$7,Model!AC$1,'Assumptions (Geo)'!$V$10,'Assumptions (Geo)'!$V$5*Model!$AW$1579*AVERAGE('Assumptions (Geo)'!$AS$2:$AU$2)/10^9),0)</f>
        <v>-0.01372273841</v>
      </c>
      <c r="BD1682" s="160">
        <f>IF($AW$1579&gt;0,PPMT('Assumptions (Geo)'!$V$7,Model!AD$1,'Assumptions (Geo)'!$V$10,'Assumptions (Geo)'!$V$5*Model!$AW$1579*AVERAGE('Assumptions (Geo)'!$AS$2:$AU$2)/10^9),0)</f>
        <v>-0.01437456848</v>
      </c>
      <c r="BE1682" s="160">
        <f>IF($AW$1579&gt;0,PPMT('Assumptions (Geo)'!$V$7,Model!AE$1,'Assumptions (Geo)'!$V$10,'Assumptions (Geo)'!$V$5*Model!$AW$1579*AVERAGE('Assumptions (Geo)'!$AS$2:$AU$2)/10^9),0)</f>
        <v>-0.01505736049</v>
      </c>
      <c r="BF1682" s="160">
        <f>IF($AW$1579&gt;0,PPMT('Assumptions (Geo)'!$V$7,Model!AF$1,'Assumptions (Geo)'!$V$10,'Assumptions (Geo)'!$V$5*Model!$AW$1579*AVERAGE('Assumptions (Geo)'!$AS$2:$AU$2)/10^9),0)</f>
        <v>-0.01577258511</v>
      </c>
      <c r="BG1682" s="160">
        <f>IF($AW$1579&gt;0,PPMT('Assumptions (Geo)'!$V$7,Model!AG$1,'Assumptions (Geo)'!$V$10,'Assumptions (Geo)'!$V$5*Model!$AW$1579*AVERAGE('Assumptions (Geo)'!$AS$2:$AU$2)/10^9),0)</f>
        <v>-0.0165217829</v>
      </c>
      <c r="BH1682" s="160">
        <f>IF($AW$1579&gt;0,PPMT('Assumptions (Geo)'!$V$7,Model!AH$1,'Assumptions (Geo)'!$V$10,'Assumptions (Geo)'!$V$5*Model!$AW$1579*AVERAGE('Assumptions (Geo)'!$AS$2:$AU$2)/10^9),0)</f>
        <v>-0.01730656759</v>
      </c>
      <c r="BI1682" s="160">
        <f>IF($AW$1579&gt;0,PPMT('Assumptions (Geo)'!$V$7,Model!AI$1,'Assumptions (Geo)'!$V$10,'Assumptions (Geo)'!$V$5*Model!$AW$1579*AVERAGE('Assumptions (Geo)'!$AS$2:$AU$2)/10^9),0)</f>
        <v>-0.01812862955</v>
      </c>
      <c r="BJ1682" s="160">
        <f>IF($AW$1579&gt;0,PPMT('Assumptions (Geo)'!$V$7,Model!AJ$1,'Assumptions (Geo)'!$V$10,'Assumptions (Geo)'!$V$5*Model!$AW$1579*AVERAGE('Assumptions (Geo)'!$AS$2:$AU$2)/10^9),0)</f>
        <v>-0.01898973945</v>
      </c>
      <c r="BK1682" s="160">
        <f>IF($AW$1579&gt;0,PPMT('Assumptions (Geo)'!$V$7,Model!AK$1,'Assumptions (Geo)'!$V$10,'Assumptions (Geo)'!$V$5*Model!$AW$1579*AVERAGE('Assumptions (Geo)'!$AS$2:$AU$2)/10^9),0)</f>
        <v>-0.01989175208</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-0.008821440403</v>
      </c>
      <c r="AY1683" s="160">
        <f>IF($AX$1579&gt;0,PPMT('Assumptions (Geo)'!$V$7,Model!X$1,'Assumptions (Geo)'!$V$10,'Assumptions (Geo)'!$V$5*Model!$AX$1579*AVERAGE('Assumptions (Geo)'!$AT$2:$AV$2)/10^9),0)</f>
        <v>-0.009240458822</v>
      </c>
      <c r="AZ1683" s="160">
        <f>IF($AX$1579&gt;0,PPMT('Assumptions (Geo)'!$V$7,Model!Y$1,'Assumptions (Geo)'!$V$10,'Assumptions (Geo)'!$V$5*Model!$AX$1579*AVERAGE('Assumptions (Geo)'!$AT$2:$AV$2)/10^9),0)</f>
        <v>-0.009679380616</v>
      </c>
      <c r="BA1683" s="160">
        <f>IF($AX$1579&gt;0,PPMT('Assumptions (Geo)'!$V$7,Model!Z$1,'Assumptions (Geo)'!$V$10,'Assumptions (Geo)'!$V$5*Model!$AX$1579*AVERAGE('Assumptions (Geo)'!$AT$2:$AV$2)/10^9),0)</f>
        <v>-0.0101391512</v>
      </c>
      <c r="BB1683" s="160">
        <f>IF($AX$1579&gt;0,PPMT('Assumptions (Geo)'!$V$7,Model!AA$1,'Assumptions (Geo)'!$V$10,'Assumptions (Geo)'!$V$5*Model!$AX$1579*AVERAGE('Assumptions (Geo)'!$AT$2:$AV$2)/10^9),0)</f>
        <v>-0.01062076088</v>
      </c>
      <c r="BC1683" s="160">
        <f>IF($AX$1579&gt;0,PPMT('Assumptions (Geo)'!$V$7,Model!AB$1,'Assumptions (Geo)'!$V$10,'Assumptions (Geo)'!$V$5*Model!$AX$1579*AVERAGE('Assumptions (Geo)'!$AT$2:$AV$2)/10^9),0)</f>
        <v>-0.01112524702</v>
      </c>
      <c r="BD1683" s="160">
        <f>IF($AX$1579&gt;0,PPMT('Assumptions (Geo)'!$V$7,Model!AC$1,'Assumptions (Geo)'!$V$10,'Assumptions (Geo)'!$V$5*Model!$AX$1579*AVERAGE('Assumptions (Geo)'!$AT$2:$AV$2)/10^9),0)</f>
        <v>-0.01165369625</v>
      </c>
      <c r="BE1683" s="160">
        <f>IF($AX$1579&gt;0,PPMT('Assumptions (Geo)'!$V$7,Model!AD$1,'Assumptions (Geo)'!$V$10,'Assumptions (Geo)'!$V$5*Model!$AX$1579*AVERAGE('Assumptions (Geo)'!$AT$2:$AV$2)/10^9),0)</f>
        <v>-0.01220724682</v>
      </c>
      <c r="BF1683" s="160">
        <f>IF($AX$1579&gt;0,PPMT('Assumptions (Geo)'!$V$7,Model!AE$1,'Assumptions (Geo)'!$V$10,'Assumptions (Geo)'!$V$5*Model!$AX$1579*AVERAGE('Assumptions (Geo)'!$AT$2:$AV$2)/10^9),0)</f>
        <v>-0.01278709105</v>
      </c>
      <c r="BG1683" s="160">
        <f>IF($AX$1579&gt;0,PPMT('Assumptions (Geo)'!$V$7,Model!AF$1,'Assumptions (Geo)'!$V$10,'Assumptions (Geo)'!$V$5*Model!$AX$1579*AVERAGE('Assumptions (Geo)'!$AT$2:$AV$2)/10^9),0)</f>
        <v>-0.01339447787</v>
      </c>
      <c r="BH1683" s="160">
        <f>IF($AX$1579&gt;0,PPMT('Assumptions (Geo)'!$V$7,Model!AG$1,'Assumptions (Geo)'!$V$10,'Assumptions (Geo)'!$V$5*Model!$AX$1579*AVERAGE('Assumptions (Geo)'!$AT$2:$AV$2)/10^9),0)</f>
        <v>-0.01403071557</v>
      </c>
      <c r="BI1683" s="160">
        <f>IF($AX$1579&gt;0,PPMT('Assumptions (Geo)'!$V$7,Model!AH$1,'Assumptions (Geo)'!$V$10,'Assumptions (Geo)'!$V$5*Model!$AX$1579*AVERAGE('Assumptions (Geo)'!$AT$2:$AV$2)/10^9),0)</f>
        <v>-0.01469717456</v>
      </c>
      <c r="BJ1683" s="160">
        <f>IF($AX$1579&gt;0,PPMT('Assumptions (Geo)'!$V$7,Model!AI$1,'Assumptions (Geo)'!$V$10,'Assumptions (Geo)'!$V$5*Model!$AX$1579*AVERAGE('Assumptions (Geo)'!$AT$2:$AV$2)/10^9),0)</f>
        <v>-0.01539529035</v>
      </c>
      <c r="BK1683" s="160">
        <f>IF($AX$1579&gt;0,PPMT('Assumptions (Geo)'!$V$7,Model!AJ$1,'Assumptions (Geo)'!$V$10,'Assumptions (Geo)'!$V$5*Model!$AX$1579*AVERAGE('Assumptions (Geo)'!$AT$2:$AV$2)/10^9),0)</f>
        <v>-0.01612656664</v>
      </c>
      <c r="BL1683" s="160">
        <f>IF($AX$1579&gt;0,PPMT('Assumptions (Geo)'!$V$7,Model!AK$1,'Assumptions (Geo)'!$V$10,'Assumptions (Geo)'!$V$5*Model!$AX$1579*AVERAGE('Assumptions (Geo)'!$AT$2:$AV$2)/10^9),0)</f>
        <v>-0.01689257856</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-0.007190184712</v>
      </c>
      <c r="AZ1684" s="160">
        <f>IF($AY$1579&gt;0,PPMT('Assumptions (Geo)'!$V$7,Model!X$1,'Assumptions (Geo)'!$V$10,'Assumptions (Geo)'!$V$5*Model!$AY$1579*AVERAGE('Assumptions (Geo)'!$AU$2:$AW$2)/10^9),0)</f>
        <v>-0.007531718486</v>
      </c>
      <c r="BA1684" s="160">
        <f>IF($AY$1579&gt;0,PPMT('Assumptions (Geo)'!$V$7,Model!Y$1,'Assumptions (Geo)'!$V$10,'Assumptions (Geo)'!$V$5*Model!$AY$1579*AVERAGE('Assumptions (Geo)'!$AU$2:$AW$2)/10^9),0)</f>
        <v>-0.007889475114</v>
      </c>
      <c r="BB1684" s="160">
        <f>IF($AY$1579&gt;0,PPMT('Assumptions (Geo)'!$V$7,Model!Z$1,'Assumptions (Geo)'!$V$10,'Assumptions (Geo)'!$V$5*Model!$AY$1579*AVERAGE('Assumptions (Geo)'!$AU$2:$AW$2)/10^9),0)</f>
        <v>-0.008264225182</v>
      </c>
      <c r="BC1684" s="160">
        <f>IF($AY$1579&gt;0,PPMT('Assumptions (Geo)'!$V$7,Model!AA$1,'Assumptions (Geo)'!$V$10,'Assumptions (Geo)'!$V$5*Model!$AY$1579*AVERAGE('Assumptions (Geo)'!$AU$2:$AW$2)/10^9),0)</f>
        <v>-0.008656775879</v>
      </c>
      <c r="BD1684" s="160">
        <f>IF($AY$1579&gt;0,PPMT('Assumptions (Geo)'!$V$7,Model!AB$1,'Assumptions (Geo)'!$V$10,'Assumptions (Geo)'!$V$5*Model!$AY$1579*AVERAGE('Assumptions (Geo)'!$AU$2:$AW$2)/10^9),0)</f>
        <v>-0.009067972733</v>
      </c>
      <c r="BE1684" s="160">
        <f>IF($AY$1579&gt;0,PPMT('Assumptions (Geo)'!$V$7,Model!AC$1,'Assumptions (Geo)'!$V$10,'Assumptions (Geo)'!$V$5*Model!$AY$1579*AVERAGE('Assumptions (Geo)'!$AU$2:$AW$2)/10^9),0)</f>
        <v>-0.009498701438</v>
      </c>
      <c r="BF1684" s="160">
        <f>IF($AY$1579&gt;0,PPMT('Assumptions (Geo)'!$V$7,Model!AD$1,'Assumptions (Geo)'!$V$10,'Assumptions (Geo)'!$V$5*Model!$AY$1579*AVERAGE('Assumptions (Geo)'!$AU$2:$AW$2)/10^9),0)</f>
        <v>-0.009949889756</v>
      </c>
      <c r="BG1684" s="160">
        <f>IF($AY$1579&gt;0,PPMT('Assumptions (Geo)'!$V$7,Model!AE$1,'Assumptions (Geo)'!$V$10,'Assumptions (Geo)'!$V$5*Model!$AY$1579*AVERAGE('Assumptions (Geo)'!$AU$2:$AW$2)/10^9),0)</f>
        <v>-0.01042250952</v>
      </c>
      <c r="BH1684" s="160">
        <f>IF($AY$1579&gt;0,PPMT('Assumptions (Geo)'!$V$7,Model!AF$1,'Assumptions (Geo)'!$V$10,'Assumptions (Geo)'!$V$5*Model!$AY$1579*AVERAGE('Assumptions (Geo)'!$AU$2:$AW$2)/10^9),0)</f>
        <v>-0.01091757872</v>
      </c>
      <c r="BI1684" s="160">
        <f>IF($AY$1579&gt;0,PPMT('Assumptions (Geo)'!$V$7,Model!AG$1,'Assumptions (Geo)'!$V$10,'Assumptions (Geo)'!$V$5*Model!$AY$1579*AVERAGE('Assumptions (Geo)'!$AU$2:$AW$2)/10^9),0)</f>
        <v>-0.01143616371</v>
      </c>
      <c r="BJ1684" s="160">
        <f>IF($AY$1579&gt;0,PPMT('Assumptions (Geo)'!$V$7,Model!AH$1,'Assumptions (Geo)'!$V$10,'Assumptions (Geo)'!$V$5*Model!$AY$1579*AVERAGE('Assumptions (Geo)'!$AU$2:$AW$2)/10^9),0)</f>
        <v>-0.01197938149</v>
      </c>
      <c r="BK1684" s="160">
        <f>IF($AY$1579&gt;0,PPMT('Assumptions (Geo)'!$V$7,Model!AI$1,'Assumptions (Geo)'!$V$10,'Assumptions (Geo)'!$V$5*Model!$AY$1579*AVERAGE('Assumptions (Geo)'!$AU$2:$AW$2)/10^9),0)</f>
        <v>-0.01254840211</v>
      </c>
      <c r="BL1684" s="160">
        <f>IF($AY$1579&gt;0,PPMT('Assumptions (Geo)'!$V$7,Model!AJ$1,'Assumptions (Geo)'!$V$10,'Assumptions (Geo)'!$V$5*Model!$AY$1579*AVERAGE('Assumptions (Geo)'!$AU$2:$AW$2)/10^9),0)</f>
        <v>-0.01314445121</v>
      </c>
      <c r="BM1684" s="160">
        <f>IF($AY$1579&gt;0,PPMT('Assumptions (Geo)'!$V$7,Model!AK$1,'Assumptions (Geo)'!$V$10,'Assumptions (Geo)'!$V$5*Model!$AY$1579*AVERAGE('Assumptions (Geo)'!$AU$2:$AW$2)/10^9),0)</f>
        <v>-0.01376881264</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-0.005491923329</v>
      </c>
      <c r="BA1685" s="160">
        <f>IF($AZ$1579&gt;0,PPMT('Assumptions (Geo)'!$V$7,Model!X$1,'Assumptions (Geo)'!$V$10,'Assumptions (Geo)'!$V$5*Model!$AZ$1579*AVERAGE('Assumptions (Geo)'!$AV$2:$AX$2)/10^9),0)</f>
        <v>-0.005752789687</v>
      </c>
      <c r="BB1685" s="160">
        <f>IF($AZ$1579&gt;0,PPMT('Assumptions (Geo)'!$V$7,Model!Y$1,'Assumptions (Geo)'!$V$10,'Assumptions (Geo)'!$V$5*Model!$AZ$1579*AVERAGE('Assumptions (Geo)'!$AV$2:$AX$2)/10^9),0)</f>
        <v>-0.006026047197</v>
      </c>
      <c r="BC1685" s="160">
        <f>IF($AZ$1579&gt;0,PPMT('Assumptions (Geo)'!$V$7,Model!Z$1,'Assumptions (Geo)'!$V$10,'Assumptions (Geo)'!$V$5*Model!$AZ$1579*AVERAGE('Assumptions (Geo)'!$AV$2:$AX$2)/10^9),0)</f>
        <v>-0.006312284439</v>
      </c>
      <c r="BD1685" s="160">
        <f>IF($AZ$1579&gt;0,PPMT('Assumptions (Geo)'!$V$7,Model!AA$1,'Assumptions (Geo)'!$V$10,'Assumptions (Geo)'!$V$5*Model!$AZ$1579*AVERAGE('Assumptions (Geo)'!$AV$2:$AX$2)/10^9),0)</f>
        <v>-0.00661211795</v>
      </c>
      <c r="BE1685" s="160">
        <f>IF($AZ$1579&gt;0,PPMT('Assumptions (Geo)'!$V$7,Model!AB$1,'Assumptions (Geo)'!$V$10,'Assumptions (Geo)'!$V$5*Model!$AZ$1579*AVERAGE('Assumptions (Geo)'!$AV$2:$AX$2)/10^9),0)</f>
        <v>-0.006926193553</v>
      </c>
      <c r="BF1685" s="160">
        <f>IF($AZ$1579&gt;0,PPMT('Assumptions (Geo)'!$V$7,Model!AC$1,'Assumptions (Geo)'!$V$10,'Assumptions (Geo)'!$V$5*Model!$AZ$1579*AVERAGE('Assumptions (Geo)'!$AV$2:$AX$2)/10^9),0)</f>
        <v>-0.007255187746</v>
      </c>
      <c r="BG1685" s="160">
        <f>IF($AZ$1579&gt;0,PPMT('Assumptions (Geo)'!$V$7,Model!AD$1,'Assumptions (Geo)'!$V$10,'Assumptions (Geo)'!$V$5*Model!$AZ$1579*AVERAGE('Assumptions (Geo)'!$AV$2:$AX$2)/10^9),0)</f>
        <v>-0.007599809164</v>
      </c>
      <c r="BH1685" s="160">
        <f>IF($AZ$1579&gt;0,PPMT('Assumptions (Geo)'!$V$7,Model!AE$1,'Assumptions (Geo)'!$V$10,'Assumptions (Geo)'!$V$5*Model!$AZ$1579*AVERAGE('Assumptions (Geo)'!$AV$2:$AX$2)/10^9),0)</f>
        <v>-0.0079608001</v>
      </c>
      <c r="BI1685" s="160">
        <f>IF($AZ$1579&gt;0,PPMT('Assumptions (Geo)'!$V$7,Model!AF$1,'Assumptions (Geo)'!$V$10,'Assumptions (Geo)'!$V$5*Model!$AZ$1579*AVERAGE('Assumptions (Geo)'!$AV$2:$AX$2)/10^9),0)</f>
        <v>-0.008338938104</v>
      </c>
      <c r="BJ1685" s="160">
        <f>IF($AZ$1579&gt;0,PPMT('Assumptions (Geo)'!$V$7,Model!AG$1,'Assumptions (Geo)'!$V$10,'Assumptions (Geo)'!$V$5*Model!$AZ$1579*AVERAGE('Assumptions (Geo)'!$AV$2:$AX$2)/10^9),0)</f>
        <v>-0.008735037664</v>
      </c>
      <c r="BK1685" s="160">
        <f>IF($AZ$1579&gt;0,PPMT('Assumptions (Geo)'!$V$7,Model!AH$1,'Assumptions (Geo)'!$V$10,'Assumptions (Geo)'!$V$5*Model!$AZ$1579*AVERAGE('Assumptions (Geo)'!$AV$2:$AX$2)/10^9),0)</f>
        <v>-0.009149951953</v>
      </c>
      <c r="BL1685" s="160">
        <f>IF($AZ$1579&gt;0,PPMT('Assumptions (Geo)'!$V$7,Model!AI$1,'Assumptions (Geo)'!$V$10,'Assumptions (Geo)'!$V$5*Model!$AZ$1579*AVERAGE('Assumptions (Geo)'!$AV$2:$AX$2)/10^9),0)</f>
        <v>-0.009584574671</v>
      </c>
      <c r="BM1685" s="160">
        <f>IF($AZ$1579&gt;0,PPMT('Assumptions (Geo)'!$V$7,Model!AJ$1,'Assumptions (Geo)'!$V$10,'Assumptions (Geo)'!$V$5*Model!$AZ$1579*AVERAGE('Assumptions (Geo)'!$AV$2:$AX$2)/10^9),0)</f>
        <v>-0.01003984197</v>
      </c>
      <c r="BN1685" s="160">
        <f>IF($AZ$1579&gt;0,PPMT('Assumptions (Geo)'!$V$7,Model!AK$1,'Assumptions (Geo)'!$V$10,'Assumptions (Geo)'!$V$5*Model!$AZ$1579*AVERAGE('Assumptions (Geo)'!$AV$2:$AX$2)/10^9),0)</f>
        <v>-0.01051673446</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-0.003724662684</v>
      </c>
      <c r="BB1686" s="160">
        <f>IF($BA$1579&gt;0,PPMT('Assumptions (Geo)'!$V$7,Model!X$1,'Assumptions (Geo)'!$V$10,'Assumptions (Geo)'!$V$5*Model!$BA$1579*AVERAGE('Assumptions (Geo)'!$AW$2:$AY$2)/10^9),0)</f>
        <v>-0.003901584161</v>
      </c>
      <c r="BC1686" s="160">
        <f>IF($BA$1579&gt;0,PPMT('Assumptions (Geo)'!$V$7,Model!Y$1,'Assumptions (Geo)'!$V$10,'Assumptions (Geo)'!$V$5*Model!$BA$1579*AVERAGE('Assumptions (Geo)'!$AW$2:$AY$2)/10^9),0)</f>
        <v>-0.004086909409</v>
      </c>
      <c r="BD1686" s="160">
        <f>IF($BA$1579&gt;0,PPMT('Assumptions (Geo)'!$V$7,Model!Z$1,'Assumptions (Geo)'!$V$10,'Assumptions (Geo)'!$V$5*Model!$BA$1579*AVERAGE('Assumptions (Geo)'!$AW$2:$AY$2)/10^9),0)</f>
        <v>-0.004281037606</v>
      </c>
      <c r="BE1686" s="160">
        <f>IF($BA$1579&gt;0,PPMT('Assumptions (Geo)'!$V$7,Model!AA$1,'Assumptions (Geo)'!$V$10,'Assumptions (Geo)'!$V$5*Model!$BA$1579*AVERAGE('Assumptions (Geo)'!$AW$2:$AY$2)/10^9),0)</f>
        <v>-0.004484386892</v>
      </c>
      <c r="BF1686" s="160">
        <f>IF($BA$1579&gt;0,PPMT('Assumptions (Geo)'!$V$7,Model!AB$1,'Assumptions (Geo)'!$V$10,'Assumptions (Geo)'!$V$5*Model!$BA$1579*AVERAGE('Assumptions (Geo)'!$AW$2:$AY$2)/10^9),0)</f>
        <v>-0.00469739527</v>
      </c>
      <c r="BG1686" s="160">
        <f>IF($BA$1579&gt;0,PPMT('Assumptions (Geo)'!$V$7,Model!AC$1,'Assumptions (Geo)'!$V$10,'Assumptions (Geo)'!$V$5*Model!$BA$1579*AVERAGE('Assumptions (Geo)'!$AW$2:$AY$2)/10^9),0)</f>
        <v>-0.004920521545</v>
      </c>
      <c r="BH1686" s="160">
        <f>IF($BA$1579&gt;0,PPMT('Assumptions (Geo)'!$V$7,Model!AD$1,'Assumptions (Geo)'!$V$10,'Assumptions (Geo)'!$V$5*Model!$BA$1579*AVERAGE('Assumptions (Geo)'!$AW$2:$AY$2)/10^9),0)</f>
        <v>-0.005154246318</v>
      </c>
      <c r="BI1686" s="160">
        <f>IF($BA$1579&gt;0,PPMT('Assumptions (Geo)'!$V$7,Model!AE$1,'Assumptions (Geo)'!$V$10,'Assumptions (Geo)'!$V$5*Model!$BA$1579*AVERAGE('Assumptions (Geo)'!$AW$2:$AY$2)/10^9),0)</f>
        <v>-0.005399073018</v>
      </c>
      <c r="BJ1686" s="160">
        <f>IF($BA$1579&gt;0,PPMT('Assumptions (Geo)'!$V$7,Model!AF$1,'Assumptions (Geo)'!$V$10,'Assumptions (Geo)'!$V$5*Model!$BA$1579*AVERAGE('Assumptions (Geo)'!$AW$2:$AY$2)/10^9),0)</f>
        <v>-0.005655528987</v>
      </c>
      <c r="BK1686" s="160">
        <f>IF($BA$1579&gt;0,PPMT('Assumptions (Geo)'!$V$7,Model!AG$1,'Assumptions (Geo)'!$V$10,'Assumptions (Geo)'!$V$5*Model!$BA$1579*AVERAGE('Assumptions (Geo)'!$AW$2:$AY$2)/10^9),0)</f>
        <v>-0.005924166614</v>
      </c>
      <c r="BL1686" s="160">
        <f>IF($BA$1579&gt;0,PPMT('Assumptions (Geo)'!$V$7,Model!AH$1,'Assumptions (Geo)'!$V$10,'Assumptions (Geo)'!$V$5*Model!$BA$1579*AVERAGE('Assumptions (Geo)'!$AW$2:$AY$2)/10^9),0)</f>
        <v>-0.006205564528</v>
      </c>
      <c r="BM1686" s="160">
        <f>IF($BA$1579&gt;0,PPMT('Assumptions (Geo)'!$V$7,Model!AI$1,'Assumptions (Geo)'!$V$10,'Assumptions (Geo)'!$V$5*Model!$BA$1579*AVERAGE('Assumptions (Geo)'!$AW$2:$AY$2)/10^9),0)</f>
        <v>-0.006500328843</v>
      </c>
      <c r="BN1686" s="160">
        <f>IF($BA$1579&gt;0,PPMT('Assumptions (Geo)'!$V$7,Model!AJ$1,'Assumptions (Geo)'!$V$10,'Assumptions (Geo)'!$V$5*Model!$BA$1579*AVERAGE('Assumptions (Geo)'!$AW$2:$AY$2)/10^9),0)</f>
        <v>-0.006809094463</v>
      </c>
      <c r="BO1686" s="160">
        <f>IF($BA$1579&gt;0,PPMT('Assumptions (Geo)'!$V$7,Model!AK$1,'Assumptions (Geo)'!$V$10,'Assumptions (Geo)'!$V$5*Model!$BA$1579*AVERAGE('Assumptions (Geo)'!$AW$2:$AY$2)/10^9),0)</f>
        <v>-0.00713252645</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-0.03229986785</v>
      </c>
      <c r="Y1687" s="177">
        <f t="array" ref="Y1687">SUM(IF(ISERROR(Y1688:Y1738),"",Y1688:Y1738))</f>
        <v>-0.06333165595</v>
      </c>
      <c r="Z1687" s="177">
        <f t="array" ref="Z1687">SUM(IF(ISERROR(Z1688:Z1738),"",Z1688:Z1738))</f>
        <v>-0.09263553209</v>
      </c>
      <c r="AA1687" s="177">
        <f t="array" ref="AA1687">SUM(IF(ISERROR(AA1688:AA1738),"",AA1688:AA1738))</f>
        <v>-0.1197506262</v>
      </c>
      <c r="AB1687" s="177">
        <f t="array" ref="AB1687">SUM(IF(ISERROR(AB1688:AB1738),"",AB1688:AB1738))</f>
        <v>-0.1445889257</v>
      </c>
      <c r="AC1687" s="177">
        <f t="array" ref="AC1687">SUM(IF(ISERROR(AC1688:AC1738),"",AC1688:AC1738))</f>
        <v>-0.1670602224</v>
      </c>
      <c r="AD1687" s="177">
        <f t="array" ref="AD1687">SUM(IF(ISERROR(AD1688:AD1738),"",AD1688:AD1738))</f>
        <v>-0.1870720804</v>
      </c>
      <c r="AE1687" s="177">
        <f t="array" ref="AE1687">SUM(IF(ISERROR(AE1688:AE1738),"",AE1688:AE1738))</f>
        <v>-0.204529803</v>
      </c>
      <c r="AF1687" s="177">
        <f t="array" ref="AF1687">SUM(IF(ISERROR(AF1688:AF1738),"",AF1688:AF1738))</f>
        <v>-0.2193364009</v>
      </c>
      <c r="AG1687" s="177">
        <f t="array" ref="AG1687">SUM(IF(ISERROR(AG1688:AG1738),"",AG1688:AG1738))</f>
        <v>-0.2313925614</v>
      </c>
      <c r="AH1687" s="177">
        <f t="array" ref="AH1687">SUM(IF(ISERROR(AH1688:AH1738),"",AH1688:AH1738))</f>
        <v>-0.2405966173</v>
      </c>
      <c r="AI1687" s="177">
        <f t="array" ref="AI1687">SUM(IF(ISERROR(AI1688:AI1738),"",AI1688:AI1738))</f>
        <v>-0.2468445177</v>
      </c>
      <c r="AJ1687" s="177">
        <f t="array" ref="AJ1687">SUM(IF(ISERROR(AJ1688:AJ1738),"",AJ1688:AJ1738))</f>
        <v>-0.2500297985</v>
      </c>
      <c r="AK1687" s="177">
        <f t="array" ref="AK1687">SUM(IF(ISERROR(AK1688:AK1738),"",AK1688:AK1738))</f>
        <v>-0.2500435551</v>
      </c>
      <c r="AL1687" s="177">
        <f t="array" ref="AL1687">SUM(IF(ISERROR(AL1688:AL1738),"",AL1688:AL1738))</f>
        <v>-0.2467744152</v>
      </c>
      <c r="AM1687" s="177">
        <f t="array" ref="AM1687">SUM(IF(ISERROR(AM1688:AM1738),"",AM1688:AM1738))</f>
        <v>-0.2401085137</v>
      </c>
      <c r="AN1687" s="177">
        <f t="array" ref="AN1687">SUM(IF(ISERROR(AN1688:AN1738),"",AN1688:AN1738))</f>
        <v>-0.232988948</v>
      </c>
      <c r="AO1687" s="177">
        <f t="array" ref="AO1687">SUM(IF(ISERROR(AO1688:AO1738),"",AO1688:AO1738))</f>
        <v>-0.2254664791</v>
      </c>
      <c r="AP1687" s="177">
        <f t="array" ref="AP1687">SUM(IF(ISERROR(AP1688:AP1738),"",AP1688:AP1738))</f>
        <v>-0.2175618233</v>
      </c>
      <c r="AQ1687" s="177">
        <f t="array" ref="AQ1687">SUM(IF(ISERROR(AQ1688:AQ1738),"",AQ1688:AQ1738))</f>
        <v>-0.2092629314</v>
      </c>
      <c r="AR1687" s="177">
        <f t="array" ref="AR1687">SUM(IF(ISERROR(AR1688:AR1738),"",AR1688:AR1738))</f>
        <v>-0.2005574297</v>
      </c>
      <c r="AS1687" s="177">
        <f t="array" ref="AS1687">SUM(IF(ISERROR(AS1688:AS1738),"",AS1688:AS1738))</f>
        <v>-0.1914326117</v>
      </c>
      <c r="AT1687" s="177">
        <f t="array" ref="AT1687">SUM(IF(ISERROR(AT1688:AT1738),"",AT1688:AT1738))</f>
        <v>-0.1818754298</v>
      </c>
      <c r="AU1687" s="177">
        <f t="array" ref="AU1687">SUM(IF(ISERROR(AU1688:AU1738),"",AU1688:AU1738))</f>
        <v>-0.1718724871</v>
      </c>
      <c r="AV1687" s="177">
        <f t="array" ref="AV1687">SUM(IF(ISERROR(AV1688:AV1738),"",AV1688:AV1738))</f>
        <v>-0.1614100282</v>
      </c>
      <c r="AW1687" s="177">
        <f t="array" ref="AW1687">SUM(IF(ISERROR(AW1688:AW1738),"",AW1688:AW1738))</f>
        <v>-0.1504739309</v>
      </c>
      <c r="AX1687" s="177">
        <f t="array" ref="AX1687">SUM(IF(ISERROR(AX1688:AX1738),"",AX1688:AX1738))</f>
        <v>-0.1390496969</v>
      </c>
      <c r="AY1687" s="177">
        <f t="array" ref="AY1687">SUM(IF(ISERROR(AY1688:AY1738),"",AY1688:AY1738))</f>
        <v>-0.1271224423</v>
      </c>
      <c r="AZ1687" s="177">
        <f t="array" ref="AZ1687">SUM(IF(ISERROR(AZ1688:AZ1738),"",AZ1688:AZ1738))</f>
        <v>-0.1146768883</v>
      </c>
      <c r="BA1687" s="177">
        <f t="array" ref="BA1687">SUM(IF(ISERROR(BA1688:BA1738),"",BA1688:BA1738))</f>
        <v>-0.1016973516</v>
      </c>
      <c r="BB1687" s="177">
        <f t="array" ref="BB1687">SUM(IF(ISERROR(BB1688:BB1738),"",BB1688:BB1738))</f>
        <v>-0.08627023702</v>
      </c>
      <c r="BC1687" s="177">
        <f t="array" ref="BC1687">SUM(IF(ISERROR(BC1688:BC1738),"",BC1688:BC1738))</f>
        <v>-0.07228885886</v>
      </c>
      <c r="BD1687" s="177">
        <f t="array" ref="BD1687">SUM(IF(ISERROR(BD1688:BD1738),"",BD1688:BD1738))</f>
        <v>-0.05972546445</v>
      </c>
      <c r="BE1687" s="177">
        <f t="array" ref="BE1687">SUM(IF(ISERROR(BE1688:BE1738),"",BE1688:BE1738))</f>
        <v>-0.04854639142</v>
      </c>
      <c r="BF1687" s="177">
        <f t="array" ref="BF1687">SUM(IF(ISERROR(BF1688:BF1738),"",BF1688:BF1738))</f>
        <v>-0.03871164456</v>
      </c>
      <c r="BG1687" s="177">
        <f t="array" ref="BG1687">SUM(IF(ISERROR(BG1688:BG1738),"",BG1688:BG1738))</f>
        <v>-0.0301744487</v>
      </c>
      <c r="BH1687" s="177">
        <f t="array" ref="BH1687">SUM(IF(ISERROR(BH1688:BH1738),"",BH1688:BH1738))</f>
        <v>-0.0228807765</v>
      </c>
      <c r="BI1687" s="177">
        <f t="array" ref="BI1687">SUM(IF(ISERROR(BI1688:BI1738),"",BI1688:BI1738))</f>
        <v>-0.01676884987</v>
      </c>
      <c r="BJ1687" s="177">
        <f t="array" ref="BJ1687">SUM(IF(ISERROR(BJ1688:BJ1738),"",BJ1688:BJ1738))</f>
        <v>-0.01176861343</v>
      </c>
      <c r="BK1687" s="177">
        <f t="array" ref="BK1687">SUM(IF(ISERROR(BK1688:BK1738),"",BK1688:BK1738))</f>
        <v>-0.007801178992</v>
      </c>
      <c r="BL1687" s="177">
        <f t="array" ref="BL1687">SUM(IF(ISERROR(BL1688:BL1738),"",BL1688:BL1738))</f>
        <v>-0.00477823912</v>
      </c>
      <c r="BM1687" s="177">
        <f t="array" ref="BM1687">SUM(IF(ISERROR(BM1688:BM1738),"",BM1688:BM1738))</f>
        <v>-0.002601448594</v>
      </c>
      <c r="BN1687" s="177">
        <f t="array" ref="BN1687">SUM(IF(ISERROR(BN1688:BN1738),"",BN1688:BN1738))</f>
        <v>-0.00116177188</v>
      </c>
      <c r="BO1687" s="177">
        <f t="array" ref="BO1687">SUM(IF(ISERROR(BO1688:BO1738),"",BO1688:BO1738))</f>
        <v>-0.0003387950064</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-0.03229986785</v>
      </c>
      <c r="Y1709" s="160">
        <f>IF($X$1579&gt;0,IPMT('Assumptions (Geo)'!$V$7,Model!X$1,'Assumptions (Geo)'!$V$10,'Assumptions (Geo)'!$V$5*Model!$X$1579*average('Assumptions (Geo)'!$T$2:$V$2)/10^9),0)</f>
        <v>-0.03077463145</v>
      </c>
      <c r="Z1709" s="160">
        <f>IF($X$1579&gt;0,IPMT('Assumptions (Geo)'!$V$7,Model!Y$1,'Assumptions (Geo)'!$V$10,'Assumptions (Geo)'!$V$5*Model!$X$1579*average('Assumptions (Geo)'!$T$2:$V$2)/10^9),0)</f>
        <v>-0.02917694632</v>
      </c>
      <c r="AA1709" s="160">
        <f>IF($X$1579&gt;0,IPMT('Assumptions (Geo)'!$V$7,Model!Z$1,'Assumptions (Geo)'!$V$10,'Assumptions (Geo)'!$V$5*Model!$X$1579*average('Assumptions (Geo)'!$T$2:$V$2)/10^9),0)</f>
        <v>-0.02750337114</v>
      </c>
      <c r="AB1709" s="160">
        <f>IF($X$1579&gt;0,IPMT('Assumptions (Geo)'!$V$7,Model!AA$1,'Assumptions (Geo)'!$V$10,'Assumptions (Geo)'!$V$5*Model!$X$1579*average('Assumptions (Geo)'!$T$2:$V$2)/10^9),0)</f>
        <v>-0.02575030115</v>
      </c>
      <c r="AC1709" s="160">
        <f>IF($X$1579&gt;0,IPMT('Assumptions (Geo)'!$V$7,Model!AB$1,'Assumptions (Geo)'!$V$10,'Assumptions (Geo)'!$V$5*Model!$X$1579*average('Assumptions (Geo)'!$T$2:$V$2)/10^9),0)</f>
        <v>-0.02391396033</v>
      </c>
      <c r="AD1709" s="160">
        <f>IF($X$1579&gt;0,IPMT('Assumptions (Geo)'!$V$7,Model!AC$1,'Assumptions (Geo)'!$V$10,'Assumptions (Geo)'!$V$5*Model!$X$1579*average('Assumptions (Geo)'!$T$2:$V$2)/10^9),0)</f>
        <v>-0.02199039332</v>
      </c>
      <c r="AE1709" s="160">
        <f>IF($X$1579&gt;0,IPMT('Assumptions (Geo)'!$V$7,Model!AD$1,'Assumptions (Geo)'!$V$10,'Assumptions (Geo)'!$V$5*Model!$X$1579*average('Assumptions (Geo)'!$T$2:$V$2)/10^9),0)</f>
        <v>-0.01997545688</v>
      </c>
      <c r="AF1709" s="160">
        <f>IF($X$1579&gt;0,IPMT('Assumptions (Geo)'!$V$7,Model!AE$1,'Assumptions (Geo)'!$V$10,'Assumptions (Geo)'!$V$5*Model!$X$1579*average('Assumptions (Geo)'!$T$2:$V$2)/10^9),0)</f>
        <v>-0.01786481096</v>
      </c>
      <c r="AG1709" s="160">
        <f>IF($X$1579&gt;0,IPMT('Assumptions (Geo)'!$V$7,Model!AF$1,'Assumptions (Geo)'!$V$10,'Assumptions (Geo)'!$V$5*Model!$X$1579*average('Assumptions (Geo)'!$T$2:$V$2)/10^9),0)</f>
        <v>-0.01565390935</v>
      </c>
      <c r="AH1709" s="160">
        <f>IF($X$1579&gt;0,IPMT('Assumptions (Geo)'!$V$7,Model!AG$1,'Assumptions (Geo)'!$V$10,'Assumptions (Geo)'!$V$5*Model!$X$1579*average('Assumptions (Geo)'!$T$2:$V$2)/10^9),0)</f>
        <v>-0.01333798992</v>
      </c>
      <c r="AI1709" s="160">
        <f>IF($X$1579&gt;0,IPMT('Assumptions (Geo)'!$V$7,Model!AH$1,'Assumptions (Geo)'!$V$10,'Assumptions (Geo)'!$V$5*Model!$X$1579*average('Assumptions (Geo)'!$T$2:$V$2)/10^9),0)</f>
        <v>-0.01091206432</v>
      </c>
      <c r="AJ1709" s="160">
        <f>IF($X$1579&gt;0,IPMT('Assumptions (Geo)'!$V$7,Model!AI$1,'Assumptions (Geo)'!$V$10,'Assumptions (Geo)'!$V$5*Model!$X$1579*average('Assumptions (Geo)'!$T$2:$V$2)/10^9),0)</f>
        <v>-0.008370907254</v>
      </c>
      <c r="AK1709" s="160">
        <f>IF($X$1579&gt;0,IPMT('Assumptions (Geo)'!$V$7,Model!AJ$1,'Assumptions (Geo)'!$V$10,'Assumptions (Geo)'!$V$5*Model!$X$1579*average('Assumptions (Geo)'!$T$2:$V$2)/10^9),0)</f>
        <v>-0.005709045224</v>
      </c>
      <c r="AL1709" s="160">
        <f>IF($X$1579&gt;0,IPMT('Assumptions (Geo)'!$V$7,Model!AK$1,'Assumptions (Geo)'!$V$10,'Assumptions (Geo)'!$V$5*Model!$X$1579*average('Assumptions (Geo)'!$T$2:$V$2)/10^9),0)</f>
        <v>-0.002920744748</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-0.0325570245</v>
      </c>
      <c r="Z1710" s="160">
        <f>IF($Y$1579&gt;0,IPMT('Assumptions (Geo)'!$V$7,Model!X$1,'Assumptions (Geo)'!$V$10,'Assumptions (Geo)'!$V$5*Model!$Y$1579*AVERAGE('Assumptions (Geo)'!$U$2:$W$2)/10^9),0)</f>
        <v>-0.03101964487</v>
      </c>
      <c r="AA1710" s="160">
        <f>IF($Y$1579&gt;0,IPMT('Assumptions (Geo)'!$V$7,Model!Y$1,'Assumptions (Geo)'!$V$10,'Assumptions (Geo)'!$V$5*Model!$Y$1579*AVERAGE('Assumptions (Geo)'!$U$2:$W$2)/10^9),0)</f>
        <v>-0.02940923971</v>
      </c>
      <c r="AB1710" s="160">
        <f>IF($Y$1579&gt;0,IPMT('Assumptions (Geo)'!$V$7,Model!Z$1,'Assumptions (Geo)'!$V$10,'Assumptions (Geo)'!$V$5*Model!$Y$1579*AVERAGE('Assumptions (Geo)'!$U$2:$W$2)/10^9),0)</f>
        <v>-0.0277223403</v>
      </c>
      <c r="AC1710" s="160">
        <f>IF($Y$1579&gt;0,IPMT('Assumptions (Geo)'!$V$7,Model!AA$1,'Assumptions (Geo)'!$V$10,'Assumptions (Geo)'!$V$5*Model!$Y$1579*AVERAGE('Assumptions (Geo)'!$U$2:$W$2)/10^9),0)</f>
        <v>-0.02595531317</v>
      </c>
      <c r="AD1710" s="160">
        <f>IF($Y$1579&gt;0,IPMT('Assumptions (Geo)'!$V$7,Model!AB$1,'Assumptions (Geo)'!$V$10,'Assumptions (Geo)'!$V$5*Model!$Y$1579*AVERAGE('Assumptions (Geo)'!$U$2:$W$2)/10^9),0)</f>
        <v>-0.02410435226</v>
      </c>
      <c r="AE1710" s="160">
        <f>IF($Y$1579&gt;0,IPMT('Assumptions (Geo)'!$V$7,Model!AC$1,'Assumptions (Geo)'!$V$10,'Assumptions (Geo)'!$V$5*Model!$Y$1579*AVERAGE('Assumptions (Geo)'!$U$2:$W$2)/10^9),0)</f>
        <v>-0.02216547069</v>
      </c>
      <c r="AF1710" s="160">
        <f>IF($Y$1579&gt;0,IPMT('Assumptions (Geo)'!$V$7,Model!AD$1,'Assumptions (Geo)'!$V$10,'Assumptions (Geo)'!$V$5*Model!$Y$1579*AVERAGE('Assumptions (Geo)'!$U$2:$W$2)/10^9),0)</f>
        <v>-0.02013449226</v>
      </c>
      <c r="AG1710" s="160">
        <f>IF($Y$1579&gt;0,IPMT('Assumptions (Geo)'!$V$7,Model!AE$1,'Assumptions (Geo)'!$V$10,'Assumptions (Geo)'!$V$5*Model!$Y$1579*AVERAGE('Assumptions (Geo)'!$U$2:$W$2)/10^9),0)</f>
        <v>-0.01800704235</v>
      </c>
      <c r="AH1710" s="160">
        <f>IF($Y$1579&gt;0,IPMT('Assumptions (Geo)'!$V$7,Model!AF$1,'Assumptions (Geo)'!$V$10,'Assumptions (Geo)'!$V$5*Model!$Y$1579*AVERAGE('Assumptions (Geo)'!$U$2:$W$2)/10^9),0)</f>
        <v>-0.01577853856</v>
      </c>
      <c r="AI1710" s="160">
        <f>IF($Y$1579&gt;0,IPMT('Assumptions (Geo)'!$V$7,Model!AG$1,'Assumptions (Geo)'!$V$10,'Assumptions (Geo)'!$V$5*Model!$Y$1579*AVERAGE('Assumptions (Geo)'!$U$2:$W$2)/10^9),0)</f>
        <v>-0.01344418085</v>
      </c>
      <c r="AJ1710" s="160">
        <f>IF($Y$1579&gt;0,IPMT('Assumptions (Geo)'!$V$7,Model!AH$1,'Assumptions (Geo)'!$V$10,'Assumptions (Geo)'!$V$5*Model!$Y$1579*AVERAGE('Assumptions (Geo)'!$U$2:$W$2)/10^9),0)</f>
        <v>-0.01099894115</v>
      </c>
      <c r="AK1710" s="160">
        <f>IF($Y$1579&gt;0,IPMT('Assumptions (Geo)'!$V$7,Model!AI$1,'Assumptions (Geo)'!$V$10,'Assumptions (Geo)'!$V$5*Model!$Y$1579*AVERAGE('Assumptions (Geo)'!$U$2:$W$2)/10^9),0)</f>
        <v>-0.008437552557</v>
      </c>
      <c r="AL1710" s="160">
        <f>IF($Y$1579&gt;0,IPMT('Assumptions (Geo)'!$V$7,Model!AJ$1,'Assumptions (Geo)'!$V$10,'Assumptions (Geo)'!$V$5*Model!$Y$1579*AVERAGE('Assumptions (Geo)'!$U$2:$W$2)/10^9),0)</f>
        <v>-0.00575449801</v>
      </c>
      <c r="AM1710" s="160">
        <f>IF($Y$1579&gt;0,IPMT('Assumptions (Geo)'!$V$7,Model!AK$1,'Assumptions (Geo)'!$V$10,'Assumptions (Geo)'!$V$5*Model!$Y$1579*AVERAGE('Assumptions (Geo)'!$U$2:$W$2)/10^9),0)</f>
        <v>-0.002943998371</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-0.0324389409</v>
      </c>
      <c r="AA1711" s="160">
        <f>IF($Z$1579&gt;0,IPMT('Assumptions (Geo)'!$V$7,Model!X$1,'Assumptions (Geo)'!$V$10,'Assumptions (Geo)'!$V$5*Model!$Z$1579*AVERAGE('Assumptions (Geo)'!$V$2:$X$2)/10^9),0)</f>
        <v>-0.03090713731</v>
      </c>
      <c r="AB1711" s="160">
        <f>IF($Z$1579&gt;0,IPMT('Assumptions (Geo)'!$V$7,Model!Y$1,'Assumptions (Geo)'!$V$10,'Assumptions (Geo)'!$V$5*Model!$Z$1579*AVERAGE('Assumptions (Geo)'!$V$2:$X$2)/10^9),0)</f>
        <v>-0.02930257305</v>
      </c>
      <c r="AC1711" s="160">
        <f>IF($Z$1579&gt;0,IPMT('Assumptions (Geo)'!$V$7,Model!Z$1,'Assumptions (Geo)'!$V$10,'Assumptions (Geo)'!$V$5*Model!$Z$1579*AVERAGE('Assumptions (Geo)'!$V$2:$X$2)/10^9),0)</f>
        <v>-0.02762179199</v>
      </c>
      <c r="AD1711" s="160">
        <f>IF($Z$1579&gt;0,IPMT('Assumptions (Geo)'!$V$7,Model!AA$1,'Assumptions (Geo)'!$V$10,'Assumptions (Geo)'!$V$5*Model!$Z$1579*AVERAGE('Assumptions (Geo)'!$V$2:$X$2)/10^9),0)</f>
        <v>-0.02586117383</v>
      </c>
      <c r="AE1711" s="160">
        <f>IF($Z$1579&gt;0,IPMT('Assumptions (Geo)'!$V$7,Model!AB$1,'Assumptions (Geo)'!$V$10,'Assumptions (Geo)'!$V$5*Model!$Z$1579*AVERAGE('Assumptions (Geo)'!$V$2:$X$2)/10^9),0)</f>
        <v>-0.02401692631</v>
      </c>
      <c r="AF1711" s="160">
        <f>IF($Z$1579&gt;0,IPMT('Assumptions (Geo)'!$V$7,Model!AC$1,'Assumptions (Geo)'!$V$10,'Assumptions (Geo)'!$V$5*Model!$Z$1579*AVERAGE('Assumptions (Geo)'!$V$2:$X$2)/10^9),0)</f>
        <v>-0.02208507702</v>
      </c>
      <c r="AG1711" s="160">
        <f>IF($Z$1579&gt;0,IPMT('Assumptions (Geo)'!$V$7,Model!AD$1,'Assumptions (Geo)'!$V$10,'Assumptions (Geo)'!$V$5*Model!$Z$1579*AVERAGE('Assumptions (Geo)'!$V$2:$X$2)/10^9),0)</f>
        <v>-0.0200614649</v>
      </c>
      <c r="AH1711" s="160">
        <f>IF($Z$1579&gt;0,IPMT('Assumptions (Geo)'!$V$7,Model!AE$1,'Assumptions (Geo)'!$V$10,'Assumptions (Geo)'!$V$5*Model!$Z$1579*AVERAGE('Assumptions (Geo)'!$V$2:$X$2)/10^9),0)</f>
        <v>-0.0179417312</v>
      </c>
      <c r="AI1711" s="160">
        <f>IF($Z$1579&gt;0,IPMT('Assumptions (Geo)'!$V$7,Model!AF$1,'Assumptions (Geo)'!$V$10,'Assumptions (Geo)'!$V$5*Model!$Z$1579*AVERAGE('Assumptions (Geo)'!$V$2:$X$2)/10^9),0)</f>
        <v>-0.01572131015</v>
      </c>
      <c r="AJ1711" s="160">
        <f>IF($Z$1579&gt;0,IPMT('Assumptions (Geo)'!$V$7,Model!AG$1,'Assumptions (Geo)'!$V$10,'Assumptions (Geo)'!$V$5*Model!$Z$1579*AVERAGE('Assumptions (Geo)'!$V$2:$X$2)/10^9),0)</f>
        <v>-0.01339541911</v>
      </c>
      <c r="AK1711" s="160">
        <f>IF($Z$1579&gt;0,IPMT('Assumptions (Geo)'!$V$7,Model!AH$1,'Assumptions (Geo)'!$V$10,'Assumptions (Geo)'!$V$5*Model!$Z$1579*AVERAGE('Assumptions (Geo)'!$V$2:$X$2)/10^9),0)</f>
        <v>-0.01095904823</v>
      </c>
      <c r="AL1711" s="160">
        <f>IF($Z$1579&gt;0,IPMT('Assumptions (Geo)'!$V$7,Model!AI$1,'Assumptions (Geo)'!$V$10,'Assumptions (Geo)'!$V$5*Model!$Z$1579*AVERAGE('Assumptions (Geo)'!$V$2:$X$2)/10^9),0)</f>
        <v>-0.008406949742</v>
      </c>
      <c r="AM1711" s="160">
        <f>IF($Z$1579&gt;0,IPMT('Assumptions (Geo)'!$V$7,Model!AJ$1,'Assumptions (Geo)'!$V$10,'Assumptions (Geo)'!$V$5*Model!$Z$1579*AVERAGE('Assumptions (Geo)'!$V$2:$X$2)/10^9),0)</f>
        <v>-0.005733626574</v>
      </c>
      <c r="AN1711" s="160">
        <f>IF($Z$1579&gt;0,IPMT('Assumptions (Geo)'!$V$7,Model!AK$1,'Assumptions (Geo)'!$V$10,'Assumptions (Geo)'!$V$5*Model!$Z$1579*AVERAGE('Assumptions (Geo)'!$V$2:$X$2)/10^9),0)</f>
        <v>-0.002933320555</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-0.03193087806</v>
      </c>
      <c r="AB1712" s="160">
        <f>IF($AA$1579&gt;0,IPMT('Assumptions (Geo)'!$V$7,Model!X$1,'Assumptions (Geo)'!$V$10,'Assumptions (Geo)'!$V$5*Model!$AA$1579*AVERAGE('Assumptions (Geo)'!$W$2:$Y$2)/10^9),0)</f>
        <v>-0.03042306577</v>
      </c>
      <c r="AC1712" s="160">
        <f>IF($AA$1579&gt;0,IPMT('Assumptions (Geo)'!$V$7,Model!Y$1,'Assumptions (Geo)'!$V$10,'Assumptions (Geo)'!$V$5*Model!$AA$1579*AVERAGE('Assumptions (Geo)'!$W$2:$Y$2)/10^9),0)</f>
        <v>-0.02884363241</v>
      </c>
      <c r="AD1712" s="160">
        <f>IF($AA$1579&gt;0,IPMT('Assumptions (Geo)'!$V$7,Model!Z$1,'Assumptions (Geo)'!$V$10,'Assumptions (Geo)'!$V$5*Model!$AA$1579*AVERAGE('Assumptions (Geo)'!$W$2:$Y$2)/10^9),0)</f>
        <v>-0.02718917595</v>
      </c>
      <c r="AE1712" s="160">
        <f>IF($AA$1579&gt;0,IPMT('Assumptions (Geo)'!$V$7,Model!AA$1,'Assumptions (Geo)'!$V$10,'Assumptions (Geo)'!$V$5*Model!$AA$1579*AVERAGE('Assumptions (Geo)'!$W$2:$Y$2)/10^9),0)</f>
        <v>-0.02545613282</v>
      </c>
      <c r="AF1712" s="160">
        <f>IF($AA$1579&gt;0,IPMT('Assumptions (Geo)'!$V$7,Model!AB$1,'Assumptions (Geo)'!$V$10,'Assumptions (Geo)'!$V$5*Model!$AA$1579*AVERAGE('Assumptions (Geo)'!$W$2:$Y$2)/10^9),0)</f>
        <v>-0.02364077013</v>
      </c>
      <c r="AG1712" s="160">
        <f>IF($AA$1579&gt;0,IPMT('Assumptions (Geo)'!$V$7,Model!AC$1,'Assumptions (Geo)'!$V$10,'Assumptions (Geo)'!$V$5*Model!$AA$1579*AVERAGE('Assumptions (Geo)'!$W$2:$Y$2)/10^9),0)</f>
        <v>-0.02173917772</v>
      </c>
      <c r="AH1712" s="160">
        <f>IF($AA$1579&gt;0,IPMT('Assumptions (Geo)'!$V$7,Model!AD$1,'Assumptions (Geo)'!$V$10,'Assumptions (Geo)'!$V$5*Model!$AA$1579*AVERAGE('Assumptions (Geo)'!$W$2:$Y$2)/10^9),0)</f>
        <v>-0.01974725967</v>
      </c>
      <c r="AI1712" s="160">
        <f>IF($AA$1579&gt;0,IPMT('Assumptions (Geo)'!$V$7,Model!AE$1,'Assumptions (Geo)'!$V$10,'Assumptions (Geo)'!$V$5*Model!$AA$1579*AVERAGE('Assumptions (Geo)'!$W$2:$Y$2)/10^9),0)</f>
        <v>-0.01766072551</v>
      </c>
      <c r="AJ1712" s="160">
        <f>IF($AA$1579&gt;0,IPMT('Assumptions (Geo)'!$V$7,Model!AF$1,'Assumptions (Geo)'!$V$10,'Assumptions (Geo)'!$V$5*Model!$AA$1579*AVERAGE('Assumptions (Geo)'!$W$2:$Y$2)/10^9),0)</f>
        <v>-0.01547508098</v>
      </c>
      <c r="AK1712" s="160">
        <f>IF($AA$1579&gt;0,IPMT('Assumptions (Geo)'!$V$7,Model!AG$1,'Assumptions (Geo)'!$V$10,'Assumptions (Geo)'!$V$5*Model!$AA$1579*AVERAGE('Assumptions (Geo)'!$W$2:$Y$2)/10^9),0)</f>
        <v>-0.01318561834</v>
      </c>
      <c r="AL1712" s="160">
        <f>IF($AA$1579&gt;0,IPMT('Assumptions (Geo)'!$V$7,Model!AH$1,'Assumptions (Geo)'!$V$10,'Assumptions (Geo)'!$V$5*Model!$AA$1579*AVERAGE('Assumptions (Geo)'!$W$2:$Y$2)/10^9),0)</f>
        <v>-0.01078740622</v>
      </c>
      <c r="AM1712" s="160">
        <f>IF($AA$1579&gt;0,IPMT('Assumptions (Geo)'!$V$7,Model!AI$1,'Assumptions (Geo)'!$V$10,'Assumptions (Geo)'!$V$5*Model!$AA$1579*AVERAGE('Assumptions (Geo)'!$W$2:$Y$2)/10^9),0)</f>
        <v>-0.00827527902</v>
      </c>
      <c r="AN1712" s="160">
        <f>IF($AA$1579&gt;0,IPMT('Assumptions (Geo)'!$V$7,Model!AJ$1,'Assumptions (Geo)'!$V$10,'Assumptions (Geo)'!$V$5*Model!$AA$1579*AVERAGE('Assumptions (Geo)'!$W$2:$Y$2)/10^9),0)</f>
        <v>-0.005643825781</v>
      </c>
      <c r="AO1712" s="160">
        <f>IF($AA$1579&gt;0,IPMT('Assumptions (Geo)'!$V$7,Model!AK$1,'Assumptions (Geo)'!$V$10,'Assumptions (Geo)'!$V$5*Model!$AA$1579*AVERAGE('Assumptions (Geo)'!$W$2:$Y$2)/10^9),0)</f>
        <v>-0.002887378513</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-0.03139064538</v>
      </c>
      <c r="AC1713" s="160">
        <f>IF($AB$1579&gt;0,IPMT('Assumptions (Geo)'!$V$7,Model!X$1,'Assumptions (Geo)'!$V$10,'Assumptions (Geo)'!$V$5*Model!$AB$1579*AVERAGE('Assumptions (Geo)'!$X$2:$Z$2)/10^9),0)</f>
        <v>-0.0299083435</v>
      </c>
      <c r="AD1713" s="160">
        <f>IF($AB$1579&gt;0,IPMT('Assumptions (Geo)'!$V$7,Model!Y$1,'Assumptions (Geo)'!$V$10,'Assumptions (Geo)'!$V$5*Model!$AB$1579*AVERAGE('Assumptions (Geo)'!$X$2:$Z$2)/10^9),0)</f>
        <v>-0.02835563227</v>
      </c>
      <c r="AE1713" s="160">
        <f>IF($AB$1579&gt;0,IPMT('Assumptions (Geo)'!$V$7,Model!Z$1,'Assumptions (Geo)'!$V$10,'Assumptions (Geo)'!$V$5*Model!$AB$1579*AVERAGE('Assumptions (Geo)'!$X$2:$Z$2)/10^9),0)</f>
        <v>-0.02672916727</v>
      </c>
      <c r="AF1713" s="160">
        <f>IF($AB$1579&gt;0,IPMT('Assumptions (Geo)'!$V$7,Model!AA$1,'Assumptions (Geo)'!$V$10,'Assumptions (Geo)'!$V$5*Model!$AB$1579*AVERAGE('Assumptions (Geo)'!$X$2:$Z$2)/10^9),0)</f>
        <v>-0.02502544517</v>
      </c>
      <c r="AG1713" s="160">
        <f>IF($AB$1579&gt;0,IPMT('Assumptions (Geo)'!$V$7,Model!AB$1,'Assumptions (Geo)'!$V$10,'Assumptions (Geo)'!$V$5*Model!$AB$1579*AVERAGE('Assumptions (Geo)'!$X$2:$Z$2)/10^9),0)</f>
        <v>-0.02324079628</v>
      </c>
      <c r="AH1713" s="160">
        <f>IF($AB$1579&gt;0,IPMT('Assumptions (Geo)'!$V$7,Model!AC$1,'Assumptions (Geo)'!$V$10,'Assumptions (Geo)'!$V$5*Model!$AB$1579*AVERAGE('Assumptions (Geo)'!$X$2:$Z$2)/10^9),0)</f>
        <v>-0.02137137656</v>
      </c>
      <c r="AI1713" s="160">
        <f>IF($AB$1579&gt;0,IPMT('Assumptions (Geo)'!$V$7,Model!AD$1,'Assumptions (Geo)'!$V$10,'Assumptions (Geo)'!$V$5*Model!$AB$1579*AVERAGE('Assumptions (Geo)'!$X$2:$Z$2)/10^9),0)</f>
        <v>-0.0194131594</v>
      </c>
      <c r="AJ1713" s="160">
        <f>IF($AB$1579&gt;0,IPMT('Assumptions (Geo)'!$V$7,Model!AE$1,'Assumptions (Geo)'!$V$10,'Assumptions (Geo)'!$V$5*Model!$AB$1579*AVERAGE('Assumptions (Geo)'!$X$2:$Z$2)/10^9),0)</f>
        <v>-0.01736192693</v>
      </c>
      <c r="AK1713" s="160">
        <f>IF($AB$1579&gt;0,IPMT('Assumptions (Geo)'!$V$7,Model!AF$1,'Assumptions (Geo)'!$V$10,'Assumptions (Geo)'!$V$5*Model!$AB$1579*AVERAGE('Assumptions (Geo)'!$X$2:$Z$2)/10^9),0)</f>
        <v>-0.01521326092</v>
      </c>
      <c r="AL1713" s="160">
        <f>IF($AB$1579&gt;0,IPMT('Assumptions (Geo)'!$V$7,Model!AG$1,'Assumptions (Geo)'!$V$10,'Assumptions (Geo)'!$V$5*Model!$AB$1579*AVERAGE('Assumptions (Geo)'!$X$2:$Z$2)/10^9),0)</f>
        <v>-0.01296253328</v>
      </c>
      <c r="AM1713" s="160">
        <f>IF($AB$1579&gt;0,IPMT('Assumptions (Geo)'!$V$7,Model!AH$1,'Assumptions (Geo)'!$V$10,'Assumptions (Geo)'!$V$5*Model!$AB$1579*AVERAGE('Assumptions (Geo)'!$X$2:$Z$2)/10^9),0)</f>
        <v>-0.01060489607</v>
      </c>
      <c r="AN1713" s="160">
        <f>IF($AB$1579&gt;0,IPMT('Assumptions (Geo)'!$V$7,Model!AI$1,'Assumptions (Geo)'!$V$10,'Assumptions (Geo)'!$V$5*Model!$AB$1579*AVERAGE('Assumptions (Geo)'!$X$2:$Z$2)/10^9),0)</f>
        <v>-0.00813527109</v>
      </c>
      <c r="AO1713" s="160">
        <f>IF($AB$1579&gt;0,IPMT('Assumptions (Geo)'!$V$7,Model!AJ$1,'Assumptions (Geo)'!$V$10,'Assumptions (Geo)'!$V$5*Model!$AB$1579*AVERAGE('Assumptions (Geo)'!$X$2:$Z$2)/10^9),0)</f>
        <v>-0.005548338926</v>
      </c>
      <c r="AP1713" s="160">
        <f>IF($AB$1579&gt;0,IPMT('Assumptions (Geo)'!$V$7,Model!AK$1,'Assumptions (Geo)'!$V$10,'Assumptions (Geo)'!$V$5*Model!$AB$1579*AVERAGE('Assumptions (Geo)'!$X$2:$Z$2)/10^9),0)</f>
        <v>-0.002838527485</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-0.03081718104</v>
      </c>
      <c r="AD1714" s="160">
        <f>IF($AC$1579&gt;0,IPMT('Assumptions (Geo)'!$V$7,Model!X$1,'Assumptions (Geo)'!$V$10,'Assumptions (Geo)'!$V$5*Model!$AC$1579*AVERAGE('Assumptions (Geo)'!$Y$2:$AA$2)/10^9),0)</f>
        <v>-0.02936195879</v>
      </c>
      <c r="AE1714" s="160">
        <f>IF($AC$1579&gt;0,IPMT('Assumptions (Geo)'!$V$7,Model!Y$1,'Assumptions (Geo)'!$V$10,'Assumptions (Geo)'!$V$5*Model!$AC$1579*AVERAGE('Assumptions (Geo)'!$Y$2:$AA$2)/10^9),0)</f>
        <v>-0.02783761349</v>
      </c>
      <c r="AF1714" s="160">
        <f>IF($AC$1579&gt;0,IPMT('Assumptions (Geo)'!$V$7,Model!Z$1,'Assumptions (Geo)'!$V$10,'Assumptions (Geo)'!$V$5*Model!$AC$1579*AVERAGE('Assumptions (Geo)'!$Y$2:$AA$2)/10^9),0)</f>
        <v>-0.02624086178</v>
      </c>
      <c r="AG1714" s="160">
        <f>IF($AC$1579&gt;0,IPMT('Assumptions (Geo)'!$V$7,Model!AA$1,'Assumptions (Geo)'!$V$10,'Assumptions (Geo)'!$V$5*Model!$AC$1579*AVERAGE('Assumptions (Geo)'!$Y$2:$AA$2)/10^9),0)</f>
        <v>-0.02456826437</v>
      </c>
      <c r="AH1714" s="160">
        <f>IF($AC$1579&gt;0,IPMT('Assumptions (Geo)'!$V$7,Model!AB$1,'Assumptions (Geo)'!$V$10,'Assumptions (Geo)'!$V$5*Model!$AC$1579*AVERAGE('Assumptions (Geo)'!$Y$2:$AA$2)/10^9),0)</f>
        <v>-0.02281621858</v>
      </c>
      <c r="AI1714" s="160">
        <f>IF($AC$1579&gt;0,IPMT('Assumptions (Geo)'!$V$7,Model!AC$1,'Assumptions (Geo)'!$V$10,'Assumptions (Geo)'!$V$5*Model!$AC$1579*AVERAGE('Assumptions (Geo)'!$Y$2:$AA$2)/10^9),0)</f>
        <v>-0.02098095061</v>
      </c>
      <c r="AJ1714" s="160">
        <f>IF($AC$1579&gt;0,IPMT('Assumptions (Geo)'!$V$7,Model!AD$1,'Assumptions (Geo)'!$V$10,'Assumptions (Geo)'!$V$5*Model!$AC$1579*AVERAGE('Assumptions (Geo)'!$Y$2:$AA$2)/10^9),0)</f>
        <v>-0.01905850742</v>
      </c>
      <c r="AK1714" s="160">
        <f>IF($AC$1579&gt;0,IPMT('Assumptions (Geo)'!$V$7,Model!AE$1,'Assumptions (Geo)'!$V$10,'Assumptions (Geo)'!$V$5*Model!$AC$1579*AVERAGE('Assumptions (Geo)'!$Y$2:$AA$2)/10^9),0)</f>
        <v>-0.01704474817</v>
      </c>
      <c r="AL1714" s="160">
        <f>IF($AC$1579&gt;0,IPMT('Assumptions (Geo)'!$V$7,Model!AF$1,'Assumptions (Geo)'!$V$10,'Assumptions (Geo)'!$V$5*Model!$AC$1579*AVERAGE('Assumptions (Geo)'!$Y$2:$AA$2)/10^9),0)</f>
        <v>-0.01493533536</v>
      </c>
      <c r="AM1714" s="160">
        <f>IF($AC$1579&gt;0,IPMT('Assumptions (Geo)'!$V$7,Model!AG$1,'Assumptions (Geo)'!$V$10,'Assumptions (Geo)'!$V$5*Model!$AC$1579*AVERAGE('Assumptions (Geo)'!$Y$2:$AA$2)/10^9),0)</f>
        <v>-0.01272572545</v>
      </c>
      <c r="AN1714" s="160">
        <f>IF($AC$1579&gt;0,IPMT('Assumptions (Geo)'!$V$7,Model!AH$1,'Assumptions (Geo)'!$V$10,'Assumptions (Geo)'!$V$5*Model!$AC$1579*AVERAGE('Assumptions (Geo)'!$Y$2:$AA$2)/10^9),0)</f>
        <v>-0.01041115906</v>
      </c>
      <c r="AO1714" s="160">
        <f>IF($AC$1579&gt;0,IPMT('Assumptions (Geo)'!$V$7,Model!AI$1,'Assumptions (Geo)'!$V$10,'Assumptions (Geo)'!$V$5*Model!$AC$1579*AVERAGE('Assumptions (Geo)'!$Y$2:$AA$2)/10^9),0)</f>
        <v>-0.007986650766</v>
      </c>
      <c r="AP1714" s="160">
        <f>IF($AC$1579&gt;0,IPMT('Assumptions (Geo)'!$V$7,Model!AJ$1,'Assumptions (Geo)'!$V$10,'Assumptions (Geo)'!$V$5*Model!$AC$1579*AVERAGE('Assumptions (Geo)'!$Y$2:$AA$2)/10^9),0)</f>
        <v>-0.00544697833</v>
      </c>
      <c r="AQ1714" s="160">
        <f>IF($AC$1579&gt;0,IPMT('Assumptions (Geo)'!$V$7,Model!AK$1,'Assumptions (Geo)'!$V$10,'Assumptions (Geo)'!$V$5*Model!$AC$1579*AVERAGE('Assumptions (Geo)'!$Y$2:$AA$2)/10^9),0)</f>
        <v>-0.002786671453</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-0.03020939401</v>
      </c>
      <c r="AE1715" s="160">
        <f>IF($AD$1579&gt;0,IPMT('Assumptions (Geo)'!$V$7,Model!X$1,'Assumptions (Geo)'!$V$10,'Assumptions (Geo)'!$V$5*Model!$AD$1579*AVERAGE('Assumptions (Geo)'!$Z$2:$AB$2)/10^9),0)</f>
        <v>-0.02878287216</v>
      </c>
      <c r="AF1715" s="160">
        <f>IF($AD$1579&gt;0,IPMT('Assumptions (Geo)'!$V$7,Model!Y$1,'Assumptions (Geo)'!$V$10,'Assumptions (Geo)'!$V$5*Model!$AD$1579*AVERAGE('Assumptions (Geo)'!$Z$2:$AB$2)/10^9),0)</f>
        <v>-0.02728859051</v>
      </c>
      <c r="AG1715" s="160">
        <f>IF($AD$1579&gt;0,IPMT('Assumptions (Geo)'!$V$7,Model!Z$1,'Assumptions (Geo)'!$V$10,'Assumptions (Geo)'!$V$5*Model!$AD$1579*AVERAGE('Assumptions (Geo)'!$Z$2:$AB$2)/10^9),0)</f>
        <v>-0.02572333049</v>
      </c>
      <c r="AH1715" s="160">
        <f>IF($AD$1579&gt;0,IPMT('Assumptions (Geo)'!$V$7,Model!AA$1,'Assumptions (Geo)'!$V$10,'Assumptions (Geo)'!$V$5*Model!$AD$1579*AVERAGE('Assumptions (Geo)'!$Z$2:$AB$2)/10^9),0)</f>
        <v>-0.02408372062</v>
      </c>
      <c r="AI1715" s="160">
        <f>IF($AD$1579&gt;0,IPMT('Assumptions (Geo)'!$V$7,Model!AB$1,'Assumptions (Geo)'!$V$10,'Assumptions (Geo)'!$V$5*Model!$AD$1579*AVERAGE('Assumptions (Geo)'!$Z$2:$AB$2)/10^9),0)</f>
        <v>-0.02236622928</v>
      </c>
      <c r="AJ1715" s="160">
        <f>IF($AD$1579&gt;0,IPMT('Assumptions (Geo)'!$V$7,Model!AC$1,'Assumptions (Geo)'!$V$10,'Assumptions (Geo)'!$V$5*Model!$AD$1579*AVERAGE('Assumptions (Geo)'!$Z$2:$AB$2)/10^9),0)</f>
        <v>-0.0205671571</v>
      </c>
      <c r="AK1715" s="160">
        <f>IF($AD$1579&gt;0,IPMT('Assumptions (Geo)'!$V$7,Model!AD$1,'Assumptions (Geo)'!$V$10,'Assumptions (Geo)'!$V$5*Model!$AD$1579*AVERAGE('Assumptions (Geo)'!$Z$2:$AB$2)/10^9),0)</f>
        <v>-0.01868262899</v>
      </c>
      <c r="AL1715" s="160">
        <f>IF($AD$1579&gt;0,IPMT('Assumptions (Geo)'!$V$7,Model!AE$1,'Assumptions (Geo)'!$V$10,'Assumptions (Geo)'!$V$5*Model!$AD$1579*AVERAGE('Assumptions (Geo)'!$Z$2:$AB$2)/10^9),0)</f>
        <v>-0.0167085858</v>
      </c>
      <c r="AM1715" s="160">
        <f>IF($AD$1579&gt;0,IPMT('Assumptions (Geo)'!$V$7,Model!AF$1,'Assumptions (Geo)'!$V$10,'Assumptions (Geo)'!$V$5*Model!$AD$1579*AVERAGE('Assumptions (Geo)'!$Z$2:$AB$2)/10^9),0)</f>
        <v>-0.01464077555</v>
      </c>
      <c r="AN1715" s="160">
        <f>IF($AD$1579&gt;0,IPMT('Assumptions (Geo)'!$V$7,Model!AG$1,'Assumptions (Geo)'!$V$10,'Assumptions (Geo)'!$V$5*Model!$AD$1579*AVERAGE('Assumptions (Geo)'!$Z$2:$AB$2)/10^9),0)</f>
        <v>-0.01247474432</v>
      </c>
      <c r="AO1715" s="160">
        <f>IF($AD$1579&gt;0,IPMT('Assumptions (Geo)'!$V$7,Model!AH$1,'Assumptions (Geo)'!$V$10,'Assumptions (Geo)'!$V$5*Model!$AD$1579*AVERAGE('Assumptions (Geo)'!$Z$2:$AB$2)/10^9),0)</f>
        <v>-0.0102058266</v>
      </c>
      <c r="AP1715" s="160">
        <f>IF($AD$1579&gt;0,IPMT('Assumptions (Geo)'!$V$7,Model!AI$1,'Assumptions (Geo)'!$V$10,'Assumptions (Geo)'!$V$5*Model!$AD$1579*AVERAGE('Assumptions (Geo)'!$Z$2:$AB$2)/10^9),0)</f>
        <v>-0.007829135297</v>
      </c>
      <c r="AQ1715" s="160">
        <f>IF($AD$1579&gt;0,IPMT('Assumptions (Geo)'!$V$7,Model!AJ$1,'Assumptions (Geo)'!$V$10,'Assumptions (Geo)'!$V$5*Model!$AD$1579*AVERAGE('Assumptions (Geo)'!$Z$2:$AB$2)/10^9),0)</f>
        <v>-0.005339551153</v>
      </c>
      <c r="AR1715" s="160">
        <f>IF($AD$1579&gt;0,IPMT('Assumptions (Geo)'!$V$7,Model!AK$1,'Assumptions (Geo)'!$V$10,'Assumptions (Geo)'!$V$5*Model!$AD$1579*AVERAGE('Assumptions (Geo)'!$Z$2:$AB$2)/10^9),0)</f>
        <v>-0.002731711762</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-0.02956616336</v>
      </c>
      <c r="AF1716" s="160">
        <f>IF($AE$1579&gt;0,IPMT('Assumptions (Geo)'!$V$7,Model!X$1,'Assumptions (Geo)'!$V$10,'Assumptions (Geo)'!$V$5*Model!$AE$1579*AVERAGE('Assumptions (Geo)'!$AA$2:$AC$2)/10^9),0)</f>
        <v>-0.02817001558</v>
      </c>
      <c r="AG1716" s="160">
        <f>IF($AE$1579&gt;0,IPMT('Assumptions (Geo)'!$V$7,Model!Y$1,'Assumptions (Geo)'!$V$10,'Assumptions (Geo)'!$V$5*Model!$AE$1579*AVERAGE('Assumptions (Geo)'!$AA$2:$AC$2)/10^9),0)</f>
        <v>-0.02670755079</v>
      </c>
      <c r="AH1716" s="160">
        <f>IF($AE$1579&gt;0,IPMT('Assumptions (Geo)'!$V$7,Model!Z$1,'Assumptions (Geo)'!$V$10,'Assumptions (Geo)'!$V$5*Model!$AE$1579*AVERAGE('Assumptions (Geo)'!$AA$2:$AC$2)/10^9),0)</f>
        <v>-0.02517561892</v>
      </c>
      <c r="AI1716" s="160">
        <f>IF($AE$1579&gt;0,IPMT('Assumptions (Geo)'!$V$7,Model!AA$1,'Assumptions (Geo)'!$V$10,'Assumptions (Geo)'!$V$5*Model!$AE$1579*AVERAGE('Assumptions (Geo)'!$AA$2:$AC$2)/10^9),0)</f>
        <v>-0.02357092029</v>
      </c>
      <c r="AJ1716" s="160">
        <f>IF($AE$1579&gt;0,IPMT('Assumptions (Geo)'!$V$7,Model!AB$1,'Assumptions (Geo)'!$V$10,'Assumptions (Geo)'!$V$5*Model!$AE$1579*AVERAGE('Assumptions (Geo)'!$AA$2:$AC$2)/10^9),0)</f>
        <v>-0.02188999847</v>
      </c>
      <c r="AK1716" s="160">
        <f>IF($AE$1579&gt;0,IPMT('Assumptions (Geo)'!$V$7,Model!AC$1,'Assumptions (Geo)'!$V$10,'Assumptions (Geo)'!$V$5*Model!$AE$1579*AVERAGE('Assumptions (Geo)'!$AA$2:$AC$2)/10^9),0)</f>
        <v>-0.02012923286</v>
      </c>
      <c r="AL1716" s="160">
        <f>IF($AE$1579&gt;0,IPMT('Assumptions (Geo)'!$V$7,Model!AD$1,'Assumptions (Geo)'!$V$10,'Assumptions (Geo)'!$V$5*Model!$AE$1579*AVERAGE('Assumptions (Geo)'!$AA$2:$AC$2)/10^9),0)</f>
        <v>-0.01828483089</v>
      </c>
      <c r="AM1716" s="160">
        <f>IF($AE$1579&gt;0,IPMT('Assumptions (Geo)'!$V$7,Model!AE$1,'Assumptions (Geo)'!$V$10,'Assumptions (Geo)'!$V$5*Model!$AE$1579*AVERAGE('Assumptions (Geo)'!$AA$2:$AC$2)/10^9),0)</f>
        <v>-0.01635281982</v>
      </c>
      <c r="AN1716" s="160">
        <f>IF($AE$1579&gt;0,IPMT('Assumptions (Geo)'!$V$7,Model!AF$1,'Assumptions (Geo)'!$V$10,'Assumptions (Geo)'!$V$5*Model!$AE$1579*AVERAGE('Assumptions (Geo)'!$AA$2:$AC$2)/10^9),0)</f>
        <v>-0.01432903823</v>
      </c>
      <c r="AO1716" s="160">
        <f>IF($AE$1579&gt;0,IPMT('Assumptions (Geo)'!$V$7,Model!AG$1,'Assumptions (Geo)'!$V$10,'Assumptions (Geo)'!$V$5*Model!$AE$1579*AVERAGE('Assumptions (Geo)'!$AA$2:$AC$2)/10^9),0)</f>
        <v>-0.01220912701</v>
      </c>
      <c r="AP1716" s="160">
        <f>IF($AE$1579&gt;0,IPMT('Assumptions (Geo)'!$V$7,Model!AH$1,'Assumptions (Geo)'!$V$10,'Assumptions (Geo)'!$V$5*Model!$AE$1579*AVERAGE('Assumptions (Geo)'!$AA$2:$AC$2)/10^9),0)</f>
        <v>-0.00998852001</v>
      </c>
      <c r="AQ1716" s="160">
        <f>IF($AE$1579&gt;0,IPMT('Assumptions (Geo)'!$V$7,Model!AI$1,'Assumptions (Geo)'!$V$10,'Assumptions (Geo)'!$V$5*Model!$AE$1579*AVERAGE('Assumptions (Geo)'!$AA$2:$AC$2)/10^9),0)</f>
        <v>-0.007662434177</v>
      </c>
      <c r="AR1716" s="160">
        <f>IF($AE$1579&gt;0,IPMT('Assumptions (Geo)'!$V$7,Model!AJ$1,'Assumptions (Geo)'!$V$10,'Assumptions (Geo)'!$V$5*Model!$AE$1579*AVERAGE('Assumptions (Geo)'!$AA$2:$AC$2)/10^9),0)</f>
        <v>-0.005225859267</v>
      </c>
      <c r="AS1716" s="160">
        <f>IF($AE$1579&gt;0,IPMT('Assumptions (Geo)'!$V$7,Model!AK$1,'Assumptions (Geo)'!$V$10,'Assumptions (Geo)'!$V$5*Model!$AE$1579*AVERAGE('Assumptions (Geo)'!$AA$2:$AC$2)/10^9),0)</f>
        <v>-0.002673547049</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-0.02888633747</v>
      </c>
      <c r="AG1717" s="160">
        <f>IF($AF$1579&gt;0,IPMT('Assumptions (Geo)'!$V$7,Model!X$1,'Assumptions (Geo)'!$V$10,'Assumptions (Geo)'!$V$5*Model!$AF$1579*AVERAGE('Assumptions (Geo)'!$AB$2:$AD$2)/10^9),0)</f>
        <v>-0.02752229184</v>
      </c>
      <c r="AH1717" s="160">
        <f>IF($AF$1579&gt;0,IPMT('Assumptions (Geo)'!$V$7,Model!Y$1,'Assumptions (Geo)'!$V$10,'Assumptions (Geo)'!$V$5*Model!$AF$1579*AVERAGE('Assumptions (Geo)'!$AB$2:$AD$2)/10^9),0)</f>
        <v>-0.02609345405</v>
      </c>
      <c r="AI1717" s="160">
        <f>IF($AF$1579&gt;0,IPMT('Assumptions (Geo)'!$V$7,Model!Z$1,'Assumptions (Geo)'!$V$10,'Assumptions (Geo)'!$V$5*Model!$AF$1579*AVERAGE('Assumptions (Geo)'!$AB$2:$AD$2)/10^9),0)</f>
        <v>-0.02459674646</v>
      </c>
      <c r="AJ1717" s="160">
        <f>IF($AF$1579&gt;0,IPMT('Assumptions (Geo)'!$V$7,Model!AA$1,'Assumptions (Geo)'!$V$10,'Assumptions (Geo)'!$V$5*Model!$AF$1579*AVERAGE('Assumptions (Geo)'!$AB$2:$AD$2)/10^9),0)</f>
        <v>-0.02302894527</v>
      </c>
      <c r="AK1717" s="160">
        <f>IF($AF$1579&gt;0,IPMT('Assumptions (Geo)'!$V$7,Model!AB$1,'Assumptions (Geo)'!$V$10,'Assumptions (Geo)'!$V$5*Model!$AF$1579*AVERAGE('Assumptions (Geo)'!$AB$2:$AD$2)/10^9),0)</f>
        <v>-0.02138667351</v>
      </c>
      <c r="AL1717" s="160">
        <f>IF($AF$1579&gt;0,IPMT('Assumptions (Geo)'!$V$7,Model!AC$1,'Assumptions (Geo)'!$V$10,'Assumptions (Geo)'!$V$5*Model!$AF$1579*AVERAGE('Assumptions (Geo)'!$AB$2:$AD$2)/10^9),0)</f>
        <v>-0.01966639385</v>
      </c>
      <c r="AM1717" s="160">
        <f>IF($AF$1579&gt;0,IPMT('Assumptions (Geo)'!$V$7,Model!AD$1,'Assumptions (Geo)'!$V$10,'Assumptions (Geo)'!$V$5*Model!$AF$1579*AVERAGE('Assumptions (Geo)'!$AB$2:$AD$2)/10^9),0)</f>
        <v>-0.01786440091</v>
      </c>
      <c r="AN1717" s="160">
        <f>IF($AF$1579&gt;0,IPMT('Assumptions (Geo)'!$V$7,Model!AE$1,'Assumptions (Geo)'!$V$10,'Assumptions (Geo)'!$V$5*Model!$AF$1579*AVERAGE('Assumptions (Geo)'!$AB$2:$AD$2)/10^9),0)</f>
        <v>-0.0159768133</v>
      </c>
      <c r="AO1717" s="160">
        <f>IF($AF$1579&gt;0,IPMT('Assumptions (Geo)'!$V$7,Model!AF$1,'Assumptions (Geo)'!$V$10,'Assumptions (Geo)'!$V$5*Model!$AF$1579*AVERAGE('Assumptions (Geo)'!$AB$2:$AD$2)/10^9),0)</f>
        <v>-0.01399956527</v>
      </c>
      <c r="AP1717" s="160">
        <f>IF($AF$1579&gt;0,IPMT('Assumptions (Geo)'!$V$7,Model!AG$1,'Assumptions (Geo)'!$V$10,'Assumptions (Geo)'!$V$5*Model!$AF$1579*AVERAGE('Assumptions (Geo)'!$AB$2:$AD$2)/10^9),0)</f>
        <v>-0.01192839797</v>
      </c>
      <c r="AQ1717" s="160">
        <f>IF($AF$1579&gt;0,IPMT('Assumptions (Geo)'!$V$7,Model!AH$1,'Assumptions (Geo)'!$V$10,'Assumptions (Geo)'!$V$5*Model!$AF$1579*AVERAGE('Assumptions (Geo)'!$AB$2:$AD$2)/10^9),0)</f>
        <v>-0.00975885022</v>
      </c>
      <c r="AR1717" s="160">
        <f>IF($AF$1579&gt;0,IPMT('Assumptions (Geo)'!$V$7,Model!AI$1,'Assumptions (Geo)'!$V$10,'Assumptions (Geo)'!$V$5*Model!$AF$1579*AVERAGE('Assumptions (Geo)'!$AB$2:$AD$2)/10^9),0)</f>
        <v>-0.007486248952</v>
      </c>
      <c r="AS1717" s="160">
        <f>IF($AF$1579&gt;0,IPMT('Assumptions (Geo)'!$V$7,Model!AJ$1,'Assumptions (Geo)'!$V$10,'Assumptions (Geo)'!$V$5*Model!$AF$1579*AVERAGE('Assumptions (Geo)'!$AB$2:$AD$2)/10^9),0)</f>
        <v>-0.005105699123</v>
      </c>
      <c r="AT1717" s="160">
        <f>IF($AF$1579&gt;0,IPMT('Assumptions (Geo)'!$V$7,Model!AK$1,'Assumptions (Geo)'!$V$10,'Assumptions (Geo)'!$V$5*Model!$AF$1579*AVERAGE('Assumptions (Geo)'!$AB$2:$AD$2)/10^9),0)</f>
        <v>-0.002612073178</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-0.02816873328</v>
      </c>
      <c r="AH1718" s="160">
        <f>IF($AG$1579&gt;0,IPMT('Assumptions (Geo)'!$V$7,Model!X$1,'Assumptions (Geo)'!$V$10,'Assumptions (Geo)'!$V$5*Model!$AG$1579*AVERAGE('Assumptions (Geo)'!$AC$2:$AE$2)/10^9),0)</f>
        <v>-0.02683857374</v>
      </c>
      <c r="AI1718" s="160">
        <f>IF($AG$1579&gt;0,IPMT('Assumptions (Geo)'!$V$7,Model!Y$1,'Assumptions (Geo)'!$V$10,'Assumptions (Geo)'!$V$5*Model!$AG$1579*AVERAGE('Assumptions (Geo)'!$AC$2:$AE$2)/10^9),0)</f>
        <v>-0.02544523162</v>
      </c>
      <c r="AJ1718" s="160">
        <f>IF($AG$1579&gt;0,IPMT('Assumptions (Geo)'!$V$7,Model!Z$1,'Assumptions (Geo)'!$V$10,'Assumptions (Geo)'!$V$5*Model!$AG$1579*AVERAGE('Assumptions (Geo)'!$AC$2:$AE$2)/10^9),0)</f>
        <v>-0.02398570575</v>
      </c>
      <c r="AK1718" s="160">
        <f>IF($AG$1579&gt;0,IPMT('Assumptions (Geo)'!$V$7,Model!AA$1,'Assumptions (Geo)'!$V$10,'Assumptions (Geo)'!$V$5*Model!$AG$1579*AVERAGE('Assumptions (Geo)'!$AC$2:$AE$2)/10^9),0)</f>
        <v>-0.0224568524</v>
      </c>
      <c r="AL1718" s="160">
        <f>IF($AG$1579&gt;0,IPMT('Assumptions (Geo)'!$V$7,Model!AB$1,'Assumptions (Geo)'!$V$10,'Assumptions (Geo)'!$V$5*Model!$AG$1579*AVERAGE('Assumptions (Geo)'!$AC$2:$AE$2)/10^9),0)</f>
        <v>-0.02085537852</v>
      </c>
      <c r="AM1718" s="160">
        <f>IF($AG$1579&gt;0,IPMT('Assumptions (Geo)'!$V$7,Model!AC$1,'Assumptions (Geo)'!$V$10,'Assumptions (Geo)'!$V$5*Model!$AG$1579*AVERAGE('Assumptions (Geo)'!$AC$2:$AE$2)/10^9),0)</f>
        <v>-0.01917783463</v>
      </c>
      <c r="AN1718" s="160">
        <f>IF($AG$1579&gt;0,IPMT('Assumptions (Geo)'!$V$7,Model!AD$1,'Assumptions (Geo)'!$V$10,'Assumptions (Geo)'!$V$5*Model!$AG$1579*AVERAGE('Assumptions (Geo)'!$AC$2:$AE$2)/10^9),0)</f>
        <v>-0.0174206074</v>
      </c>
      <c r="AO1718" s="160">
        <f>IF($AG$1579&gt;0,IPMT('Assumptions (Geo)'!$V$7,Model!AE$1,'Assumptions (Geo)'!$V$10,'Assumptions (Geo)'!$V$5*Model!$AG$1579*AVERAGE('Assumptions (Geo)'!$AC$2:$AE$2)/10^9),0)</f>
        <v>-0.01557991188</v>
      </c>
      <c r="AP1718" s="160">
        <f>IF($AG$1579&gt;0,IPMT('Assumptions (Geo)'!$V$7,Model!AF$1,'Assumptions (Geo)'!$V$10,'Assumptions (Geo)'!$V$5*Model!$AG$1579*AVERAGE('Assumptions (Geo)'!$AC$2:$AE$2)/10^9),0)</f>
        <v>-0.01365178333</v>
      </c>
      <c r="AQ1718" s="160">
        <f>IF($AG$1579&gt;0,IPMT('Assumptions (Geo)'!$V$7,Model!AG$1,'Assumptions (Geo)'!$V$10,'Assumptions (Geo)'!$V$5*Model!$AG$1579*AVERAGE('Assumptions (Geo)'!$AC$2:$AE$2)/10^9),0)</f>
        <v>-0.01163206866</v>
      </c>
      <c r="AR1718" s="160">
        <f>IF($AG$1579&gt;0,IPMT('Assumptions (Geo)'!$V$7,Model!AH$1,'Assumptions (Geo)'!$V$10,'Assumptions (Geo)'!$V$5*Model!$AG$1579*AVERAGE('Assumptions (Geo)'!$AC$2:$AE$2)/10^9),0)</f>
        <v>-0.009516417554</v>
      </c>
      <c r="AS1718" s="160">
        <f>IF($AG$1579&gt;0,IPMT('Assumptions (Geo)'!$V$7,Model!AI$1,'Assumptions (Geo)'!$V$10,'Assumptions (Geo)'!$V$5*Model!$AG$1579*AVERAGE('Assumptions (Geo)'!$AC$2:$AE$2)/10^9),0)</f>
        <v>-0.007300273017</v>
      </c>
      <c r="AT1718" s="160">
        <f>IF($AG$1579&gt;0,IPMT('Assumptions (Geo)'!$V$7,Model!AJ$1,'Assumptions (Geo)'!$V$10,'Assumptions (Geo)'!$V$5*Model!$AG$1579*AVERAGE('Assumptions (Geo)'!$AC$2:$AE$2)/10^9),0)</f>
        <v>-0.004978861615</v>
      </c>
      <c r="AU1718" s="160">
        <f>IF($AG$1579&gt;0,IPMT('Assumptions (Geo)'!$V$7,Model!AK$1,'Assumptions (Geo)'!$V$10,'Assumptions (Geo)'!$V$5*Model!$AG$1579*AVERAGE('Assumptions (Geo)'!$AC$2:$AE$2)/10^9),0)</f>
        <v>-0.00254718317</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-0.0274121355</v>
      </c>
      <c r="AI1719" s="160">
        <f>IF($AH$1579&gt;0,IPMT('Assumptions (Geo)'!$V$7,Model!X$1,'Assumptions (Geo)'!$V$10,'Assumptions (Geo)'!$V$5*Model!$AH$1579*AVERAGE('Assumptions (Geo)'!$AD$2:$AF$2)/10^9),0)</f>
        <v>-0.02611770337</v>
      </c>
      <c r="AJ1719" s="160">
        <f>IF($AH$1579&gt;0,IPMT('Assumptions (Geo)'!$V$7,Model!Y$1,'Assumptions (Geo)'!$V$10,'Assumptions (Geo)'!$V$5*Model!$AH$1579*AVERAGE('Assumptions (Geo)'!$AD$2:$AF$2)/10^9),0)</f>
        <v>-0.0247617857</v>
      </c>
      <c r="AK1719" s="160">
        <f>IF($AH$1579&gt;0,IPMT('Assumptions (Geo)'!$V$7,Model!Z$1,'Assumptions (Geo)'!$V$10,'Assumptions (Geo)'!$V$5*Model!$AH$1579*AVERAGE('Assumptions (Geo)'!$AD$2:$AF$2)/10^9),0)</f>
        <v>-0.02334146195</v>
      </c>
      <c r="AL1719" s="160">
        <f>IF($AH$1579&gt;0,IPMT('Assumptions (Geo)'!$V$7,Model!AA$1,'Assumptions (Geo)'!$V$10,'Assumptions (Geo)'!$V$5*Model!$AH$1579*AVERAGE('Assumptions (Geo)'!$AD$2:$AF$2)/10^9),0)</f>
        <v>-0.02185367283</v>
      </c>
      <c r="AM1719" s="160">
        <f>IF($AH$1579&gt;0,IPMT('Assumptions (Geo)'!$V$7,Model!AB$1,'Assumptions (Geo)'!$V$10,'Assumptions (Geo)'!$V$5*Model!$AH$1579*AVERAGE('Assumptions (Geo)'!$AD$2:$AF$2)/10^9),0)</f>
        <v>-0.02029521371</v>
      </c>
      <c r="AN1719" s="160">
        <f>IF($AH$1579&gt;0,IPMT('Assumptions (Geo)'!$V$7,Model!AC$1,'Assumptions (Geo)'!$V$10,'Assumptions (Geo)'!$V$5*Model!$AH$1579*AVERAGE('Assumptions (Geo)'!$AD$2:$AF$2)/10^9),0)</f>
        <v>-0.01866272779</v>
      </c>
      <c r="AO1719" s="160">
        <f>IF($AH$1579&gt;0,IPMT('Assumptions (Geo)'!$V$7,Model!AD$1,'Assumptions (Geo)'!$V$10,'Assumptions (Geo)'!$V$5*Model!$AH$1579*AVERAGE('Assumptions (Geo)'!$AD$2:$AF$2)/10^9),0)</f>
        <v>-0.01695269879</v>
      </c>
      <c r="AP1719" s="160">
        <f>IF($AH$1579&gt;0,IPMT('Assumptions (Geo)'!$V$7,Model!AE$1,'Assumptions (Geo)'!$V$10,'Assumptions (Geo)'!$V$5*Model!$AH$1579*AVERAGE('Assumptions (Geo)'!$AD$2:$AF$2)/10^9),0)</f>
        <v>-0.01516144341</v>
      </c>
      <c r="AQ1719" s="160">
        <f>IF($AH$1579&gt;0,IPMT('Assumptions (Geo)'!$V$7,Model!AF$1,'Assumptions (Geo)'!$V$10,'Assumptions (Geo)'!$V$5*Model!$AH$1579*AVERAGE('Assumptions (Geo)'!$AD$2:$AF$2)/10^9),0)</f>
        <v>-0.0132851034</v>
      </c>
      <c r="AR1719" s="160">
        <f>IF($AH$1579&gt;0,IPMT('Assumptions (Geo)'!$V$7,Model!AG$1,'Assumptions (Geo)'!$V$10,'Assumptions (Geo)'!$V$5*Model!$AH$1579*AVERAGE('Assumptions (Geo)'!$AD$2:$AF$2)/10^9),0)</f>
        <v>-0.01131963725</v>
      </c>
      <c r="AS1719" s="160">
        <f>IF($AH$1579&gt;0,IPMT('Assumptions (Geo)'!$V$7,Model!AH$1,'Assumptions (Geo)'!$V$10,'Assumptions (Geo)'!$V$5*Model!$AH$1579*AVERAGE('Assumptions (Geo)'!$AD$2:$AF$2)/10^9),0)</f>
        <v>-0.009260811443</v>
      </c>
      <c r="AT1719" s="160">
        <f>IF($AH$1579&gt;0,IPMT('Assumptions (Geo)'!$V$7,Model!AI$1,'Assumptions (Geo)'!$V$10,'Assumptions (Geo)'!$V$5*Model!$AH$1579*AVERAGE('Assumptions (Geo)'!$AD$2:$AF$2)/10^9),0)</f>
        <v>-0.007104191416</v>
      </c>
      <c r="AU1719" s="160">
        <f>IF($AH$1579&gt;0,IPMT('Assumptions (Geo)'!$V$7,Model!AJ$1,'Assumptions (Geo)'!$V$10,'Assumptions (Geo)'!$V$5*Model!$AH$1579*AVERAGE('Assumptions (Geo)'!$AD$2:$AF$2)/10^9),0)</f>
        <v>-0.004845131937</v>
      </c>
      <c r="AV1719" s="160">
        <f>IF($AH$1579&gt;0,IPMT('Assumptions (Geo)'!$V$7,Model!AK$1,'Assumptions (Geo)'!$V$10,'Assumptions (Geo)'!$V$5*Model!$AH$1579*AVERAGE('Assumptions (Geo)'!$AD$2:$AF$2)/10^9),0)</f>
        <v>-0.002478767132</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-0.02661529581</v>
      </c>
      <c r="AJ1720" s="160">
        <f>IF($AI$1579&gt;0,IPMT('Assumptions (Geo)'!$V$7,Model!X$1,'Assumptions (Geo)'!$V$10,'Assumptions (Geo)'!$V$5*Model!$AI$1579*AVERAGE('Assumptions (Geo)'!$AE$2:$AG$2)/10^9),0)</f>
        <v>-0.02535849135</v>
      </c>
      <c r="AK1720" s="160">
        <f>IF($AI$1579&gt;0,IPMT('Assumptions (Geo)'!$V$7,Model!Y$1,'Assumptions (Geo)'!$V$10,'Assumptions (Geo)'!$V$5*Model!$AI$1579*AVERAGE('Assumptions (Geo)'!$AE$2:$AG$2)/10^9),0)</f>
        <v>-0.02404198867</v>
      </c>
      <c r="AL1720" s="160">
        <f>IF($AI$1579&gt;0,IPMT('Assumptions (Geo)'!$V$7,Model!Z$1,'Assumptions (Geo)'!$V$10,'Assumptions (Geo)'!$V$5*Model!$AI$1579*AVERAGE('Assumptions (Geo)'!$AE$2:$AG$2)/10^9),0)</f>
        <v>-0.02266295213</v>
      </c>
      <c r="AM1720" s="160">
        <f>IF($AI$1579&gt;0,IPMT('Assumptions (Geo)'!$V$7,Model!AA$1,'Assumptions (Geo)'!$V$10,'Assumptions (Geo)'!$V$5*Model!$AI$1579*AVERAGE('Assumptions (Geo)'!$AE$2:$AG$2)/10^9),0)</f>
        <v>-0.02121841134</v>
      </c>
      <c r="AN1720" s="160">
        <f>IF($AI$1579&gt;0,IPMT('Assumptions (Geo)'!$V$7,Model!AB$1,'Assumptions (Geo)'!$V$10,'Assumptions (Geo)'!$V$5*Model!$AI$1579*AVERAGE('Assumptions (Geo)'!$AE$2:$AG$2)/10^9),0)</f>
        <v>-0.01970525487</v>
      </c>
      <c r="AO1720" s="160">
        <f>IF($AI$1579&gt;0,IPMT('Assumptions (Geo)'!$V$7,Model!AC$1,'Assumptions (Geo)'!$V$10,'Assumptions (Geo)'!$V$5*Model!$AI$1579*AVERAGE('Assumptions (Geo)'!$AE$2:$AG$2)/10^9),0)</f>
        <v>-0.01812022346</v>
      </c>
      <c r="AP1720" s="160">
        <f>IF($AI$1579&gt;0,IPMT('Assumptions (Geo)'!$V$7,Model!AD$1,'Assumptions (Geo)'!$V$10,'Assumptions (Geo)'!$V$5*Model!$AI$1579*AVERAGE('Assumptions (Geo)'!$AE$2:$AG$2)/10^9),0)</f>
        <v>-0.01645990306</v>
      </c>
      <c r="AQ1720" s="160">
        <f>IF($AI$1579&gt;0,IPMT('Assumptions (Geo)'!$V$7,Model!AE$1,'Assumptions (Geo)'!$V$10,'Assumptions (Geo)'!$V$5*Model!$AI$1579*AVERAGE('Assumptions (Geo)'!$AE$2:$AG$2)/10^9),0)</f>
        <v>-0.01472071745</v>
      </c>
      <c r="AR1720" s="160">
        <f>IF($AI$1579&gt;0,IPMT('Assumptions (Geo)'!$V$7,Model!AF$1,'Assumptions (Geo)'!$V$10,'Assumptions (Geo)'!$V$5*Model!$AI$1579*AVERAGE('Assumptions (Geo)'!$AE$2:$AG$2)/10^9),0)</f>
        <v>-0.01289892051</v>
      </c>
      <c r="AS1720" s="160">
        <f>IF($AI$1579&gt;0,IPMT('Assumptions (Geo)'!$V$7,Model!AG$1,'Assumptions (Geo)'!$V$10,'Assumptions (Geo)'!$V$5*Model!$AI$1579*AVERAGE('Assumptions (Geo)'!$AE$2:$AG$2)/10^9),0)</f>
        <v>-0.01099058823</v>
      </c>
      <c r="AT1720" s="160">
        <f>IF($AI$1579&gt;0,IPMT('Assumptions (Geo)'!$V$7,Model!AH$1,'Assumptions (Geo)'!$V$10,'Assumptions (Geo)'!$V$5*Model!$AI$1579*AVERAGE('Assumptions (Geo)'!$AE$2:$AG$2)/10^9),0)</f>
        <v>-0.008991610157</v>
      </c>
      <c r="AU1720" s="160">
        <f>IF($AI$1579&gt;0,IPMT('Assumptions (Geo)'!$V$7,Model!AI$1,'Assumptions (Geo)'!$V$10,'Assumptions (Geo)'!$V$5*Model!$AI$1579*AVERAGE('Assumptions (Geo)'!$AE$2:$AG$2)/10^9),0)</f>
        <v>-0.006897680628</v>
      </c>
      <c r="AV1720" s="160">
        <f>IF($AI$1579&gt;0,IPMT('Assumptions (Geo)'!$V$7,Model!AJ$1,'Assumptions (Geo)'!$V$10,'Assumptions (Geo)'!$V$5*Model!$AI$1579*AVERAGE('Assumptions (Geo)'!$AE$2:$AG$2)/10^9),0)</f>
        <v>-0.004704289446</v>
      </c>
      <c r="AW1720" s="160">
        <f>IF($AI$1579&gt;0,IPMT('Assumptions (Geo)'!$V$7,Model!AK$1,'Assumptions (Geo)'!$V$10,'Assumptions (Geo)'!$V$5*Model!$AI$1579*AVERAGE('Assumptions (Geo)'!$AE$2:$AG$2)/10^9),0)</f>
        <v>-0.002406712183</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-0.025776932</v>
      </c>
      <c r="AK1721" s="177">
        <f>IF($AJ$1579&gt;0,IPMT('Assumptions (Geo)'!$V$7,Model!X$1,'Assumptions (Geo)'!$V$10,'Assumptions (Geo)'!$V$5*Model!$AJ$1579*AVERAGE('Assumptions (Geo)'!$AF$2:$AH$2)/10^9),0)</f>
        <v>-0.02455971603</v>
      </c>
      <c r="AL1721" s="177">
        <f>IF($AJ$1579&gt;0,IPMT('Assumptions (Geo)'!$V$7,Model!Y$1,'Assumptions (Geo)'!$V$10,'Assumptions (Geo)'!$V$5*Model!$AJ$1579*AVERAGE('Assumptions (Geo)'!$AF$2:$AH$2)/10^9),0)</f>
        <v>-0.0232846823</v>
      </c>
      <c r="AM1721" s="177">
        <f>IF($AJ$1579&gt;0,IPMT('Assumptions (Geo)'!$V$7,Model!Z$1,'Assumptions (Geo)'!$V$10,'Assumptions (Geo)'!$V$5*Model!$AJ$1579*AVERAGE('Assumptions (Geo)'!$AF$2:$AH$2)/10^9),0)</f>
        <v>-0.02194908447</v>
      </c>
      <c r="AN1721" s="177">
        <f>IF($AJ$1579&gt;0,IPMT('Assumptions (Geo)'!$V$7,Model!AA$1,'Assumptions (Geo)'!$V$10,'Assumptions (Geo)'!$V$5*Model!$AJ$1579*AVERAGE('Assumptions (Geo)'!$AF$2:$AH$2)/10^9),0)</f>
        <v>-0.02055004574</v>
      </c>
      <c r="AO1721" s="177">
        <f>IF($AJ$1579&gt;0,IPMT('Assumptions (Geo)'!$V$7,Model!AB$1,'Assumptions (Geo)'!$V$10,'Assumptions (Geo)'!$V$5*Model!$AJ$1579*AVERAGE('Assumptions (Geo)'!$AF$2:$AH$2)/10^9),0)</f>
        <v>-0.01908455267</v>
      </c>
      <c r="AP1721" s="177">
        <f>IF($AJ$1579&gt;0,IPMT('Assumptions (Geo)'!$V$7,Model!AC$1,'Assumptions (Geo)'!$V$10,'Assumptions (Geo)'!$V$5*Model!$AJ$1579*AVERAGE('Assumptions (Geo)'!$AF$2:$AH$2)/10^9),0)</f>
        <v>-0.01754944869</v>
      </c>
      <c r="AQ1721" s="177">
        <f>IF($AJ$1579&gt;0,IPMT('Assumptions (Geo)'!$V$7,Model!AD$1,'Assumptions (Geo)'!$V$10,'Assumptions (Geo)'!$V$5*Model!$AJ$1579*AVERAGE('Assumptions (Geo)'!$AF$2:$AH$2)/10^9),0)</f>
        <v>-0.01594142726</v>
      </c>
      <c r="AR1721" s="177">
        <f>IF($AJ$1579&gt;0,IPMT('Assumptions (Geo)'!$V$7,Model!AE$1,'Assumptions (Geo)'!$V$10,'Assumptions (Geo)'!$V$5*Model!$AJ$1579*AVERAGE('Assumptions (Geo)'!$AF$2:$AH$2)/10^9),0)</f>
        <v>-0.01425702481</v>
      </c>
      <c r="AS1721" s="177">
        <f>IF($AJ$1579&gt;0,IPMT('Assumptions (Geo)'!$V$7,Model!AF$1,'Assumptions (Geo)'!$V$10,'Assumptions (Geo)'!$V$5*Model!$AJ$1579*AVERAGE('Assumptions (Geo)'!$AF$2:$AH$2)/10^9),0)</f>
        <v>-0.01249261325</v>
      </c>
      <c r="AT1721" s="177">
        <f>IF($AJ$1579&gt;0,IPMT('Assumptions (Geo)'!$V$7,Model!AG$1,'Assumptions (Geo)'!$V$10,'Assumptions (Geo)'!$V$5*Model!$AJ$1579*AVERAGE('Assumptions (Geo)'!$AF$2:$AH$2)/10^9),0)</f>
        <v>-0.01064439214</v>
      </c>
      <c r="AU1721" s="177">
        <f>IF($AJ$1579&gt;0,IPMT('Assumptions (Geo)'!$V$7,Model!AH$1,'Assumptions (Geo)'!$V$10,'Assumptions (Geo)'!$V$5*Model!$AJ$1579*AVERAGE('Assumptions (Geo)'!$AF$2:$AH$2)/10^9),0)</f>
        <v>-0.008708380522</v>
      </c>
      <c r="AV1721" s="177">
        <f>IF($AJ$1579&gt;0,IPMT('Assumptions (Geo)'!$V$7,Model!AI$1,'Assumptions (Geo)'!$V$10,'Assumptions (Geo)'!$V$5*Model!$AJ$1579*AVERAGE('Assumptions (Geo)'!$AF$2:$AH$2)/10^9),0)</f>
        <v>-0.006680408356</v>
      </c>
      <c r="AW1721" s="177">
        <f>IF($AJ$1579&gt;0,IPMT('Assumptions (Geo)'!$V$7,Model!AJ$1,'Assumptions (Geo)'!$V$10,'Assumptions (Geo)'!$V$5*Model!$AJ$1579*AVERAGE('Assumptions (Geo)'!$AF$2:$AH$2)/10^9),0)</f>
        <v>-0.004556107512</v>
      </c>
      <c r="AX1721" s="177">
        <f>IF($AJ$1579&gt;0,IPMT('Assumptions (Geo)'!$V$7,Model!AK$1,'Assumptions (Geo)'!$V$10,'Assumptions (Geo)'!$V$5*Model!$AJ$1579*AVERAGE('Assumptions (Geo)'!$AF$2:$AH$2)/10^9),0)</f>
        <v>-0.002330902378</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-0.02489572718</v>
      </c>
      <c r="AL1722" s="160">
        <f>IF($AK$1579&gt;0,IPMT('Assumptions (Geo)'!$V$7,Model!X$1,'Assumptions (Geo)'!$V$10,'Assumptions (Geo)'!$V$5*Model!$AK$1579*AVERAGE('Assumptions (Geo)'!$AG$2:$AI$2)/10^9),0)</f>
        <v>-0.0237201227</v>
      </c>
      <c r="AM1722" s="160">
        <f>IF($AK$1579&gt;0,IPMT('Assumptions (Geo)'!$V$7,Model!Y$1,'Assumptions (Geo)'!$V$10,'Assumptions (Geo)'!$V$5*Model!$AK$1579*AVERAGE('Assumptions (Geo)'!$AG$2:$AI$2)/10^9),0)</f>
        <v>-0.02248867701</v>
      </c>
      <c r="AN1722" s="160">
        <f>IF($AK$1579&gt;0,IPMT('Assumptions (Geo)'!$V$7,Model!Z$1,'Assumptions (Geo)'!$V$10,'Assumptions (Geo)'!$V$5*Model!$AK$1579*AVERAGE('Assumptions (Geo)'!$AG$2:$AI$2)/10^9),0)</f>
        <v>-0.02119873764</v>
      </c>
      <c r="AO1722" s="160">
        <f>IF($AK$1579&gt;0,IPMT('Assumptions (Geo)'!$V$7,Model!AA$1,'Assumptions (Geo)'!$V$10,'Assumptions (Geo)'!$V$5*Model!$AK$1579*AVERAGE('Assumptions (Geo)'!$AG$2:$AI$2)/10^9),0)</f>
        <v>-0.01984752616</v>
      </c>
      <c r="AP1722" s="160">
        <f>IF($AK$1579&gt;0,IPMT('Assumptions (Geo)'!$V$7,Model!AB$1,'Assumptions (Geo)'!$V$10,'Assumptions (Geo)'!$V$5*Model!$AK$1579*AVERAGE('Assumptions (Geo)'!$AG$2:$AI$2)/10^9),0)</f>
        <v>-0.01843213213</v>
      </c>
      <c r="AQ1722" s="160">
        <f>IF($AK$1579&gt;0,IPMT('Assumptions (Geo)'!$V$7,Model!AC$1,'Assumptions (Geo)'!$V$10,'Assumptions (Geo)'!$V$5*Model!$AK$1579*AVERAGE('Assumptions (Geo)'!$AG$2:$AI$2)/10^9),0)</f>
        <v>-0.01694950689</v>
      </c>
      <c r="AR1722" s="160">
        <f>IF($AK$1579&gt;0,IPMT('Assumptions (Geo)'!$V$7,Model!AD$1,'Assumptions (Geo)'!$V$10,'Assumptions (Geo)'!$V$5*Model!$AK$1579*AVERAGE('Assumptions (Geo)'!$AG$2:$AI$2)/10^9),0)</f>
        <v>-0.01539645695</v>
      </c>
      <c r="AS1722" s="160">
        <f>IF($AK$1579&gt;0,IPMT('Assumptions (Geo)'!$V$7,Model!AE$1,'Assumptions (Geo)'!$V$10,'Assumptions (Geo)'!$V$5*Model!$AK$1579*AVERAGE('Assumptions (Geo)'!$AG$2:$AI$2)/10^9),0)</f>
        <v>-0.01376963713</v>
      </c>
      <c r="AT1722" s="160">
        <f>IF($AK$1579&gt;0,IPMT('Assumptions (Geo)'!$V$7,Model!AF$1,'Assumptions (Geo)'!$V$10,'Assumptions (Geo)'!$V$5*Model!$AK$1579*AVERAGE('Assumptions (Geo)'!$AG$2:$AI$2)/10^9),0)</f>
        <v>-0.01206554338</v>
      </c>
      <c r="AU1722" s="160">
        <f>IF($AK$1579&gt;0,IPMT('Assumptions (Geo)'!$V$7,Model!AG$1,'Assumptions (Geo)'!$V$10,'Assumptions (Geo)'!$V$5*Model!$AK$1579*AVERAGE('Assumptions (Geo)'!$AG$2:$AI$2)/10^9),0)</f>
        <v>-0.01028050517</v>
      </c>
      <c r="AV1722" s="160">
        <f>IF($AK$1579&gt;0,IPMT('Assumptions (Geo)'!$V$7,Model!AH$1,'Assumptions (Geo)'!$V$10,'Assumptions (Geo)'!$V$5*Model!$AK$1579*AVERAGE('Assumptions (Geo)'!$AG$2:$AI$2)/10^9),0)</f>
        <v>-0.008410677641</v>
      </c>
      <c r="AW1722" s="160">
        <f>IF($AK$1579&gt;0,IPMT('Assumptions (Geo)'!$V$7,Model!AI$1,'Assumptions (Geo)'!$V$10,'Assumptions (Geo)'!$V$5*Model!$AK$1579*AVERAGE('Assumptions (Geo)'!$AG$2:$AI$2)/10^9),0)</f>
        <v>-0.006452033308</v>
      </c>
      <c r="AX1722" s="160">
        <f>IF($AK$1579&gt;0,IPMT('Assumptions (Geo)'!$V$7,Model!AJ$1,'Assumptions (Geo)'!$V$10,'Assumptions (Geo)'!$V$5*Model!$AK$1579*AVERAGE('Assumptions (Geo)'!$AG$2:$AI$2)/10^9),0)</f>
        <v>-0.00440035337</v>
      </c>
      <c r="AY1722" s="160">
        <f>IF($AK$1579&gt;0,IPMT('Assumptions (Geo)'!$V$7,Model!AK$1,'Assumptions (Geo)'!$V$10,'Assumptions (Geo)'!$V$5*Model!$AK$1579*AVERAGE('Assumptions (Geo)'!$AG$2:$AI$2)/10^9),0)</f>
        <v>-0.002251218635</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-0.02397032884</v>
      </c>
      <c r="AM1723" s="177">
        <f>IF($AL$1579&gt;0,IPMT('Assumptions (Geo)'!$V$7,Model!X$1,'Assumptions (Geo)'!$V$10,'Assumptions (Geo)'!$V$5*Model!$AL$1579*AVERAGE('Assumptions (Geo)'!$AH$2:$AJ$2)/10^9),0)</f>
        <v>-0.02283842272</v>
      </c>
      <c r="AN1723" s="177">
        <f>IF($AL$1579&gt;0,IPMT('Assumptions (Geo)'!$V$7,Model!Y$1,'Assumptions (Geo)'!$V$10,'Assumptions (Geo)'!$V$5*Model!$AL$1579*AVERAGE('Assumptions (Geo)'!$AH$2:$AJ$2)/10^9),0)</f>
        <v>-0.02165275106</v>
      </c>
      <c r="AO1723" s="177">
        <f>IF($AL$1579&gt;0,IPMT('Assumptions (Geo)'!$V$7,Model!Z$1,'Assumptions (Geo)'!$V$10,'Assumptions (Geo)'!$V$5*Model!$AL$1579*AVERAGE('Assumptions (Geo)'!$AH$2:$AJ$2)/10^9),0)</f>
        <v>-0.02041076</v>
      </c>
      <c r="AP1723" s="177">
        <f>IF($AL$1579&gt;0,IPMT('Assumptions (Geo)'!$V$7,Model!AA$1,'Assumptions (Geo)'!$V$10,'Assumptions (Geo)'!$V$5*Model!$AL$1579*AVERAGE('Assumptions (Geo)'!$AH$2:$AJ$2)/10^9),0)</f>
        <v>-0.01910977436</v>
      </c>
      <c r="AQ1723" s="177">
        <f>IF($AL$1579&gt;0,IPMT('Assumptions (Geo)'!$V$7,Model!AB$1,'Assumptions (Geo)'!$V$10,'Assumptions (Geo)'!$V$5*Model!$AL$1579*AVERAGE('Assumptions (Geo)'!$AH$2:$AJ$2)/10^9),0)</f>
        <v>-0.0177469919</v>
      </c>
      <c r="AR1723" s="177">
        <f>IF($AL$1579&gt;0,IPMT('Assumptions (Geo)'!$V$7,Model!AC$1,'Assumptions (Geo)'!$V$10,'Assumptions (Geo)'!$V$5*Model!$AL$1579*AVERAGE('Assumptions (Geo)'!$AH$2:$AJ$2)/10^9),0)</f>
        <v>-0.01631947727</v>
      </c>
      <c r="AS1723" s="177">
        <f>IF($AL$1579&gt;0,IPMT('Assumptions (Geo)'!$V$7,Model!AD$1,'Assumptions (Geo)'!$V$10,'Assumptions (Geo)'!$V$5*Model!$AL$1579*AVERAGE('Assumptions (Geo)'!$AH$2:$AJ$2)/10^9),0)</f>
        <v>-0.0148241557</v>
      </c>
      <c r="AT1723" s="177">
        <f>IF($AL$1579&gt;0,IPMT('Assumptions (Geo)'!$V$7,Model!AE$1,'Assumptions (Geo)'!$V$10,'Assumptions (Geo)'!$V$5*Model!$AL$1579*AVERAGE('Assumptions (Geo)'!$AH$2:$AJ$2)/10^9),0)</f>
        <v>-0.01325780636</v>
      </c>
      <c r="AU1723" s="177">
        <f>IF($AL$1579&gt;0,IPMT('Assumptions (Geo)'!$V$7,Model!AF$1,'Assumptions (Geo)'!$V$10,'Assumptions (Geo)'!$V$5*Model!$AL$1579*AVERAGE('Assumptions (Geo)'!$AH$2:$AJ$2)/10^9),0)</f>
        <v>-0.01161705542</v>
      </c>
      <c r="AV1723" s="177">
        <f>IF($AL$1579&gt;0,IPMT('Assumptions (Geo)'!$V$7,Model!AG$1,'Assumptions (Geo)'!$V$10,'Assumptions (Geo)'!$V$5*Model!$AL$1579*AVERAGE('Assumptions (Geo)'!$AH$2:$AJ$2)/10^9),0)</f>
        <v>-0.009898368814</v>
      </c>
      <c r="AW1723" s="177">
        <f>IF($AL$1579&gt;0,IPMT('Assumptions (Geo)'!$V$7,Model!AH$1,'Assumptions (Geo)'!$V$10,'Assumptions (Geo)'!$V$5*Model!$AL$1579*AVERAGE('Assumptions (Geo)'!$AH$2:$AJ$2)/10^9),0)</f>
        <v>-0.008098044593</v>
      </c>
      <c r="AX1723" s="177">
        <f>IF($AL$1579&gt;0,IPMT('Assumptions (Geo)'!$V$7,Model!AI$1,'Assumptions (Geo)'!$V$10,'Assumptions (Geo)'!$V$5*Model!$AL$1579*AVERAGE('Assumptions (Geo)'!$AH$2:$AJ$2)/10^9),0)</f>
        <v>-0.00621220497</v>
      </c>
      <c r="AY1723" s="177">
        <f>IF($AL$1579&gt;0,IPMT('Assumptions (Geo)'!$V$7,Model!AJ$1,'Assumptions (Geo)'!$V$10,'Assumptions (Geo)'!$V$5*Model!$AL$1579*AVERAGE('Assumptions (Geo)'!$AH$2:$AJ$2)/10^9),0)</f>
        <v>-0.004236787966</v>
      </c>
      <c r="AZ1723" s="177">
        <f>IF($AL$1579&gt;0,IPMT('Assumptions (Geo)'!$V$7,Model!AK$1,'Assumptions (Geo)'!$V$10,'Assumptions (Geo)'!$V$5*Model!$AL$1579*AVERAGE('Assumptions (Geo)'!$AH$2:$AJ$2)/10^9),0)</f>
        <v>-0.002167538654</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-0.02299934805</v>
      </c>
      <c r="AN1724" s="160">
        <f>IF($AM$1579&gt;0,IPMT('Assumptions (Geo)'!$V$7,Model!X$1,'Assumptions (Geo)'!$V$10,'Assumptions (Geo)'!$V$5*Model!$AM$1579*AVERAGE('Assumptions (Geo)'!$AI$2:$AK$2)/10^9),0)</f>
        <v>-0.02191329274</v>
      </c>
      <c r="AO1724" s="160">
        <f>IF($AM$1579&gt;0,IPMT('Assumptions (Geo)'!$V$7,Model!Y$1,'Assumptions (Geo)'!$V$10,'Assumptions (Geo)'!$V$5*Model!$AM$1579*AVERAGE('Assumptions (Geo)'!$AI$2:$AK$2)/10^9),0)</f>
        <v>-0.02077564981</v>
      </c>
      <c r="AP1724" s="160">
        <f>IF($AM$1579&gt;0,IPMT('Assumptions (Geo)'!$V$7,Model!Z$1,'Assumptions (Geo)'!$V$10,'Assumptions (Geo)'!$V$5*Model!$AM$1579*AVERAGE('Assumptions (Geo)'!$AI$2:$AK$2)/10^9),0)</f>
        <v>-0.01958396884</v>
      </c>
      <c r="AQ1724" s="160">
        <f>IF($AM$1579&gt;0,IPMT('Assumptions (Geo)'!$V$7,Model!AA$1,'Assumptions (Geo)'!$V$10,'Assumptions (Geo)'!$V$5*Model!$AM$1579*AVERAGE('Assumptions (Geo)'!$AI$2:$AK$2)/10^9),0)</f>
        <v>-0.01833568302</v>
      </c>
      <c r="AR1724" s="160">
        <f>IF($AM$1579&gt;0,IPMT('Assumptions (Geo)'!$V$7,Model!AB$1,'Assumptions (Geo)'!$V$10,'Assumptions (Geo)'!$V$5*Model!$AM$1579*AVERAGE('Assumptions (Geo)'!$AI$2:$AK$2)/10^9),0)</f>
        <v>-0.01702810363</v>
      </c>
      <c r="AS1724" s="160">
        <f>IF($AM$1579&gt;0,IPMT('Assumptions (Geo)'!$V$7,Model!AC$1,'Assumptions (Geo)'!$V$10,'Assumptions (Geo)'!$V$5*Model!$AM$1579*AVERAGE('Assumptions (Geo)'!$AI$2:$AK$2)/10^9),0)</f>
        <v>-0.01565841421</v>
      </c>
      <c r="AT1724" s="160">
        <f>IF($AM$1579&gt;0,IPMT('Assumptions (Geo)'!$V$7,Model!AD$1,'Assumptions (Geo)'!$V$10,'Assumptions (Geo)'!$V$5*Model!$AM$1579*AVERAGE('Assumptions (Geo)'!$AI$2:$AK$2)/10^9),0)</f>
        <v>-0.01422366455</v>
      </c>
      <c r="AU1724" s="160">
        <f>IF($AM$1579&gt;0,IPMT('Assumptions (Geo)'!$V$7,Model!AE$1,'Assumptions (Geo)'!$V$10,'Assumptions (Geo)'!$V$5*Model!$AM$1579*AVERAGE('Assumptions (Geo)'!$AI$2:$AK$2)/10^9),0)</f>
        <v>-0.01272076428</v>
      </c>
      <c r="AV1724" s="160">
        <f>IF($AM$1579&gt;0,IPMT('Assumptions (Geo)'!$V$7,Model!AF$1,'Assumptions (Geo)'!$V$10,'Assumptions (Geo)'!$V$5*Model!$AM$1579*AVERAGE('Assumptions (Geo)'!$AI$2:$AK$2)/10^9),0)</f>
        <v>-0.01114647624</v>
      </c>
      <c r="AW1724" s="160">
        <f>IF($AM$1579&gt;0,IPMT('Assumptions (Geo)'!$V$7,Model!AG$1,'Assumptions (Geo)'!$V$10,'Assumptions (Geo)'!$V$5*Model!$AM$1579*AVERAGE('Assumptions (Geo)'!$AI$2:$AK$2)/10^9),0)</f>
        <v>-0.009497409525</v>
      </c>
      <c r="AX1724" s="160">
        <f>IF($AM$1579&gt;0,IPMT('Assumptions (Geo)'!$V$7,Model!AH$1,'Assumptions (Geo)'!$V$10,'Assumptions (Geo)'!$V$5*Model!$AM$1579*AVERAGE('Assumptions (Geo)'!$AI$2:$AK$2)/10^9),0)</f>
        <v>-0.007770012139</v>
      </c>
      <c r="AY1724" s="160">
        <f>IF($AM$1579&gt;0,IPMT('Assumptions (Geo)'!$V$7,Model!AI$1,'Assumptions (Geo)'!$V$10,'Assumptions (Geo)'!$V$5*Model!$AM$1579*AVERAGE('Assumptions (Geo)'!$AI$2:$AK$2)/10^9),0)</f>
        <v>-0.005960563378</v>
      </c>
      <c r="AZ1724" s="160">
        <f>IF($AM$1579&gt;0,IPMT('Assumptions (Geo)'!$V$7,Model!AJ$1,'Assumptions (Geo)'!$V$10,'Assumptions (Geo)'!$V$5*Model!$AM$1579*AVERAGE('Assumptions (Geo)'!$AI$2:$AK$2)/10^9),0)</f>
        <v>-0.004065165801</v>
      </c>
      <c r="BA1724" s="160">
        <f>IF($AM$1579&gt;0,IPMT('Assumptions (Geo)'!$V$7,Model!AK$1,'Assumptions (Geo)'!$V$10,'Assumptions (Geo)'!$V$5*Model!$AM$1579*AVERAGE('Assumptions (Geo)'!$AI$2:$AK$2)/10^9),0)</f>
        <v>-0.002079736838</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-0.02198135846</v>
      </c>
      <c r="AO1725" s="160">
        <f>IF($AN$1579&gt;0,IPMT('Assumptions (Geo)'!$V$7,Model!X$1,'Assumptions (Geo)'!$V$10,'Assumptions (Geo)'!$V$5*Model!$AN$1579*AVERAGE('Assumptions (Geo)'!$AJ$2:$AL$2)/10^9),0)</f>
        <v>-0.02094337378</v>
      </c>
      <c r="AP1725" s="160">
        <f>IF($AN$1579&gt;0,IPMT('Assumptions (Geo)'!$V$7,Model!Y$1,'Assumptions (Geo)'!$V$10,'Assumptions (Geo)'!$V$5*Model!$AN$1579*AVERAGE('Assumptions (Geo)'!$AJ$2:$AL$2)/10^9),0)</f>
        <v>-0.01985608483</v>
      </c>
      <c r="AQ1725" s="160">
        <f>IF($AN$1579&gt;0,IPMT('Assumptions (Geo)'!$V$7,Model!Z$1,'Assumptions (Geo)'!$V$10,'Assumptions (Geo)'!$V$5*Model!$AN$1579*AVERAGE('Assumptions (Geo)'!$AJ$2:$AL$2)/10^9),0)</f>
        <v>-0.01871714965</v>
      </c>
      <c r="AR1725" s="160">
        <f>IF($AN$1579&gt;0,IPMT('Assumptions (Geo)'!$V$7,Model!AA$1,'Assumptions (Geo)'!$V$10,'Assumptions (Geo)'!$V$5*Model!$AN$1579*AVERAGE('Assumptions (Geo)'!$AJ$2:$AL$2)/10^9),0)</f>
        <v>-0.01752411505</v>
      </c>
      <c r="AS1725" s="160">
        <f>IF($AN$1579&gt;0,IPMT('Assumptions (Geo)'!$V$7,Model!AB$1,'Assumptions (Geo)'!$V$10,'Assumptions (Geo)'!$V$5*Model!$AN$1579*AVERAGE('Assumptions (Geo)'!$AJ$2:$AL$2)/10^9),0)</f>
        <v>-0.0162744113</v>
      </c>
      <c r="AT1725" s="160">
        <f>IF($AN$1579&gt;0,IPMT('Assumptions (Geo)'!$V$7,Model!AC$1,'Assumptions (Geo)'!$V$10,'Assumptions (Geo)'!$V$5*Model!$AN$1579*AVERAGE('Assumptions (Geo)'!$AJ$2:$AL$2)/10^9),0)</f>
        <v>-0.01496534663</v>
      </c>
      <c r="AU1725" s="160">
        <f>IF($AN$1579&gt;0,IPMT('Assumptions (Geo)'!$V$7,Model!AD$1,'Assumptions (Geo)'!$V$10,'Assumptions (Geo)'!$V$5*Model!$AN$1579*AVERAGE('Assumptions (Geo)'!$AJ$2:$AL$2)/10^9),0)</f>
        <v>-0.01359410138</v>
      </c>
      <c r="AV1725" s="160">
        <f>IF($AN$1579&gt;0,IPMT('Assumptions (Geo)'!$V$7,Model!AE$1,'Assumptions (Geo)'!$V$10,'Assumptions (Geo)'!$V$5*Model!$AN$1579*AVERAGE('Assumptions (Geo)'!$AJ$2:$AL$2)/10^9),0)</f>
        <v>-0.01215772199</v>
      </c>
      <c r="AW1725" s="160">
        <f>IF($AN$1579&gt;0,IPMT('Assumptions (Geo)'!$V$7,Model!AF$1,'Assumptions (Geo)'!$V$10,'Assumptions (Geo)'!$V$5*Model!$AN$1579*AVERAGE('Assumptions (Geo)'!$AJ$2:$AL$2)/10^9),0)</f>
        <v>-0.01065311457</v>
      </c>
      <c r="AX1725" s="160">
        <f>IF($AN$1579&gt;0,IPMT('Assumptions (Geo)'!$V$7,Model!AG$1,'Assumptions (Geo)'!$V$10,'Assumptions (Geo)'!$V$5*Model!$AN$1579*AVERAGE('Assumptions (Geo)'!$AJ$2:$AL$2)/10^9),0)</f>
        <v>-0.009077038306</v>
      </c>
      <c r="AY1725" s="160">
        <f>IF($AN$1579&gt;0,IPMT('Assumptions (Geo)'!$V$7,Model!AH$1,'Assumptions (Geo)'!$V$10,'Assumptions (Geo)'!$V$5*Model!$AN$1579*AVERAGE('Assumptions (Geo)'!$AJ$2:$AL$2)/10^9),0)</f>
        <v>-0.007426098416</v>
      </c>
      <c r="AZ1725" s="160">
        <f>IF($AN$1579&gt;0,IPMT('Assumptions (Geo)'!$V$7,Model!AI$1,'Assumptions (Geo)'!$V$10,'Assumptions (Geo)'!$V$5*Model!$AN$1579*AVERAGE('Assumptions (Geo)'!$AJ$2:$AL$2)/10^9),0)</f>
        <v>-0.005696738881</v>
      </c>
      <c r="BA1725" s="160">
        <f>IF($AN$1579&gt;0,IPMT('Assumptions (Geo)'!$V$7,Model!AJ$1,'Assumptions (Geo)'!$V$10,'Assumptions (Geo)'!$V$5*Model!$AN$1579*AVERAGE('Assumptions (Geo)'!$AJ$2:$AL$2)/10^9),0)</f>
        <v>-0.003885234768</v>
      </c>
      <c r="BB1725" s="160">
        <f>IF($AN$1579&gt;0,IPMT('Assumptions (Geo)'!$V$7,Model!AK$1,'Assumptions (Geo)'!$V$10,'Assumptions (Geo)'!$V$5*Model!$AN$1579*AVERAGE('Assumptions (Geo)'!$AJ$2:$AL$2)/10^9),0)</f>
        <v>-0.00198768421</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-0.02091489546</v>
      </c>
      <c r="AP1726" s="160">
        <f>IF($AO$1579&gt;0,IPMT('Assumptions (Geo)'!$V$7,Model!X$1,'Assumptions (Geo)'!$V$10,'Assumptions (Geo)'!$V$5*Model!$AO$1579*AVERAGE('Assumptions (Geo)'!$AK$2:$AM$2)/10^9),0)</f>
        <v>-0.01992727037</v>
      </c>
      <c r="AQ1726" s="160">
        <f>IF($AO$1579&gt;0,IPMT('Assumptions (Geo)'!$V$7,Model!Y$1,'Assumptions (Geo)'!$V$10,'Assumptions (Geo)'!$V$5*Model!$AO$1579*AVERAGE('Assumptions (Geo)'!$AK$2:$AM$2)/10^9),0)</f>
        <v>-0.01889273309</v>
      </c>
      <c r="AR1726" s="160">
        <f>IF($AO$1579&gt;0,IPMT('Assumptions (Geo)'!$V$7,Model!Z$1,'Assumptions (Geo)'!$V$10,'Assumptions (Geo)'!$V$5*Model!$AO$1579*AVERAGE('Assumptions (Geo)'!$AK$2:$AM$2)/10^9),0)</f>
        <v>-0.01780905529</v>
      </c>
      <c r="AS1726" s="160">
        <f>IF($AO$1579&gt;0,IPMT('Assumptions (Geo)'!$V$7,Model!AA$1,'Assumptions (Geo)'!$V$10,'Assumptions (Geo)'!$V$5*Model!$AO$1579*AVERAGE('Assumptions (Geo)'!$AK$2:$AM$2)/10^9),0)</f>
        <v>-0.01667390279</v>
      </c>
      <c r="AT1726" s="160">
        <f>IF($AO$1579&gt;0,IPMT('Assumptions (Geo)'!$V$7,Model!AB$1,'Assumptions (Geo)'!$V$10,'Assumptions (Geo)'!$V$5*Model!$AO$1579*AVERAGE('Assumptions (Geo)'!$AK$2:$AM$2)/10^9),0)</f>
        <v>-0.01548483055</v>
      </c>
      <c r="AU1726" s="160">
        <f>IF($AO$1579&gt;0,IPMT('Assumptions (Geo)'!$V$7,Model!AC$1,'Assumptions (Geo)'!$V$10,'Assumptions (Geo)'!$V$5*Model!$AO$1579*AVERAGE('Assumptions (Geo)'!$AK$2:$AM$2)/10^9),0)</f>
        <v>-0.01423927737</v>
      </c>
      <c r="AV1726" s="160">
        <f>IF($AO$1579&gt;0,IPMT('Assumptions (Geo)'!$V$7,Model!AD$1,'Assumptions (Geo)'!$V$10,'Assumptions (Geo)'!$V$5*Model!$AO$1579*AVERAGE('Assumptions (Geo)'!$AK$2:$AM$2)/10^9),0)</f>
        <v>-0.01293456043</v>
      </c>
      <c r="AW1726" s="160">
        <f>IF($AO$1579&gt;0,IPMT('Assumptions (Geo)'!$V$7,Model!AE$1,'Assumptions (Geo)'!$V$10,'Assumptions (Geo)'!$V$5*Model!$AO$1579*AVERAGE('Assumptions (Geo)'!$AK$2:$AM$2)/10^9),0)</f>
        <v>-0.01156786942</v>
      </c>
      <c r="AX1726" s="160">
        <f>IF($AO$1579&gt;0,IPMT('Assumptions (Geo)'!$V$7,Model!AF$1,'Assumptions (Geo)'!$V$10,'Assumptions (Geo)'!$V$5*Model!$AO$1579*AVERAGE('Assumptions (Geo)'!$AK$2:$AM$2)/10^9),0)</f>
        <v>-0.01013626059</v>
      </c>
      <c r="AY1726" s="160">
        <f>IF($AO$1579&gt;0,IPMT('Assumptions (Geo)'!$V$7,Model!AG$1,'Assumptions (Geo)'!$V$10,'Assumptions (Geo)'!$V$5*Model!$AO$1579*AVERAGE('Assumptions (Geo)'!$AK$2:$AM$2)/10^9),0)</f>
        <v>-0.008636650349</v>
      </c>
      <c r="AZ1726" s="160">
        <f>IF($AO$1579&gt;0,IPMT('Assumptions (Geo)'!$V$7,Model!AH$1,'Assumptions (Geo)'!$V$10,'Assumptions (Geo)'!$V$5*Model!$AO$1579*AVERAGE('Assumptions (Geo)'!$AK$2:$AM$2)/10^9),0)</f>
        <v>-0.007065808617</v>
      </c>
      <c r="BA1726" s="160">
        <f>IF($AO$1579&gt;0,IPMT('Assumptions (Geo)'!$V$7,Model!AI$1,'Assumptions (Geo)'!$V$10,'Assumptions (Geo)'!$V$5*Model!$AO$1579*AVERAGE('Assumptions (Geo)'!$AK$2:$AM$2)/10^9),0)</f>
        <v>-0.005420351902</v>
      </c>
      <c r="BB1726" s="160">
        <f>IF($AO$1579&gt;0,IPMT('Assumptions (Geo)'!$V$7,Model!AJ$1,'Assumptions (Geo)'!$V$10,'Assumptions (Geo)'!$V$5*Model!$AO$1579*AVERAGE('Assumptions (Geo)'!$AK$2:$AM$2)/10^9),0)</f>
        <v>-0.003696735993</v>
      </c>
      <c r="BC1726" s="160">
        <f>IF($AO$1579&gt;0,IPMT('Assumptions (Geo)'!$V$7,Model!AK$1,'Assumptions (Geo)'!$V$10,'Assumptions (Geo)'!$V$5*Model!$AO$1579*AVERAGE('Assumptions (Geo)'!$AK$2:$AM$2)/10^9),0)</f>
        <v>-0.001891248329</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-0.01979845515</v>
      </c>
      <c r="AQ1727" s="160">
        <f>IF($AP$1579&gt;0,IPMT('Assumptions (Geo)'!$V$7,Model!X$1,'Assumptions (Geo)'!$V$10,'Assumptions (Geo)'!$V$5*Model!$AP$1579*AVERAGE('Assumptions (Geo)'!$AL$2:$AN$2)/10^9),0)</f>
        <v>-0.01886354964</v>
      </c>
      <c r="AR1727" s="160">
        <f>IF($AP$1579&gt;0,IPMT('Assumptions (Geo)'!$V$7,Model!Y$1,'Assumptions (Geo)'!$V$10,'Assumptions (Geo)'!$V$5*Model!$AP$1579*AVERAGE('Assumptions (Geo)'!$AL$2:$AN$2)/10^9),0)</f>
        <v>-0.01788423611</v>
      </c>
      <c r="AS1727" s="160">
        <f>IF($AP$1579&gt;0,IPMT('Assumptions (Geo)'!$V$7,Model!Z$1,'Assumptions (Geo)'!$V$10,'Assumptions (Geo)'!$V$5*Model!$AP$1579*AVERAGE('Assumptions (Geo)'!$AL$2:$AN$2)/10^9),0)</f>
        <v>-0.0168584052</v>
      </c>
      <c r="AT1727" s="160">
        <f>IF($AP$1579&gt;0,IPMT('Assumptions (Geo)'!$V$7,Model!AA$1,'Assumptions (Geo)'!$V$10,'Assumptions (Geo)'!$V$5*Model!$AP$1579*AVERAGE('Assumptions (Geo)'!$AL$2:$AN$2)/10^9),0)</f>
        <v>-0.01578384731</v>
      </c>
      <c r="AU1727" s="160">
        <f>IF($AP$1579&gt;0,IPMT('Assumptions (Geo)'!$V$7,Model!AB$1,'Assumptions (Geo)'!$V$10,'Assumptions (Geo)'!$V$5*Model!$AP$1579*AVERAGE('Assumptions (Geo)'!$AL$2:$AN$2)/10^9),0)</f>
        <v>-0.01465824793</v>
      </c>
      <c r="AV1727" s="160">
        <f>IF($AP$1579&gt;0,IPMT('Assumptions (Geo)'!$V$7,Model!AC$1,'Assumptions (Geo)'!$V$10,'Assumptions (Geo)'!$V$5*Model!$AP$1579*AVERAGE('Assumptions (Geo)'!$AL$2:$AN$2)/10^9),0)</f>
        <v>-0.01347918258</v>
      </c>
      <c r="AW1727" s="160">
        <f>IF($AP$1579&gt;0,IPMT('Assumptions (Geo)'!$V$7,Model!AD$1,'Assumptions (Geo)'!$V$10,'Assumptions (Geo)'!$V$5*Model!$AP$1579*AVERAGE('Assumptions (Geo)'!$AL$2:$AN$2)/10^9),0)</f>
        <v>-0.01224411162</v>
      </c>
      <c r="AX1727" s="160">
        <f>IF($AP$1579&gt;0,IPMT('Assumptions (Geo)'!$V$7,Model!AE$1,'Assumptions (Geo)'!$V$10,'Assumptions (Geo)'!$V$5*Model!$AP$1579*AVERAGE('Assumptions (Geo)'!$AL$2:$AN$2)/10^9),0)</f>
        <v>-0.01095037479</v>
      </c>
      <c r="AY1727" s="160">
        <f>IF($AP$1579&gt;0,IPMT('Assumptions (Geo)'!$V$7,Model!AF$1,'Assumptions (Geo)'!$V$10,'Assumptions (Geo)'!$V$5*Model!$AP$1579*AVERAGE('Assumptions (Geo)'!$AL$2:$AN$2)/10^9),0)</f>
        <v>-0.009595185458</v>
      </c>
      <c r="AZ1727" s="160">
        <f>IF($AP$1579&gt;0,IPMT('Assumptions (Geo)'!$V$7,Model!AG$1,'Assumptions (Geo)'!$V$10,'Assumptions (Geo)'!$V$5*Model!$AP$1579*AVERAGE('Assumptions (Geo)'!$AL$2:$AN$2)/10^9),0)</f>
        <v>-0.008175624636</v>
      </c>
      <c r="BA1727" s="160">
        <f>IF($AP$1579&gt;0,IPMT('Assumptions (Geo)'!$V$7,Model!AH$1,'Assumptions (Geo)'!$V$10,'Assumptions (Geo)'!$V$5*Model!$AP$1579*AVERAGE('Assumptions (Geo)'!$AL$2:$AN$2)/10^9),0)</f>
        <v>-0.006688634674</v>
      </c>
      <c r="BB1727" s="160">
        <f>IF($AP$1579&gt;0,IPMT('Assumptions (Geo)'!$V$7,Model!AI$1,'Assumptions (Geo)'!$V$10,'Assumptions (Geo)'!$V$5*Model!$AP$1579*AVERAGE('Assumptions (Geo)'!$AL$2:$AN$2)/10^9),0)</f>
        <v>-0.00513101269</v>
      </c>
      <c r="BC1727" s="160">
        <f>IF($AP$1579&gt;0,IPMT('Assumptions (Geo)'!$V$7,Model!AJ$1,'Assumptions (Geo)'!$V$10,'Assumptions (Geo)'!$V$5*Model!$AP$1579*AVERAGE('Assumptions (Geo)'!$AL$2:$AN$2)/10^9),0)</f>
        <v>-0.003499403662</v>
      </c>
      <c r="BD1727" s="160">
        <f>IF($AP$1579&gt;0,IPMT('Assumptions (Geo)'!$V$7,Model!AK$1,'Assumptions (Geo)'!$V$10,'Assumptions (Geo)'!$V$5*Model!$AP$1579*AVERAGE('Assumptions (Geo)'!$AL$2:$AN$2)/10^9),0)</f>
        <v>-0.001790293204</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-0.01863049342</v>
      </c>
      <c r="AR1728" s="160">
        <f>IF($AQ$1579&gt;0,IPMT('Assumptions (Geo)'!$V$7,Model!X$1,'Assumptions (Geo)'!$V$10,'Assumptions (Geo)'!$V$5*Model!$AQ$1579*AVERAGE('Assumptions (Geo)'!$AM$2:$AO$2)/10^9),0)</f>
        <v>-0.01775074038</v>
      </c>
      <c r="AS1728" s="160">
        <f>IF($AQ$1579&gt;0,IPMT('Assumptions (Geo)'!$V$7,Model!Y$1,'Assumptions (Geo)'!$V$10,'Assumptions (Geo)'!$V$5*Model!$AQ$1579*AVERAGE('Assumptions (Geo)'!$AM$2:$AO$2)/10^9),0)</f>
        <v>-0.01682919908</v>
      </c>
      <c r="AT1728" s="160">
        <f>IF($AQ$1579&gt;0,IPMT('Assumptions (Geo)'!$V$7,Model!Z$1,'Assumptions (Geo)'!$V$10,'Assumptions (Geo)'!$V$5*Model!$AQ$1579*AVERAGE('Assumptions (Geo)'!$AM$2:$AO$2)/10^9),0)</f>
        <v>-0.01586388456</v>
      </c>
      <c r="AU1728" s="160">
        <f>IF($AQ$1579&gt;0,IPMT('Assumptions (Geo)'!$V$7,Model!AA$1,'Assumptions (Geo)'!$V$10,'Assumptions (Geo)'!$V$5*Model!$AQ$1579*AVERAGE('Assumptions (Geo)'!$AM$2:$AO$2)/10^9),0)</f>
        <v>-0.01485271761</v>
      </c>
      <c r="AV1728" s="160">
        <f>IF($AQ$1579&gt;0,IPMT('Assumptions (Geo)'!$V$7,Model!AB$1,'Assumptions (Geo)'!$V$10,'Assumptions (Geo)'!$V$5*Model!$AQ$1579*AVERAGE('Assumptions (Geo)'!$AM$2:$AO$2)/10^9),0)</f>
        <v>-0.01379352023</v>
      </c>
      <c r="AW1728" s="160">
        <f>IF($AQ$1579&gt;0,IPMT('Assumptions (Geo)'!$V$7,Model!AC$1,'Assumptions (Geo)'!$V$10,'Assumptions (Geo)'!$V$5*Model!$AQ$1579*AVERAGE('Assumptions (Geo)'!$AM$2:$AO$2)/10^9),0)</f>
        <v>-0.01268401097</v>
      </c>
      <c r="AX1728" s="160">
        <f>IF($AQ$1579&gt;0,IPMT('Assumptions (Geo)'!$V$7,Model!AD$1,'Assumptions (Geo)'!$V$10,'Assumptions (Geo)'!$V$5*Model!$AQ$1579*AVERAGE('Assumptions (Geo)'!$AM$2:$AO$2)/10^9),0)</f>
        <v>-0.01152180002</v>
      </c>
      <c r="AY1728" s="160">
        <f>IF($AQ$1579&gt;0,IPMT('Assumptions (Geo)'!$V$7,Model!AE$1,'Assumptions (Geo)'!$V$10,'Assumptions (Geo)'!$V$5*Model!$AQ$1579*AVERAGE('Assumptions (Geo)'!$AM$2:$AO$2)/10^9),0)</f>
        <v>-0.01030438405</v>
      </c>
      <c r="AZ1728" s="160">
        <f>IF($AQ$1579&gt;0,IPMT('Assumptions (Geo)'!$V$7,Model!AF$1,'Assumptions (Geo)'!$V$10,'Assumptions (Geo)'!$V$5*Model!$AQ$1579*AVERAGE('Assumptions (Geo)'!$AM$2:$AO$2)/10^9),0)</f>
        <v>-0.009029140816</v>
      </c>
      <c r="BA1728" s="160">
        <f>IF($AQ$1579&gt;0,IPMT('Assumptions (Geo)'!$V$7,Model!AG$1,'Assumptions (Geo)'!$V$10,'Assumptions (Geo)'!$V$5*Model!$AQ$1579*AVERAGE('Assumptions (Geo)'!$AM$2:$AO$2)/10^9),0)</f>
        <v>-0.007693323534</v>
      </c>
      <c r="BB1728" s="160">
        <f>IF($AQ$1579&gt;0,IPMT('Assumptions (Geo)'!$V$7,Model!AH$1,'Assumptions (Geo)'!$V$10,'Assumptions (Geo)'!$V$5*Model!$AQ$1579*AVERAGE('Assumptions (Geo)'!$AM$2:$AO$2)/10^9),0)</f>
        <v>-0.006294054931</v>
      </c>
      <c r="BC1728" s="160">
        <f>IF($AQ$1579&gt;0,IPMT('Assumptions (Geo)'!$V$7,Model!AI$1,'Assumptions (Geo)'!$V$10,'Assumptions (Geo)'!$V$5*Model!$AQ$1579*AVERAGE('Assumptions (Geo)'!$AM$2:$AO$2)/10^9),0)</f>
        <v>-0.004828321069</v>
      </c>
      <c r="BD1728" s="160">
        <f>IF($AQ$1579&gt;0,IPMT('Assumptions (Geo)'!$V$7,Model!AJ$1,'Assumptions (Geo)'!$V$10,'Assumptions (Geo)'!$V$5*Model!$AQ$1579*AVERAGE('Assumptions (Geo)'!$AM$2:$AO$2)/10^9),0)</f>
        <v>-0.003292964849</v>
      </c>
      <c r="BE1728" s="160">
        <f>IF($AQ$1579&gt;0,IPMT('Assumptions (Geo)'!$V$7,Model!AK$1,'Assumptions (Geo)'!$V$10,'Assumptions (Geo)'!$V$5*Model!$AQ$1579*AVERAGE('Assumptions (Geo)'!$AM$2:$AO$2)/10^9),0)</f>
        <v>-0.001684679209</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-0.01740942492</v>
      </c>
      <c r="AS1729" s="160">
        <f>IF($AR$1579&gt;0,IPMT('Assumptions (Geo)'!$V$7,Model!X$1,'Assumptions (Geo)'!$V$10,'Assumptions (Geo)'!$V$5*Model!$AR$1579*AVERAGE('Assumptions (Geo)'!$AN$2:$AP$2)/10^9),0)</f>
        <v>-0.01658733212</v>
      </c>
      <c r="AT1729" s="160">
        <f>IF($AR$1579&gt;0,IPMT('Assumptions (Geo)'!$V$7,Model!Y$1,'Assumptions (Geo)'!$V$10,'Assumptions (Geo)'!$V$5*Model!$AR$1579*AVERAGE('Assumptions (Geo)'!$AN$2:$AP$2)/10^9),0)</f>
        <v>-0.01572618992</v>
      </c>
      <c r="AU1729" s="160">
        <f>IF($AR$1579&gt;0,IPMT('Assumptions (Geo)'!$V$7,Model!Z$1,'Assumptions (Geo)'!$V$10,'Assumptions (Geo)'!$V$5*Model!$AR$1579*AVERAGE('Assumptions (Geo)'!$AN$2:$AP$2)/10^9),0)</f>
        <v>-0.01482414346</v>
      </c>
      <c r="AV1729" s="160">
        <f>IF($AR$1579&gt;0,IPMT('Assumptions (Geo)'!$V$7,Model!AA$1,'Assumptions (Geo)'!$V$10,'Assumptions (Geo)'!$V$5*Model!$AR$1579*AVERAGE('Assumptions (Geo)'!$AN$2:$AP$2)/10^9),0)</f>
        <v>-0.0138792498</v>
      </c>
      <c r="AW1729" s="160">
        <f>IF($AR$1579&gt;0,IPMT('Assumptions (Geo)'!$V$7,Model!AB$1,'Assumptions (Geo)'!$V$10,'Assumptions (Geo)'!$V$5*Model!$AR$1579*AVERAGE('Assumptions (Geo)'!$AN$2:$AP$2)/10^9),0)</f>
        <v>-0.01288947369</v>
      </c>
      <c r="AX1729" s="160">
        <f>IF($AR$1579&gt;0,IPMT('Assumptions (Geo)'!$V$7,Model!AC$1,'Assumptions (Geo)'!$V$10,'Assumptions (Geo)'!$V$5*Model!$AR$1579*AVERAGE('Assumptions (Geo)'!$AN$2:$AP$2)/10^9),0)</f>
        <v>-0.01185268321</v>
      </c>
      <c r="AY1729" s="160">
        <f>IF($AR$1579&gt;0,IPMT('Assumptions (Geo)'!$V$7,Model!AD$1,'Assumptions (Geo)'!$V$10,'Assumptions (Geo)'!$V$5*Model!$AR$1579*AVERAGE('Assumptions (Geo)'!$AN$2:$AP$2)/10^9),0)</f>
        <v>-0.01076664519</v>
      </c>
      <c r="AZ1729" s="160">
        <f>IF($AR$1579&gt;0,IPMT('Assumptions (Geo)'!$V$7,Model!AE$1,'Assumptions (Geo)'!$V$10,'Assumptions (Geo)'!$V$5*Model!$AR$1579*AVERAGE('Assumptions (Geo)'!$AN$2:$AP$2)/10^9),0)</f>
        <v>-0.009629020356</v>
      </c>
      <c r="BA1729" s="160">
        <f>IF($AR$1579&gt;0,IPMT('Assumptions (Geo)'!$V$7,Model!AF$1,'Assumptions (Geo)'!$V$10,'Assumptions (Geo)'!$V$5*Model!$AR$1579*AVERAGE('Assumptions (Geo)'!$AN$2:$AP$2)/10^9),0)</f>
        <v>-0.008437358345</v>
      </c>
      <c r="BB1729" s="160">
        <f>IF($AR$1579&gt;0,IPMT('Assumptions (Geo)'!$V$7,Model!AG$1,'Assumptions (Geo)'!$V$10,'Assumptions (Geo)'!$V$5*Model!$AR$1579*AVERAGE('Assumptions (Geo)'!$AN$2:$AP$2)/10^9),0)</f>
        <v>-0.007189092389</v>
      </c>
      <c r="BC1729" s="160">
        <f>IF($AR$1579&gt;0,IPMT('Assumptions (Geo)'!$V$7,Model!AH$1,'Assumptions (Geo)'!$V$10,'Assumptions (Geo)'!$V$5*Model!$AR$1579*AVERAGE('Assumptions (Geo)'!$AN$2:$AP$2)/10^9),0)</f>
        <v>-0.0058815338</v>
      </c>
      <c r="BD1729" s="160">
        <f>IF($AR$1579&gt;0,IPMT('Assumptions (Geo)'!$V$7,Model!AI$1,'Assumptions (Geo)'!$V$10,'Assumptions (Geo)'!$V$5*Model!$AR$1579*AVERAGE('Assumptions (Geo)'!$AN$2:$AP$2)/10^9),0)</f>
        <v>-0.004511866178</v>
      </c>
      <c r="BE1729" s="160">
        <f>IF($AR$1579&gt;0,IPMT('Assumptions (Geo)'!$V$7,Model!AJ$1,'Assumptions (Geo)'!$V$10,'Assumptions (Geo)'!$V$5*Model!$AR$1579*AVERAGE('Assumptions (Geo)'!$AN$2:$AP$2)/10^9),0)</f>
        <v>-0.003077139344</v>
      </c>
      <c r="BF1729" s="160">
        <f>IF($AR$1579&gt;0,IPMT('Assumptions (Geo)'!$V$7,Model!AK$1,'Assumptions (Geo)'!$V$10,'Assumptions (Geo)'!$V$5*Model!$AR$1579*AVERAGE('Assumptions (Geo)'!$AN$2:$AP$2)/10^9),0)</f>
        <v>-0.001574262986</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-0.01613362206</v>
      </c>
      <c r="AT1730" s="160">
        <f>IF($AS$1579&gt;0,IPMT('Assumptions (Geo)'!$V$7,Model!X$1,'Assumptions (Geo)'!$V$10,'Assumptions (Geo)'!$V$5*Model!$AS$1579*AVERAGE('Assumptions (Geo)'!$AO$2:$AQ$2)/10^9),0)</f>
        <v>-0.01537177412</v>
      </c>
      <c r="AU1730" s="160">
        <f>IF($AS$1579&gt;0,IPMT('Assumptions (Geo)'!$V$7,Model!Y$1,'Assumptions (Geo)'!$V$10,'Assumptions (Geo)'!$V$5*Model!$AS$1579*AVERAGE('Assumptions (Geo)'!$AO$2:$AQ$2)/10^9),0)</f>
        <v>-0.01457373841</v>
      </c>
      <c r="AV1730" s="160">
        <f>IF($AS$1579&gt;0,IPMT('Assumptions (Geo)'!$V$7,Model!Z$1,'Assumptions (Geo)'!$V$10,'Assumptions (Geo)'!$V$5*Model!$AS$1579*AVERAGE('Assumptions (Geo)'!$AO$2:$AQ$2)/10^9),0)</f>
        <v>-0.013737796</v>
      </c>
      <c r="AW1730" s="160">
        <f>IF($AS$1579&gt;0,IPMT('Assumptions (Geo)'!$V$7,Model!AA$1,'Assumptions (Geo)'!$V$10,'Assumptions (Geo)'!$V$5*Model!$AS$1579*AVERAGE('Assumptions (Geo)'!$AO$2:$AQ$2)/10^9),0)</f>
        <v>-0.01286214633</v>
      </c>
      <c r="AX1730" s="160">
        <f>IF($AS$1579&gt;0,IPMT('Assumptions (Geo)'!$V$7,Model!AB$1,'Assumptions (Geo)'!$V$10,'Assumptions (Geo)'!$V$5*Model!$AS$1579*AVERAGE('Assumptions (Geo)'!$AO$2:$AQ$2)/10^9),0)</f>
        <v>-0.0119449033</v>
      </c>
      <c r="AY1730" s="160">
        <f>IF($AS$1579&gt;0,IPMT('Assumptions (Geo)'!$V$7,Model!AC$1,'Assumptions (Geo)'!$V$10,'Assumptions (Geo)'!$V$5*Model!$AS$1579*AVERAGE('Assumptions (Geo)'!$AO$2:$AQ$2)/10^9),0)</f>
        <v>-0.01098409122</v>
      </c>
      <c r="AZ1730" s="160">
        <f>IF($AS$1579&gt;0,IPMT('Assumptions (Geo)'!$V$7,Model!AD$1,'Assumptions (Geo)'!$V$10,'Assumptions (Geo)'!$V$5*Model!$AS$1579*AVERAGE('Assumptions (Geo)'!$AO$2:$AQ$2)/10^9),0)</f>
        <v>-0.009977640568</v>
      </c>
      <c r="BA1730" s="160">
        <f>IF($AS$1579&gt;0,IPMT('Assumptions (Geo)'!$V$7,Model!AE$1,'Assumptions (Geo)'!$V$10,'Assumptions (Geo)'!$V$5*Model!$AS$1579*AVERAGE('Assumptions (Geo)'!$AO$2:$AQ$2)/10^9),0)</f>
        <v>-0.008923383511</v>
      </c>
      <c r="BB1730" s="160">
        <f>IF($AS$1579&gt;0,IPMT('Assumptions (Geo)'!$V$7,Model!AF$1,'Assumptions (Geo)'!$V$10,'Assumptions (Geo)'!$V$5*Model!$AS$1579*AVERAGE('Assumptions (Geo)'!$AO$2:$AQ$2)/10^9),0)</f>
        <v>-0.007819049244</v>
      </c>
      <c r="BC1730" s="160">
        <f>IF($AS$1579&gt;0,IPMT('Assumptions (Geo)'!$V$7,Model!AG$1,'Assumptions (Geo)'!$V$10,'Assumptions (Geo)'!$V$5*Model!$AS$1579*AVERAGE('Assumptions (Geo)'!$AO$2:$AQ$2)/10^9),0)</f>
        <v>-0.006662259099</v>
      </c>
      <c r="BD1730" s="160">
        <f>IF($AS$1579&gt;0,IPMT('Assumptions (Geo)'!$V$7,Model!AH$1,'Assumptions (Geo)'!$V$10,'Assumptions (Geo)'!$V$5*Model!$AS$1579*AVERAGE('Assumptions (Geo)'!$AO$2:$AQ$2)/10^9),0)</f>
        <v>-0.005450521423</v>
      </c>
      <c r="BE1730" s="160">
        <f>IF($AS$1579&gt;0,IPMT('Assumptions (Geo)'!$V$7,Model!AI$1,'Assumptions (Geo)'!$V$10,'Assumptions (Geo)'!$V$5*Model!$AS$1579*AVERAGE('Assumptions (Geo)'!$AO$2:$AQ$2)/10^9),0)</f>
        <v>-0.004181226207</v>
      </c>
      <c r="BF1730" s="160">
        <f>IF($AS$1579&gt;0,IPMT('Assumptions (Geo)'!$V$7,Model!AJ$1,'Assumptions (Geo)'!$V$10,'Assumptions (Geo)'!$V$5*Model!$AS$1579*AVERAGE('Assumptions (Geo)'!$AO$2:$AQ$2)/10^9),0)</f>
        <v>-0.002851639468</v>
      </c>
      <c r="BG1730" s="160">
        <f>IF($AS$1579&gt;0,IPMT('Assumptions (Geo)'!$V$7,Model!AK$1,'Assumptions (Geo)'!$V$10,'Assumptions (Geo)'!$V$5*Model!$AS$1579*AVERAGE('Assumptions (Geo)'!$AO$2:$AQ$2)/10^9),0)</f>
        <v>-0.001458897359</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-0.01480141396</v>
      </c>
      <c r="AU1731" s="160">
        <f>IF($AT$1579&gt;0,IPMT('Assumptions (Geo)'!$V$7,Model!X$1,'Assumptions (Geo)'!$V$10,'Assumptions (Geo)'!$V$5*Model!$AT$1579*AVERAGE('Assumptions (Geo)'!$AP$2:$AR$2)/10^9),0)</f>
        <v>-0.01410247441</v>
      </c>
      <c r="AV1731" s="160">
        <f>IF($AT$1579&gt;0,IPMT('Assumptions (Geo)'!$V$7,Model!Y$1,'Assumptions (Geo)'!$V$10,'Assumptions (Geo)'!$V$5*Model!$AT$1579*AVERAGE('Assumptions (Geo)'!$AP$2:$AR$2)/10^9),0)</f>
        <v>-0.01337033522</v>
      </c>
      <c r="AW1731" s="160">
        <f>IF($AT$1579&gt;0,IPMT('Assumptions (Geo)'!$V$7,Model!Z$1,'Assumptions (Geo)'!$V$10,'Assumptions (Geo)'!$V$5*Model!$AT$1579*AVERAGE('Assumptions (Geo)'!$AP$2:$AR$2)/10^9),0)</f>
        <v>-0.01260341942</v>
      </c>
      <c r="AX1731" s="160">
        <f>IF($AT$1579&gt;0,IPMT('Assumptions (Geo)'!$V$7,Model!AA$1,'Assumptions (Geo)'!$V$10,'Assumptions (Geo)'!$V$5*Model!$AT$1579*AVERAGE('Assumptions (Geo)'!$AP$2:$AR$2)/10^9),0)</f>
        <v>-0.01180007512</v>
      </c>
      <c r="AY1731" s="160">
        <f>IF($AT$1579&gt;0,IPMT('Assumptions (Geo)'!$V$7,Model!AB$1,'Assumptions (Geo)'!$V$10,'Assumptions (Geo)'!$V$5*Model!$AT$1579*AVERAGE('Assumptions (Geo)'!$AP$2:$AR$2)/10^9),0)</f>
        <v>-0.01095857197</v>
      </c>
      <c r="AZ1731" s="160">
        <f>IF($AT$1579&gt;0,IPMT('Assumptions (Geo)'!$V$7,Model!AC$1,'Assumptions (Geo)'!$V$10,'Assumptions (Geo)'!$V$5*Model!$AT$1579*AVERAGE('Assumptions (Geo)'!$AP$2:$AR$2)/10^9),0)</f>
        <v>-0.01007709741</v>
      </c>
      <c r="BA1731" s="160">
        <f>IF($AT$1579&gt;0,IPMT('Assumptions (Geo)'!$V$7,Model!AD$1,'Assumptions (Geo)'!$V$10,'Assumptions (Geo)'!$V$5*Model!$AT$1579*AVERAGE('Assumptions (Geo)'!$AP$2:$AR$2)/10^9),0)</f>
        <v>-0.009153752819</v>
      </c>
      <c r="BB1731" s="160">
        <f>IF($AT$1579&gt;0,IPMT('Assumptions (Geo)'!$V$7,Model!AE$1,'Assumptions (Geo)'!$V$10,'Assumptions (Geo)'!$V$5*Model!$AT$1579*AVERAGE('Assumptions (Geo)'!$AP$2:$AR$2)/10^9),0)</f>
        <v>-0.008186549357</v>
      </c>
      <c r="BC1731" s="160">
        <f>IF($AT$1579&gt;0,IPMT('Assumptions (Geo)'!$V$7,Model!AF$1,'Assumptions (Geo)'!$V$10,'Assumptions (Geo)'!$V$5*Model!$AT$1579*AVERAGE('Assumptions (Geo)'!$AP$2:$AR$2)/10^9),0)</f>
        <v>-0.00717340373</v>
      </c>
      <c r="BD1731" s="160">
        <f>IF($AT$1579&gt;0,IPMT('Assumptions (Geo)'!$V$7,Model!AG$1,'Assumptions (Geo)'!$V$10,'Assumptions (Geo)'!$V$5*Model!$AT$1579*AVERAGE('Assumptions (Geo)'!$AP$2:$AR$2)/10^9),0)</f>
        <v>-0.006112133686</v>
      </c>
      <c r="BE1731" s="160">
        <f>IF($AT$1579&gt;0,IPMT('Assumptions (Geo)'!$V$7,Model!AH$1,'Assumptions (Geo)'!$V$10,'Assumptions (Geo)'!$V$5*Model!$AT$1579*AVERAGE('Assumptions (Geo)'!$AP$2:$AR$2)/10^9),0)</f>
        <v>-0.005000453314</v>
      </c>
      <c r="BF1731" s="160">
        <f>IF($AT$1579&gt;0,IPMT('Assumptions (Geo)'!$V$7,Model!AI$1,'Assumptions (Geo)'!$V$10,'Assumptions (Geo)'!$V$5*Model!$AT$1579*AVERAGE('Assumptions (Geo)'!$AP$2:$AR$2)/10^9),0)</f>
        <v>-0.003835968125</v>
      </c>
      <c r="BG1731" s="160">
        <f>IF($AT$1579&gt;0,IPMT('Assumptions (Geo)'!$V$7,Model!AJ$1,'Assumptions (Geo)'!$V$10,'Assumptions (Geo)'!$V$5*Model!$AT$1579*AVERAGE('Assumptions (Geo)'!$AP$2:$AR$2)/10^9),0)</f>
        <v>-0.002616169889</v>
      </c>
      <c r="BH1731" s="160">
        <f>IF($AT$1579&gt;0,IPMT('Assumptions (Geo)'!$V$7,Model!AK$1,'Assumptions (Geo)'!$V$10,'Assumptions (Geo)'!$V$5*Model!$AT$1579*AVERAGE('Assumptions (Geo)'!$AP$2:$AR$2)/10^9),0)</f>
        <v>-0.001338431238</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-0.01341108538</v>
      </c>
      <c r="AV1732" s="160">
        <f>IF($AU$1579&gt;0,IPMT('Assumptions (Geo)'!$V$7,Model!X$1,'Assumptions (Geo)'!$V$10,'Assumptions (Geo)'!$V$5*Model!$AU$1579*AVERAGE('Assumptions (Geo)'!$AQ$2:$AS$2)/10^9),0)</f>
        <v>-0.01277779872</v>
      </c>
      <c r="AW1732" s="160">
        <f>IF($AU$1579&gt;0,IPMT('Assumptions (Geo)'!$V$7,Model!Y$1,'Assumptions (Geo)'!$V$10,'Assumptions (Geo)'!$V$5*Model!$AU$1579*AVERAGE('Assumptions (Geo)'!$AQ$2:$AS$2)/10^9),0)</f>
        <v>-0.01211443093</v>
      </c>
      <c r="AX1732" s="160">
        <f>IF($AU$1579&gt;0,IPMT('Assumptions (Geo)'!$V$7,Model!Z$1,'Assumptions (Geo)'!$V$10,'Assumptions (Geo)'!$V$5*Model!$AU$1579*AVERAGE('Assumptions (Geo)'!$AQ$2:$AS$2)/10^9),0)</f>
        <v>-0.01141955318</v>
      </c>
      <c r="AY1732" s="160">
        <f>IF($AU$1579&gt;0,IPMT('Assumptions (Geo)'!$V$7,Model!AA$1,'Assumptions (Geo)'!$V$10,'Assumptions (Geo)'!$V$5*Model!$AU$1579*AVERAGE('Assumptions (Geo)'!$AQ$2:$AS$2)/10^9),0)</f>
        <v>-0.01069166874</v>
      </c>
      <c r="AZ1732" s="160">
        <f>IF($AU$1579&gt;0,IPMT('Assumptions (Geo)'!$V$7,Model!AB$1,'Assumptions (Geo)'!$V$10,'Assumptions (Geo)'!$V$5*Model!$AU$1579*AVERAGE('Assumptions (Geo)'!$AQ$2:$AS$2)/10^9),0)</f>
        <v>-0.009929209781</v>
      </c>
      <c r="BA1732" s="160">
        <f>IF($AU$1579&gt;0,IPMT('Assumptions (Geo)'!$V$7,Model!AC$1,'Assumptions (Geo)'!$V$10,'Assumptions (Geo)'!$V$5*Model!$AU$1579*AVERAGE('Assumptions (Geo)'!$AQ$2:$AS$2)/10^9),0)</f>
        <v>-0.009130534025</v>
      </c>
      <c r="BB1732" s="160">
        <f>IF($AU$1579&gt;0,IPMT('Assumptions (Geo)'!$V$7,Model!AD$1,'Assumptions (Geo)'!$V$10,'Assumptions (Geo)'!$V$5*Model!$AU$1579*AVERAGE('Assumptions (Geo)'!$AQ$2:$AS$2)/10^9),0)</f>
        <v>-0.00829392117</v>
      </c>
      <c r="BC1732" s="160">
        <f>IF($AU$1579&gt;0,IPMT('Assumptions (Geo)'!$V$7,Model!AE$1,'Assumptions (Geo)'!$V$10,'Assumptions (Geo)'!$V$5*Model!$AU$1579*AVERAGE('Assumptions (Geo)'!$AQ$2:$AS$2)/10^9),0)</f>
        <v>-0.007417569205</v>
      </c>
      <c r="BD1732" s="160">
        <f>IF($AU$1579&gt;0,IPMT('Assumptions (Geo)'!$V$7,Model!AF$1,'Assumptions (Geo)'!$V$10,'Assumptions (Geo)'!$V$5*Model!$AU$1579*AVERAGE('Assumptions (Geo)'!$AQ$2:$AS$2)/10^9),0)</f>
        <v>-0.006499590521</v>
      </c>
      <c r="BE1732" s="160">
        <f>IF($AU$1579&gt;0,IPMT('Assumptions (Geo)'!$V$7,Model!AG$1,'Assumptions (Geo)'!$V$10,'Assumptions (Geo)'!$V$5*Model!$AU$1579*AVERAGE('Assumptions (Geo)'!$AQ$2:$AS$2)/10^9),0)</f>
        <v>-0.00553800785</v>
      </c>
      <c r="BF1732" s="160">
        <f>IF($AU$1579&gt;0,IPMT('Assumptions (Geo)'!$V$7,Model!AH$1,'Assumptions (Geo)'!$V$10,'Assumptions (Geo)'!$V$5*Model!$AU$1579*AVERAGE('Assumptions (Geo)'!$AQ$2:$AS$2)/10^9),0)</f>
        <v>-0.004530750002</v>
      </c>
      <c r="BG1732" s="160">
        <f>IF($AU$1579&gt;0,IPMT('Assumptions (Geo)'!$V$7,Model!AI$1,'Assumptions (Geo)'!$V$10,'Assumptions (Geo)'!$V$5*Model!$AU$1579*AVERAGE('Assumptions (Geo)'!$AQ$2:$AS$2)/10^9),0)</f>
        <v>-0.003475647406</v>
      </c>
      <c r="BH1732" s="160">
        <f>IF($AU$1579&gt;0,IPMT('Assumptions (Geo)'!$V$7,Model!AJ$1,'Assumptions (Geo)'!$V$10,'Assumptions (Geo)'!$V$5*Model!$AU$1579*AVERAGE('Assumptions (Geo)'!$AQ$2:$AS$2)/10^9),0)</f>
        <v>-0.002370427437</v>
      </c>
      <c r="BI1732" s="160">
        <f>IF($AU$1579&gt;0,IPMT('Assumptions (Geo)'!$V$7,Model!AK$1,'Assumptions (Geo)'!$V$10,'Assumptions (Geo)'!$V$5*Model!$AU$1579*AVERAGE('Assumptions (Geo)'!$AQ$2:$AS$2)/10^9),0)</f>
        <v>-0.001212709519</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-0.01196087561</v>
      </c>
      <c r="AW1733" s="160">
        <f>IF($AV$1579&gt;0,IPMT('Assumptions (Geo)'!$V$7,Model!X$1,'Assumptions (Geo)'!$V$10,'Assumptions (Geo)'!$V$5*Model!$AV$1579*AVERAGE('Assumptions (Geo)'!$AR$2:$AT$2)/10^9),0)</f>
        <v>-0.01139606949</v>
      </c>
      <c r="AX1733" s="160">
        <f>IF($AV$1579&gt;0,IPMT('Assumptions (Geo)'!$V$7,Model!Y$1,'Assumptions (Geo)'!$V$10,'Assumptions (Geo)'!$V$5*Model!$AV$1579*AVERAGE('Assumptions (Geo)'!$AR$2:$AT$2)/10^9),0)</f>
        <v>-0.01080443509</v>
      </c>
      <c r="AY1733" s="160">
        <f>IF($AV$1579&gt;0,IPMT('Assumptions (Geo)'!$V$7,Model!Z$1,'Assumptions (Geo)'!$V$10,'Assumptions (Geo)'!$V$5*Model!$AV$1579*AVERAGE('Assumptions (Geo)'!$AR$2:$AT$2)/10^9),0)</f>
        <v>-0.01018469805</v>
      </c>
      <c r="AZ1733" s="160">
        <f>IF($AV$1579&gt;0,IPMT('Assumptions (Geo)'!$V$7,Model!AA$1,'Assumptions (Geo)'!$V$10,'Assumptions (Geo)'!$V$5*Model!$AV$1579*AVERAGE('Assumptions (Geo)'!$AR$2:$AT$2)/10^9),0)</f>
        <v>-0.0095355235</v>
      </c>
      <c r="BA1733" s="160">
        <f>IF($AV$1579&gt;0,IPMT('Assumptions (Geo)'!$V$7,Model!AB$1,'Assumptions (Geo)'!$V$10,'Assumptions (Geo)'!$V$5*Model!$AV$1579*AVERAGE('Assumptions (Geo)'!$AR$2:$AT$2)/10^9),0)</f>
        <v>-0.00885551316</v>
      </c>
      <c r="BB1733" s="160">
        <f>IF($AV$1579&gt;0,IPMT('Assumptions (Geo)'!$V$7,Model!AC$1,'Assumptions (Geo)'!$V$10,'Assumptions (Geo)'!$V$5*Model!$AV$1579*AVERAGE('Assumptions (Geo)'!$AR$2:$AT$2)/10^9),0)</f>
        <v>-0.008143202329</v>
      </c>
      <c r="BC1733" s="160">
        <f>IF($AV$1579&gt;0,IPMT('Assumptions (Geo)'!$V$7,Model!AD$1,'Assumptions (Geo)'!$V$10,'Assumptions (Geo)'!$V$5*Model!$AV$1579*AVERAGE('Assumptions (Geo)'!$AR$2:$AT$2)/10^9),0)</f>
        <v>-0.007397056733</v>
      </c>
      <c r="BD1733" s="160">
        <f>IF($AV$1579&gt;0,IPMT('Assumptions (Geo)'!$V$7,Model!AE$1,'Assumptions (Geo)'!$V$10,'Assumptions (Geo)'!$V$5*Model!$AV$1579*AVERAGE('Assumptions (Geo)'!$AR$2:$AT$2)/10^9),0)</f>
        <v>-0.006615469222</v>
      </c>
      <c r="BE1733" s="160">
        <f>IF($AV$1579&gt;0,IPMT('Assumptions (Geo)'!$V$7,Model!AF$1,'Assumptions (Geo)'!$V$10,'Assumptions (Geo)'!$V$5*Model!$AV$1579*AVERAGE('Assumptions (Geo)'!$AR$2:$AT$2)/10^9),0)</f>
        <v>-0.005796756304</v>
      </c>
      <c r="BF1733" s="160">
        <f>IF($AV$1579&gt;0,IPMT('Assumptions (Geo)'!$V$7,Model!AG$1,'Assumptions (Geo)'!$V$10,'Assumptions (Geo)'!$V$5*Model!$AV$1579*AVERAGE('Assumptions (Geo)'!$AR$2:$AT$2)/10^9),0)</f>
        <v>-0.004939154522</v>
      </c>
      <c r="BG1733" s="160">
        <f>IF($AV$1579&gt;0,IPMT('Assumptions (Geo)'!$V$7,Model!AH$1,'Assumptions (Geo)'!$V$10,'Assumptions (Geo)'!$V$5*Model!$AV$1579*AVERAGE('Assumptions (Geo)'!$AR$2:$AT$2)/10^9),0)</f>
        <v>-0.004040816656</v>
      </c>
      <c r="BH1733" s="160">
        <f>IF($AV$1579&gt;0,IPMT('Assumptions (Geo)'!$V$7,Model!AI$1,'Assumptions (Geo)'!$V$10,'Assumptions (Geo)'!$V$5*Model!$AV$1579*AVERAGE('Assumptions (Geo)'!$AR$2:$AT$2)/10^9),0)</f>
        <v>-0.003099807741</v>
      </c>
      <c r="BI1733" s="160">
        <f>IF($AV$1579&gt;0,IPMT('Assumptions (Geo)'!$V$7,Model!AJ$1,'Assumptions (Geo)'!$V$10,'Assumptions (Geo)'!$V$5*Model!$AV$1579*AVERAGE('Assumptions (Geo)'!$AR$2:$AT$2)/10^9),0)</f>
        <v>-0.002114100902</v>
      </c>
      <c r="BJ1733" s="160">
        <f>IF($AV$1579&gt;0,IPMT('Assumptions (Geo)'!$V$7,Model!AK$1,'Assumptions (Geo)'!$V$10,'Assumptions (Geo)'!$V$5*Model!$AV$1579*AVERAGE('Assumptions (Geo)'!$AR$2:$AT$2)/10^9),0)</f>
        <v>-0.001081572989</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-0.01044897736</v>
      </c>
      <c r="AX1734" s="160">
        <f>IF($AW$1579&gt;0,IPMT('Assumptions (Geo)'!$V$7,Model!X$1,'Assumptions (Geo)'!$V$10,'Assumptions (Geo)'!$V$5*Model!$AW$1579*AVERAGE('Assumptions (Geo)'!$AS$2:$AU$2)/10^9),0)</f>
        <v>-0.009955564799</v>
      </c>
      <c r="AY1734" s="160">
        <f>IF($AW$1579&gt;0,IPMT('Assumptions (Geo)'!$V$7,Model!Y$1,'Assumptions (Geo)'!$V$10,'Assumptions (Geo)'!$V$5*Model!$AW$1579*AVERAGE('Assumptions (Geo)'!$AS$2:$AU$2)/10^9),0)</f>
        <v>-0.009438715138</v>
      </c>
      <c r="AZ1734" s="160">
        <f>IF($AW$1579&gt;0,IPMT('Assumptions (Geo)'!$V$7,Model!Z$1,'Assumptions (Geo)'!$V$10,'Assumptions (Geo)'!$V$5*Model!$AW$1579*AVERAGE('Assumptions (Geo)'!$AS$2:$AU$2)/10^9),0)</f>
        <v>-0.008897315117</v>
      </c>
      <c r="BA1734" s="160">
        <f>IF($AW$1579&gt;0,IPMT('Assumptions (Geo)'!$V$7,Model!AA$1,'Assumptions (Geo)'!$V$10,'Assumptions (Geo)'!$V$5*Model!$AW$1579*AVERAGE('Assumptions (Geo)'!$AS$2:$AU$2)/10^9),0)</f>
        <v>-0.008330198596</v>
      </c>
      <c r="BB1734" s="160">
        <f>IF($AW$1579&gt;0,IPMT('Assumptions (Geo)'!$V$7,Model!AB$1,'Assumptions (Geo)'!$V$10,'Assumptions (Geo)'!$V$5*Model!$AW$1579*AVERAGE('Assumptions (Geo)'!$AS$2:$AU$2)/10^9),0)</f>
        <v>-0.00773614404</v>
      </c>
      <c r="BC1734" s="160">
        <f>IF($AW$1579&gt;0,IPMT('Assumptions (Geo)'!$V$7,Model!AC$1,'Assumptions (Geo)'!$V$10,'Assumptions (Geo)'!$V$5*Model!$AW$1579*AVERAGE('Assumptions (Geo)'!$AS$2:$AU$2)/10^9),0)</f>
        <v>-0.007113871893</v>
      </c>
      <c r="BD1734" s="160">
        <f>IF($AW$1579&gt;0,IPMT('Assumptions (Geo)'!$V$7,Model!AD$1,'Assumptions (Geo)'!$V$10,'Assumptions (Geo)'!$V$5*Model!$AW$1579*AVERAGE('Assumptions (Geo)'!$AS$2:$AU$2)/10^9),0)</f>
        <v>-0.006462041818</v>
      </c>
      <c r="BE1734" s="160">
        <f>IF($AW$1579&gt;0,IPMT('Assumptions (Geo)'!$V$7,Model!AE$1,'Assumptions (Geo)'!$V$10,'Assumptions (Geo)'!$V$5*Model!$AW$1579*AVERAGE('Assumptions (Geo)'!$AS$2:$AU$2)/10^9),0)</f>
        <v>-0.005779249815</v>
      </c>
      <c r="BF1734" s="160">
        <f>IF($AW$1579&gt;0,IPMT('Assumptions (Geo)'!$V$7,Model!AF$1,'Assumptions (Geo)'!$V$10,'Assumptions (Geo)'!$V$5*Model!$AW$1579*AVERAGE('Assumptions (Geo)'!$AS$2:$AU$2)/10^9),0)</f>
        <v>-0.005064025192</v>
      </c>
      <c r="BG1734" s="160">
        <f>IF($AW$1579&gt;0,IPMT('Assumptions (Geo)'!$V$7,Model!AG$1,'Assumptions (Geo)'!$V$10,'Assumptions (Geo)'!$V$5*Model!$AW$1579*AVERAGE('Assumptions (Geo)'!$AS$2:$AU$2)/10^9),0)</f>
        <v>-0.0043148274</v>
      </c>
      <c r="BH1734" s="160">
        <f>IF($AW$1579&gt;0,IPMT('Assumptions (Geo)'!$V$7,Model!AH$1,'Assumptions (Geo)'!$V$10,'Assumptions (Geo)'!$V$5*Model!$AW$1579*AVERAGE('Assumptions (Geo)'!$AS$2:$AU$2)/10^9),0)</f>
        <v>-0.003530042712</v>
      </c>
      <c r="BI1734" s="160">
        <f>IF($AW$1579&gt;0,IPMT('Assumptions (Geo)'!$V$7,Model!AI$1,'Assumptions (Geo)'!$V$10,'Assumptions (Geo)'!$V$5*Model!$AW$1579*AVERAGE('Assumptions (Geo)'!$AS$2:$AU$2)/10^9),0)</f>
        <v>-0.002707980751</v>
      </c>
      <c r="BJ1734" s="160">
        <f>IF($AW$1579&gt;0,IPMT('Assumptions (Geo)'!$V$7,Model!AJ$1,'Assumptions (Geo)'!$V$10,'Assumptions (Geo)'!$V$5*Model!$AW$1579*AVERAGE('Assumptions (Geo)'!$AS$2:$AU$2)/10^9),0)</f>
        <v>-0.001846870848</v>
      </c>
      <c r="BK1734" s="160">
        <f>IF($AW$1579&gt;0,IPMT('Assumptions (Geo)'!$V$7,Model!AK$1,'Assumptions (Geo)'!$V$10,'Assumptions (Geo)'!$V$5*Model!$AW$1579*AVERAGE('Assumptions (Geo)'!$AS$2:$AU$2)/10^9),0)</f>
        <v>-0.0009448582237</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-0.008873535639</v>
      </c>
      <c r="AY1735" s="160">
        <f>IF($AX$1579&gt;0,IPMT('Assumptions (Geo)'!$V$7,Model!X$1,'Assumptions (Geo)'!$V$10,'Assumptions (Geo)'!$V$5*Model!$AX$1579*AVERAGE('Assumptions (Geo)'!$AT$2:$AV$2)/10^9),0)</f>
        <v>-0.00845451722</v>
      </c>
      <c r="AZ1735" s="160">
        <f>IF($AX$1579&gt;0,IPMT('Assumptions (Geo)'!$V$7,Model!Y$1,'Assumptions (Geo)'!$V$10,'Assumptions (Geo)'!$V$5*Model!$AX$1579*AVERAGE('Assumptions (Geo)'!$AT$2:$AV$2)/10^9),0)</f>
        <v>-0.008015595426</v>
      </c>
      <c r="BA1735" s="160">
        <f>IF($AX$1579&gt;0,IPMT('Assumptions (Geo)'!$V$7,Model!Z$1,'Assumptions (Geo)'!$V$10,'Assumptions (Geo)'!$V$5*Model!$AX$1579*AVERAGE('Assumptions (Geo)'!$AT$2:$AV$2)/10^9),0)</f>
        <v>-0.007555824847</v>
      </c>
      <c r="BB1735" s="160">
        <f>IF($AX$1579&gt;0,IPMT('Assumptions (Geo)'!$V$7,Model!AA$1,'Assumptions (Geo)'!$V$10,'Assumptions (Geo)'!$V$5*Model!$AX$1579*AVERAGE('Assumptions (Geo)'!$AT$2:$AV$2)/10^9),0)</f>
        <v>-0.007074215165</v>
      </c>
      <c r="BC1735" s="160">
        <f>IF($AX$1579&gt;0,IPMT('Assumptions (Geo)'!$V$7,Model!AB$1,'Assumptions (Geo)'!$V$10,'Assumptions (Geo)'!$V$5*Model!$AX$1579*AVERAGE('Assumptions (Geo)'!$AT$2:$AV$2)/10^9),0)</f>
        <v>-0.006569729024</v>
      </c>
      <c r="BD1735" s="160">
        <f>IF($AX$1579&gt;0,IPMT('Assumptions (Geo)'!$V$7,Model!AC$1,'Assumptions (Geo)'!$V$10,'Assumptions (Geo)'!$V$5*Model!$AX$1579*AVERAGE('Assumptions (Geo)'!$AT$2:$AV$2)/10^9),0)</f>
        <v>-0.00604127979</v>
      </c>
      <c r="BE1735" s="160">
        <f>IF($AX$1579&gt;0,IPMT('Assumptions (Geo)'!$V$7,Model!AD$1,'Assumptions (Geo)'!$V$10,'Assumptions (Geo)'!$V$5*Model!$AX$1579*AVERAGE('Assumptions (Geo)'!$AT$2:$AV$2)/10^9),0)</f>
        <v>-0.005487729218</v>
      </c>
      <c r="BF1735" s="160">
        <f>IF($AX$1579&gt;0,IPMT('Assumptions (Geo)'!$V$7,Model!AE$1,'Assumptions (Geo)'!$V$10,'Assumptions (Geo)'!$V$5*Model!$AX$1579*AVERAGE('Assumptions (Geo)'!$AT$2:$AV$2)/10^9),0)</f>
        <v>-0.004907884994</v>
      </c>
      <c r="BG1735" s="160">
        <f>IF($AX$1579&gt;0,IPMT('Assumptions (Geo)'!$V$7,Model!AF$1,'Assumptions (Geo)'!$V$10,'Assumptions (Geo)'!$V$5*Model!$AX$1579*AVERAGE('Assumptions (Geo)'!$AT$2:$AV$2)/10^9),0)</f>
        <v>-0.004300498169</v>
      </c>
      <c r="BH1735" s="160">
        <f>IF($AX$1579&gt;0,IPMT('Assumptions (Geo)'!$V$7,Model!AG$1,'Assumptions (Geo)'!$V$10,'Assumptions (Geo)'!$V$5*Model!$AX$1579*AVERAGE('Assumptions (Geo)'!$AT$2:$AV$2)/10^9),0)</f>
        <v>-0.00366426047</v>
      </c>
      <c r="BI1735" s="160">
        <f>IF($AX$1579&gt;0,IPMT('Assumptions (Geo)'!$V$7,Model!AH$1,'Assumptions (Geo)'!$V$10,'Assumptions (Geo)'!$V$5*Model!$AX$1579*AVERAGE('Assumptions (Geo)'!$AT$2:$AV$2)/10^9),0)</f>
        <v>-0.002997801481</v>
      </c>
      <c r="BJ1735" s="160">
        <f>IF($AX$1579&gt;0,IPMT('Assumptions (Geo)'!$V$7,Model!AI$1,'Assumptions (Geo)'!$V$10,'Assumptions (Geo)'!$V$5*Model!$AX$1579*AVERAGE('Assumptions (Geo)'!$AT$2:$AV$2)/10^9),0)</f>
        <v>-0.002299685689</v>
      </c>
      <c r="BK1735" s="160">
        <f>IF($AX$1579&gt;0,IPMT('Assumptions (Geo)'!$V$7,Model!AJ$1,'Assumptions (Geo)'!$V$10,'Assumptions (Geo)'!$V$5*Model!$AX$1579*AVERAGE('Assumptions (Geo)'!$AT$2:$AV$2)/10^9),0)</f>
        <v>-0.001568409397</v>
      </c>
      <c r="BL1735" s="160">
        <f>IF($AX$1579&gt;0,IPMT('Assumptions (Geo)'!$V$7,Model!AK$1,'Assumptions (Geo)'!$V$10,'Assumptions (Geo)'!$V$5*Model!$AX$1579*AVERAGE('Assumptions (Geo)'!$AT$2:$AV$2)/10^9),0)</f>
        <v>-0.0008023974816</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-0.007232646528</v>
      </c>
      <c r="AZ1736" s="160">
        <f>IF($AY$1579&gt;0,IPMT('Assumptions (Geo)'!$V$7,Model!X$1,'Assumptions (Geo)'!$V$10,'Assumptions (Geo)'!$V$5*Model!$AY$1579*AVERAGE('Assumptions (Geo)'!$AU$2:$AW$2)/10^9),0)</f>
        <v>-0.006891112754</v>
      </c>
      <c r="BA1736" s="160">
        <f>IF($AY$1579&gt;0,IPMT('Assumptions (Geo)'!$V$7,Model!Y$1,'Assumptions (Geo)'!$V$10,'Assumptions (Geo)'!$V$5*Model!$AY$1579*AVERAGE('Assumptions (Geo)'!$AU$2:$AW$2)/10^9),0)</f>
        <v>-0.006533356126</v>
      </c>
      <c r="BB1736" s="160">
        <f>IF($AY$1579&gt;0,IPMT('Assumptions (Geo)'!$V$7,Model!Z$1,'Assumptions (Geo)'!$V$10,'Assumptions (Geo)'!$V$5*Model!$AY$1579*AVERAGE('Assumptions (Geo)'!$AU$2:$AW$2)/10^9),0)</f>
        <v>-0.006158606058</v>
      </c>
      <c r="BC1736" s="160">
        <f>IF($AY$1579&gt;0,IPMT('Assumptions (Geo)'!$V$7,Model!AA$1,'Assumptions (Geo)'!$V$10,'Assumptions (Geo)'!$V$5*Model!$AY$1579*AVERAGE('Assumptions (Geo)'!$AU$2:$AW$2)/10^9),0)</f>
        <v>-0.005766055362</v>
      </c>
      <c r="BD1736" s="160">
        <f>IF($AY$1579&gt;0,IPMT('Assumptions (Geo)'!$V$7,Model!AB$1,'Assumptions (Geo)'!$V$10,'Assumptions (Geo)'!$V$5*Model!$AY$1579*AVERAGE('Assumptions (Geo)'!$AU$2:$AW$2)/10^9),0)</f>
        <v>-0.005354858508</v>
      </c>
      <c r="BE1736" s="160">
        <f>IF($AY$1579&gt;0,IPMT('Assumptions (Geo)'!$V$7,Model!AC$1,'Assumptions (Geo)'!$V$10,'Assumptions (Geo)'!$V$5*Model!$AY$1579*AVERAGE('Assumptions (Geo)'!$AU$2:$AW$2)/10^9),0)</f>
        <v>-0.004924129803</v>
      </c>
      <c r="BF1736" s="160">
        <f>IF($AY$1579&gt;0,IPMT('Assumptions (Geo)'!$V$7,Model!AD$1,'Assumptions (Geo)'!$V$10,'Assumptions (Geo)'!$V$5*Model!$AY$1579*AVERAGE('Assumptions (Geo)'!$AU$2:$AW$2)/10^9),0)</f>
        <v>-0.004472941485</v>
      </c>
      <c r="BG1736" s="160">
        <f>IF($AY$1579&gt;0,IPMT('Assumptions (Geo)'!$V$7,Model!AE$1,'Assumptions (Geo)'!$V$10,'Assumptions (Geo)'!$V$5*Model!$AY$1579*AVERAGE('Assumptions (Geo)'!$AU$2:$AW$2)/10^9),0)</f>
        <v>-0.004000321721</v>
      </c>
      <c r="BH1736" s="160">
        <f>IF($AY$1579&gt;0,IPMT('Assumptions (Geo)'!$V$7,Model!AF$1,'Assumptions (Geo)'!$V$10,'Assumptions (Geo)'!$V$5*Model!$AY$1579*AVERAGE('Assumptions (Geo)'!$AU$2:$AW$2)/10^9),0)</f>
        <v>-0.003505252519</v>
      </c>
      <c r="BI1736" s="160">
        <f>IF($AY$1579&gt;0,IPMT('Assumptions (Geo)'!$V$7,Model!AG$1,'Assumptions (Geo)'!$V$10,'Assumptions (Geo)'!$V$5*Model!$AY$1579*AVERAGE('Assumptions (Geo)'!$AU$2:$AW$2)/10^9),0)</f>
        <v>-0.00298666753</v>
      </c>
      <c r="BJ1736" s="160">
        <f>IF($AY$1579&gt;0,IPMT('Assumptions (Geo)'!$V$7,Model!AH$1,'Assumptions (Geo)'!$V$10,'Assumptions (Geo)'!$V$5*Model!$AY$1579*AVERAGE('Assumptions (Geo)'!$AU$2:$AW$2)/10^9),0)</f>
        <v>-0.002443449754</v>
      </c>
      <c r="BK1736" s="160">
        <f>IF($AY$1579&gt;0,IPMT('Assumptions (Geo)'!$V$7,Model!AI$1,'Assumptions (Geo)'!$V$10,'Assumptions (Geo)'!$V$5*Model!$AY$1579*AVERAGE('Assumptions (Geo)'!$AU$2:$AW$2)/10^9),0)</f>
        <v>-0.001874429133</v>
      </c>
      <c r="BL1736" s="160">
        <f>IF($AY$1579&gt;0,IPMT('Assumptions (Geo)'!$V$7,Model!AJ$1,'Assumptions (Geo)'!$V$10,'Assumptions (Geo)'!$V$5*Model!$AY$1579*AVERAGE('Assumptions (Geo)'!$AU$2:$AW$2)/10^9),0)</f>
        <v>-0.001278380033</v>
      </c>
      <c r="BM1736" s="160">
        <f>IF($AY$1579&gt;0,IPMT('Assumptions (Geo)'!$V$7,Model!AK$1,'Assumptions (Geo)'!$V$10,'Assumptions (Geo)'!$V$5*Model!$AY$1579*AVERAGE('Assumptions (Geo)'!$AU$2:$AW$2)/10^9),0)</f>
        <v>-0.0006540186004</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-0.005524356019</v>
      </c>
      <c r="BA1737" s="160">
        <f>IF($AZ$1579&gt;0,IPMT('Assumptions (Geo)'!$V$7,Model!X$1,'Assumptions (Geo)'!$V$10,'Assumptions (Geo)'!$V$5*Model!$AZ$1579*AVERAGE('Assumptions (Geo)'!$AV$2:$AX$2)/10^9),0)</f>
        <v>-0.005263489661</v>
      </c>
      <c r="BB1737" s="160">
        <f>IF($AZ$1579&gt;0,IPMT('Assumptions (Geo)'!$V$7,Model!Y$1,'Assumptions (Geo)'!$V$10,'Assumptions (Geo)'!$V$5*Model!$AZ$1579*AVERAGE('Assumptions (Geo)'!$AV$2:$AX$2)/10^9),0)</f>
        <v>-0.004990232151</v>
      </c>
      <c r="BC1737" s="160">
        <f>IF($AZ$1579&gt;0,IPMT('Assumptions (Geo)'!$V$7,Model!Z$1,'Assumptions (Geo)'!$V$10,'Assumptions (Geo)'!$V$5*Model!$AZ$1579*AVERAGE('Assumptions (Geo)'!$AV$2:$AX$2)/10^9),0)</f>
        <v>-0.004703994909</v>
      </c>
      <c r="BD1737" s="160">
        <f>IF($AZ$1579&gt;0,IPMT('Assumptions (Geo)'!$V$7,Model!AA$1,'Assumptions (Geo)'!$V$10,'Assumptions (Geo)'!$V$5*Model!$AZ$1579*AVERAGE('Assumptions (Geo)'!$AV$2:$AX$2)/10^9),0)</f>
        <v>-0.004404161398</v>
      </c>
      <c r="BE1737" s="160">
        <f>IF($AZ$1579&gt;0,IPMT('Assumptions (Geo)'!$V$7,Model!AB$1,'Assumptions (Geo)'!$V$10,'Assumptions (Geo)'!$V$5*Model!$AZ$1579*AVERAGE('Assumptions (Geo)'!$AV$2:$AX$2)/10^9),0)</f>
        <v>-0.004090085796</v>
      </c>
      <c r="BF1737" s="160">
        <f>IF($AZ$1579&gt;0,IPMT('Assumptions (Geo)'!$V$7,Model!AC$1,'Assumptions (Geo)'!$V$10,'Assumptions (Geo)'!$V$5*Model!$AZ$1579*AVERAGE('Assumptions (Geo)'!$AV$2:$AX$2)/10^9),0)</f>
        <v>-0.003761091602</v>
      </c>
      <c r="BG1737" s="160">
        <f>IF($AZ$1579&gt;0,IPMT('Assumptions (Geo)'!$V$7,Model!AD$1,'Assumptions (Geo)'!$V$10,'Assumptions (Geo)'!$V$5*Model!$AZ$1579*AVERAGE('Assumptions (Geo)'!$AV$2:$AX$2)/10^9),0)</f>
        <v>-0.003416470184</v>
      </c>
      <c r="BH1737" s="160">
        <f>IF($AZ$1579&gt;0,IPMT('Assumptions (Geo)'!$V$7,Model!AE$1,'Assumptions (Geo)'!$V$10,'Assumptions (Geo)'!$V$5*Model!$AZ$1579*AVERAGE('Assumptions (Geo)'!$AV$2:$AX$2)/10^9),0)</f>
        <v>-0.003055479249</v>
      </c>
      <c r="BI1737" s="160">
        <f>IF($AZ$1579&gt;0,IPMT('Assumptions (Geo)'!$V$7,Model!AF$1,'Assumptions (Geo)'!$V$10,'Assumptions (Geo)'!$V$5*Model!$AZ$1579*AVERAGE('Assumptions (Geo)'!$AV$2:$AX$2)/10^9),0)</f>
        <v>-0.002677341244</v>
      </c>
      <c r="BJ1737" s="160">
        <f>IF($AZ$1579&gt;0,IPMT('Assumptions (Geo)'!$V$7,Model!AG$1,'Assumptions (Geo)'!$V$10,'Assumptions (Geo)'!$V$5*Model!$AZ$1579*AVERAGE('Assumptions (Geo)'!$AV$2:$AX$2)/10^9),0)</f>
        <v>-0.002281241684</v>
      </c>
      <c r="BK1737" s="160">
        <f>IF($AZ$1579&gt;0,IPMT('Assumptions (Geo)'!$V$7,Model!AH$1,'Assumptions (Geo)'!$V$10,'Assumptions (Geo)'!$V$5*Model!$AZ$1579*AVERAGE('Assumptions (Geo)'!$AV$2:$AX$2)/10^9),0)</f>
        <v>-0.001866327395</v>
      </c>
      <c r="BL1737" s="160">
        <f>IF($AZ$1579&gt;0,IPMT('Assumptions (Geo)'!$V$7,Model!AI$1,'Assumptions (Geo)'!$V$10,'Assumptions (Geo)'!$V$5*Model!$AZ$1579*AVERAGE('Assumptions (Geo)'!$AV$2:$AX$2)/10^9),0)</f>
        <v>-0.001431704677</v>
      </c>
      <c r="BM1737" s="160">
        <f>IF($AZ$1579&gt;0,IPMT('Assumptions (Geo)'!$V$7,Model!AJ$1,'Assumptions (Geo)'!$V$10,'Assumptions (Geo)'!$V$5*Model!$AZ$1579*AVERAGE('Assumptions (Geo)'!$AV$2:$AX$2)/10^9),0)</f>
        <v>-0.0009764373804</v>
      </c>
      <c r="BN1737" s="160">
        <f>IF($AZ$1579&gt;0,IPMT('Assumptions (Geo)'!$V$7,Model!AK$1,'Assumptions (Geo)'!$V$10,'Assumptions (Geo)'!$V$5*Model!$AZ$1579*AVERAGE('Assumptions (Geo)'!$AV$2:$AX$2)/10^9),0)</f>
        <v>-0.0004995448869</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-0.003746658772</v>
      </c>
      <c r="BB1738" s="160">
        <f>IF($BA$1579&gt;0,IPMT('Assumptions (Geo)'!$V$7,Model!X$1,'Assumptions (Geo)'!$V$10,'Assumptions (Geo)'!$V$5*Model!$BA$1579*AVERAGE('Assumptions (Geo)'!$AW$2:$AY$2)/10^9),0)</f>
        <v>-0.003569737295</v>
      </c>
      <c r="BC1738" s="160">
        <f>IF($BA$1579&gt;0,IPMT('Assumptions (Geo)'!$V$7,Model!Y$1,'Assumptions (Geo)'!$V$10,'Assumptions (Geo)'!$V$5*Model!$BA$1579*AVERAGE('Assumptions (Geo)'!$AW$2:$AY$2)/10^9),0)</f>
        <v>-0.003384412047</v>
      </c>
      <c r="BD1738" s="160">
        <f>IF($BA$1579&gt;0,IPMT('Assumptions (Geo)'!$V$7,Model!Z$1,'Assumptions (Geo)'!$V$10,'Assumptions (Geo)'!$V$5*Model!$BA$1579*AVERAGE('Assumptions (Geo)'!$AW$2:$AY$2)/10^9),0)</f>
        <v>-0.00319028385</v>
      </c>
      <c r="BE1738" s="160">
        <f>IF($BA$1579&gt;0,IPMT('Assumptions (Geo)'!$V$7,Model!AA$1,'Assumptions (Geo)'!$V$10,'Assumptions (Geo)'!$V$5*Model!$BA$1579*AVERAGE('Assumptions (Geo)'!$AW$2:$AY$2)/10^9),0)</f>
        <v>-0.002986934564</v>
      </c>
      <c r="BF1738" s="160">
        <f>IF($BA$1579&gt;0,IPMT('Assumptions (Geo)'!$V$7,Model!AB$1,'Assumptions (Geo)'!$V$10,'Assumptions (Geo)'!$V$5*Model!$BA$1579*AVERAGE('Assumptions (Geo)'!$AW$2:$AY$2)/10^9),0)</f>
        <v>-0.002773926187</v>
      </c>
      <c r="BG1738" s="160">
        <f>IF($BA$1579&gt;0,IPMT('Assumptions (Geo)'!$V$7,Model!AC$1,'Assumptions (Geo)'!$V$10,'Assumptions (Geo)'!$V$5*Model!$BA$1579*AVERAGE('Assumptions (Geo)'!$AW$2:$AY$2)/10^9),0)</f>
        <v>-0.002550799911</v>
      </c>
      <c r="BH1738" s="160">
        <f>IF($BA$1579&gt;0,IPMT('Assumptions (Geo)'!$V$7,Model!AD$1,'Assumptions (Geo)'!$V$10,'Assumptions (Geo)'!$V$5*Model!$BA$1579*AVERAGE('Assumptions (Geo)'!$AW$2:$AY$2)/10^9),0)</f>
        <v>-0.002317075138</v>
      </c>
      <c r="BI1738" s="160">
        <f>IF($BA$1579&gt;0,IPMT('Assumptions (Geo)'!$V$7,Model!AE$1,'Assumptions (Geo)'!$V$10,'Assumptions (Geo)'!$V$5*Model!$BA$1579*AVERAGE('Assumptions (Geo)'!$AW$2:$AY$2)/10^9),0)</f>
        <v>-0.002072248438</v>
      </c>
      <c r="BJ1738" s="160">
        <f>IF($BA$1579&gt;0,IPMT('Assumptions (Geo)'!$V$7,Model!AF$1,'Assumptions (Geo)'!$V$10,'Assumptions (Geo)'!$V$5*Model!$BA$1579*AVERAGE('Assumptions (Geo)'!$AW$2:$AY$2)/10^9),0)</f>
        <v>-0.001815792469</v>
      </c>
      <c r="BK1738" s="160">
        <f>IF($BA$1579&gt;0,IPMT('Assumptions (Geo)'!$V$7,Model!AG$1,'Assumptions (Geo)'!$V$10,'Assumptions (Geo)'!$V$5*Model!$BA$1579*AVERAGE('Assumptions (Geo)'!$AW$2:$AY$2)/10^9),0)</f>
        <v>-0.001547154843</v>
      </c>
      <c r="BL1738" s="160">
        <f>IF($BA$1579&gt;0,IPMT('Assumptions (Geo)'!$V$7,Model!AH$1,'Assumptions (Geo)'!$V$10,'Assumptions (Geo)'!$V$5*Model!$BA$1579*AVERAGE('Assumptions (Geo)'!$AW$2:$AY$2)/10^9),0)</f>
        <v>-0.001265756928</v>
      </c>
      <c r="BM1738" s="160">
        <f>IF($BA$1579&gt;0,IPMT('Assumptions (Geo)'!$V$7,Model!AI$1,'Assumptions (Geo)'!$V$10,'Assumptions (Geo)'!$V$5*Model!$BA$1579*AVERAGE('Assumptions (Geo)'!$AW$2:$AY$2)/10^9),0)</f>
        <v>-0.0009709926134</v>
      </c>
      <c r="BN1738" s="160">
        <f>IF($BA$1579&gt;0,IPMT('Assumptions (Geo)'!$V$7,Model!AJ$1,'Assumptions (Geo)'!$V$10,'Assumptions (Geo)'!$V$5*Model!$BA$1579*AVERAGE('Assumptions (Geo)'!$AW$2:$AY$2)/10^9),0)</f>
        <v>-0.0006622269934</v>
      </c>
      <c r="BO1738" s="160">
        <f>IF($BA$1579&gt;0,IPMT('Assumptions (Geo)'!$V$7,Model!AK$1,'Assumptions (Geo)'!$V$10,'Assumptions (Geo)'!$V$5*Model!$BA$1579*AVERAGE('Assumptions (Geo)'!$AW$2:$AY$2)/10^9),0)</f>
        <v>-0.0003387950064</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0.05666643482</v>
      </c>
      <c r="Y1739" s="177">
        <f t="shared" si="64"/>
        <v>0.164783813</v>
      </c>
      <c r="Z1739" s="177">
        <f t="shared" si="64"/>
        <v>0.2623334412</v>
      </c>
      <c r="AA1739" s="177">
        <f t="shared" si="64"/>
        <v>0.3490862704</v>
      </c>
      <c r="AB1739" s="177">
        <f t="shared" si="64"/>
        <v>0.425325153</v>
      </c>
      <c r="AC1739" s="177">
        <f t="shared" si="64"/>
        <v>0.4919067527</v>
      </c>
      <c r="AD1739" s="177">
        <f t="shared" si="64"/>
        <v>0.5530769517</v>
      </c>
      <c r="AE1739" s="177">
        <f t="shared" si="64"/>
        <v>0.6126477821</v>
      </c>
      <c r="AF1739" s="177">
        <f t="shared" si="64"/>
        <v>0.6707816876</v>
      </c>
      <c r="AG1739" s="177">
        <f t="shared" si="64"/>
        <v>0.7272129317</v>
      </c>
      <c r="AH1739" s="177">
        <f t="shared" si="64"/>
        <v>0.7820818308</v>
      </c>
      <c r="AI1739" s="177">
        <f t="shared" si="64"/>
        <v>0.8350757624</v>
      </c>
      <c r="AJ1739" s="177">
        <f t="shared" si="64"/>
        <v>0.8863308713</v>
      </c>
      <c r="AK1739" s="177">
        <f t="shared" si="64"/>
        <v>0.9355289573</v>
      </c>
      <c r="AL1739" s="177">
        <f t="shared" si="64"/>
        <v>0.9828004375</v>
      </c>
      <c r="AM1739" s="177">
        <f t="shared" si="64"/>
        <v>0.9943880326</v>
      </c>
      <c r="AN1739" s="177">
        <f t="shared" si="64"/>
        <v>0.970036607</v>
      </c>
      <c r="AO1739" s="177">
        <f t="shared" si="64"/>
        <v>0.9431970627</v>
      </c>
      <c r="AP1739" s="177">
        <f t="shared" si="64"/>
        <v>0.9145550307</v>
      </c>
      <c r="AQ1739" s="177">
        <f t="shared" si="64"/>
        <v>0.8844364644</v>
      </c>
      <c r="AR1739" s="177">
        <f t="shared" si="64"/>
        <v>0.8527946537</v>
      </c>
      <c r="AS1739" s="177">
        <f t="shared" si="64"/>
        <v>0.8195816279</v>
      </c>
      <c r="AT1739" s="177">
        <f t="shared" si="64"/>
        <v>0.7847481241</v>
      </c>
      <c r="AU1739" s="177">
        <f t="shared" si="64"/>
        <v>0.7482435556</v>
      </c>
      <c r="AV1739" s="177">
        <f t="shared" si="64"/>
        <v>0.7100159786</v>
      </c>
      <c r="AW1739" s="177">
        <f t="shared" si="64"/>
        <v>0.6700120582</v>
      </c>
      <c r="AX1739" s="177">
        <f t="shared" si="64"/>
        <v>0.6281770348</v>
      </c>
      <c r="AY1739" s="177">
        <f t="shared" si="64"/>
        <v>0.5844546879</v>
      </c>
      <c r="AZ1739" s="177">
        <f t="shared" si="64"/>
        <v>0.5387873004</v>
      </c>
      <c r="BA1739" s="177">
        <f t="shared" si="64"/>
        <v>0.4911156216</v>
      </c>
      <c r="BB1739" s="177">
        <f t="shared" si="64"/>
        <v>0.4380498873</v>
      </c>
      <c r="BC1739" s="177">
        <f t="shared" si="64"/>
        <v>0.3832337843</v>
      </c>
      <c r="BD1739" s="177">
        <f t="shared" si="64"/>
        <v>0.3334005627</v>
      </c>
      <c r="BE1739" s="177">
        <f t="shared" si="64"/>
        <v>0.2880333367</v>
      </c>
      <c r="BF1739" s="177">
        <f t="shared" si="64"/>
        <v>0.2466765345</v>
      </c>
      <c r="BG1739" s="177">
        <f t="shared" si="64"/>
        <v>0.2089178167</v>
      </c>
      <c r="BH1739" s="177">
        <f t="shared" si="64"/>
        <v>0.174176536</v>
      </c>
      <c r="BI1739" s="177">
        <f t="shared" si="64"/>
        <v>0.1421338818</v>
      </c>
      <c r="BJ1739" s="177">
        <f t="shared" si="64"/>
        <v>0.1129017137</v>
      </c>
      <c r="BK1739" s="177">
        <f t="shared" si="64"/>
        <v>0.08662220855</v>
      </c>
      <c r="BL1739" s="177">
        <f t="shared" si="64"/>
        <v>0.06340137691</v>
      </c>
      <c r="BM1739" s="177">
        <f t="shared" si="64"/>
        <v>0.04338888596</v>
      </c>
      <c r="BN1739" s="177">
        <f t="shared" si="64"/>
        <v>0.02669843442</v>
      </c>
      <c r="BO1739" s="177">
        <f t="shared" si="64"/>
        <v>0.01348758021</v>
      </c>
      <c r="BP1739" s="177">
        <f t="shared" si="64"/>
        <v>0.003878120484</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0.05666643482</v>
      </c>
      <c r="Y1761" s="160">
        <f>IF($X$1579&gt;0,'Assumptions (Geo)'!W11*Model!$X$1579*average('Assumptions (Geo)'!$T$2:$V$2)/10^9,0)</f>
        <v>0.1076662262</v>
      </c>
      <c r="Z1761" s="160">
        <f>IF($X$1579&gt;0,'Assumptions (Geo)'!X11*Model!$X$1579*average('Assumptions (Geo)'!$T$2:$V$2)/10^9,0)</f>
        <v>0.09689960355</v>
      </c>
      <c r="AA1761" s="160">
        <f>IF($X$1579&gt;0,'Assumptions (Geo)'!Y11*Model!$X$1579*average('Assumptions (Geo)'!$T$2:$V$2)/10^9,0)</f>
        <v>0.08726630963</v>
      </c>
      <c r="AB1761" s="160">
        <f>IF($X$1579&gt;0,'Assumptions (Geo)'!Z11*Model!$X$1579*average('Assumptions (Geo)'!$T$2:$V$2)/10^9,0)</f>
        <v>0.07853967866</v>
      </c>
      <c r="AC1761" s="160">
        <f>IF($X$1579&gt;0,'Assumptions (Geo)'!AA11*Model!$X$1579*average('Assumptions (Geo)'!$T$2:$V$2)/10^9,0)</f>
        <v>0.07060637779</v>
      </c>
      <c r="AD1761" s="160">
        <f>IF($X$1579&gt;0,'Assumptions (Geo)'!AB11*Model!$X$1579*average('Assumptions (Geo)'!$T$2:$V$2)/10^9,0)</f>
        <v>0.06686639309</v>
      </c>
      <c r="AE1761" s="160">
        <f>IF($X$1579&gt;0,'Assumptions (Geo)'!AC11*Model!$X$1579*average('Assumptions (Geo)'!$T$2:$V$2)/10^9,0)</f>
        <v>0.06686639309</v>
      </c>
      <c r="AF1761" s="160">
        <f>IF($X$1579&gt;0,'Assumptions (Geo)'!AD11*Model!$X$1579*average('Assumptions (Geo)'!$T$2:$V$2)/10^9,0)</f>
        <v>0.06697972596</v>
      </c>
      <c r="AG1761" s="160">
        <f>IF($X$1579&gt;0,'Assumptions (Geo)'!AE11*Model!$X$1579*average('Assumptions (Geo)'!$T$2:$V$2)/10^9,0)</f>
        <v>0.06686639309</v>
      </c>
      <c r="AH1761" s="160">
        <f>IF($X$1579&gt;0,'Assumptions (Geo)'!AF11*Model!$X$1579*average('Assumptions (Geo)'!$T$2:$V$2)/10^9,0)</f>
        <v>0.06697972596</v>
      </c>
      <c r="AI1761" s="160">
        <f>IF($X$1579&gt;0,'Assumptions (Geo)'!AG11*Model!$X$1579*average('Assumptions (Geo)'!$T$2:$V$2)/10^9,0)</f>
        <v>0.06686639309</v>
      </c>
      <c r="AJ1761" s="160">
        <f>IF($X$1579&gt;0,'Assumptions (Geo)'!AH11*Model!$X$1579*average('Assumptions (Geo)'!$T$2:$V$2)/10^9,0)</f>
        <v>0.06697972596</v>
      </c>
      <c r="AK1761" s="160">
        <f>IF($X$1579&gt;0,'Assumptions (Geo)'!AI11*Model!$X$1579*average('Assumptions (Geo)'!$T$2:$V$2)/10^9,0)</f>
        <v>0.06686639309</v>
      </c>
      <c r="AL1761" s="160">
        <f>IF($X$1579&gt;0,'Assumptions (Geo)'!AJ11*Model!$X$1579*average('Assumptions (Geo)'!$T$2:$V$2)/10^9,0)</f>
        <v>0.06697972596</v>
      </c>
      <c r="AM1761" s="160">
        <f>IF($X$1579&gt;0,'Assumptions (Geo)'!AK11*Model!$X$1579*average('Assumptions (Geo)'!$T$2:$V$2)/10^9,0)</f>
        <v>0.03343319655</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0.05711758685</v>
      </c>
      <c r="Z1762" s="160">
        <f>IF($Y$1579&gt;0,'Assumptions (Geo)'!W11*Model!$Y$1579*AVERAGE('Assumptions (Geo)'!$U$2:$W$2)/10^9,0)</f>
        <v>0.108523415</v>
      </c>
      <c r="AA1762" s="160">
        <f>IF($Y$1579&gt;0,'Assumptions (Geo)'!X11*Model!$Y$1579*AVERAGE('Assumptions (Geo)'!$U$2:$W$2)/10^9,0)</f>
        <v>0.09767107351</v>
      </c>
      <c r="AB1762" s="160">
        <f>IF($Y$1579&gt;0,'Assumptions (Geo)'!Y11*Model!$Y$1579*AVERAGE('Assumptions (Geo)'!$U$2:$W$2)/10^9,0)</f>
        <v>0.08796108375</v>
      </c>
      <c r="AC1762" s="160">
        <f>IF($Y$1579&gt;0,'Assumptions (Geo)'!Z11*Model!$Y$1579*AVERAGE('Assumptions (Geo)'!$U$2:$W$2)/10^9,0)</f>
        <v>0.07916497537</v>
      </c>
      <c r="AD1762" s="160">
        <f>IF($Y$1579&gt;0,'Assumptions (Geo)'!AA11*Model!$Y$1579*AVERAGE('Assumptions (Geo)'!$U$2:$W$2)/10^9,0)</f>
        <v>0.07116851321</v>
      </c>
      <c r="AE1762" s="160">
        <f>IF($Y$1579&gt;0,'Assumptions (Geo)'!AB11*Model!$Y$1579*AVERAGE('Assumptions (Geo)'!$U$2:$W$2)/10^9,0)</f>
        <v>0.06739875248</v>
      </c>
      <c r="AF1762" s="160">
        <f>IF($Y$1579&gt;0,'Assumptions (Geo)'!AC11*Model!$Y$1579*AVERAGE('Assumptions (Geo)'!$U$2:$W$2)/10^9,0)</f>
        <v>0.06739875248</v>
      </c>
      <c r="AG1762" s="160">
        <f>IF($Y$1579&gt;0,'Assumptions (Geo)'!AD11*Model!$Y$1579*AVERAGE('Assumptions (Geo)'!$U$2:$W$2)/10^9,0)</f>
        <v>0.06751298765</v>
      </c>
      <c r="AH1762" s="160">
        <f>IF($Y$1579&gt;0,'Assumptions (Geo)'!AE11*Model!$Y$1579*AVERAGE('Assumptions (Geo)'!$U$2:$W$2)/10^9,0)</f>
        <v>0.06739875248</v>
      </c>
      <c r="AI1762" s="160">
        <f>IF($Y$1579&gt;0,'Assumptions (Geo)'!AF11*Model!$Y$1579*AVERAGE('Assumptions (Geo)'!$U$2:$W$2)/10^9,0)</f>
        <v>0.06751298765</v>
      </c>
      <c r="AJ1762" s="160">
        <f>IF($Y$1579&gt;0,'Assumptions (Geo)'!AG11*Model!$Y$1579*AVERAGE('Assumptions (Geo)'!$U$2:$W$2)/10^9,0)</f>
        <v>0.06739875248</v>
      </c>
      <c r="AK1762" s="160">
        <f>IF($Y$1579&gt;0,'Assumptions (Geo)'!AH11*Model!$Y$1579*AVERAGE('Assumptions (Geo)'!$U$2:$W$2)/10^9,0)</f>
        <v>0.06751298765</v>
      </c>
      <c r="AL1762" s="160">
        <f>IF($Y$1579&gt;0,'Assumptions (Geo)'!AI11*Model!$Y$1579*AVERAGE('Assumptions (Geo)'!$U$2:$W$2)/10^9,0)</f>
        <v>0.06739875248</v>
      </c>
      <c r="AM1762" s="160">
        <f>IF($Y$1579&gt;0,'Assumptions (Geo)'!AJ11*Model!$Y$1579*AVERAGE('Assumptions (Geo)'!$U$2:$W$2)/10^9,0)</f>
        <v>0.06751298765</v>
      </c>
      <c r="AN1762" s="160">
        <f>IF($Y$1579&gt;0,'Assumptions (Geo)'!AK11*Model!$Y$1579*AVERAGE('Assumptions (Geo)'!$U$2:$W$2)/10^9,0)</f>
        <v>0.03369937624</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0.05691042263</v>
      </c>
      <c r="AA1763" s="160">
        <f>IF($Z$1579&gt;0,'Assumptions (Geo)'!W11*Model!$Z$1579*AVERAGE('Assumptions (Geo)'!$V$2:$X$2)/10^9,0)</f>
        <v>0.108129803</v>
      </c>
      <c r="AB1763" s="160">
        <f>IF($Z$1579&gt;0,'Assumptions (Geo)'!X11*Model!$Z$1579*AVERAGE('Assumptions (Geo)'!$V$2:$X$2)/10^9,0)</f>
        <v>0.0973168227</v>
      </c>
      <c r="AC1763" s="160">
        <f>IF($Z$1579&gt;0,'Assumptions (Geo)'!Y11*Model!$Z$1579*AVERAGE('Assumptions (Geo)'!$V$2:$X$2)/10^9,0)</f>
        <v>0.08764205085</v>
      </c>
      <c r="AD1763" s="160">
        <f>IF($Z$1579&gt;0,'Assumptions (Geo)'!Z11*Model!$Z$1579*AVERAGE('Assumptions (Geo)'!$V$2:$X$2)/10^9,0)</f>
        <v>0.07887784577</v>
      </c>
      <c r="AE1763" s="160">
        <f>IF($Z$1579&gt;0,'Assumptions (Geo)'!AA11*Model!$Z$1579*AVERAGE('Assumptions (Geo)'!$V$2:$X$2)/10^9,0)</f>
        <v>0.0709103866</v>
      </c>
      <c r="AF1763" s="160">
        <f>IF($Z$1579&gt;0,'Assumptions (Geo)'!AB11*Model!$Z$1579*AVERAGE('Assumptions (Geo)'!$V$2:$X$2)/10^9,0)</f>
        <v>0.0671542987</v>
      </c>
      <c r="AG1763" s="160">
        <f>IF($Z$1579&gt;0,'Assumptions (Geo)'!AC11*Model!$Z$1579*AVERAGE('Assumptions (Geo)'!$V$2:$X$2)/10^9,0)</f>
        <v>0.0671542987</v>
      </c>
      <c r="AH1763" s="160">
        <f>IF($Z$1579&gt;0,'Assumptions (Geo)'!AD11*Model!$Z$1579*AVERAGE('Assumptions (Geo)'!$V$2:$X$2)/10^9,0)</f>
        <v>0.06726811955</v>
      </c>
      <c r="AI1763" s="160">
        <f>IF($Z$1579&gt;0,'Assumptions (Geo)'!AE11*Model!$Z$1579*AVERAGE('Assumptions (Geo)'!$V$2:$X$2)/10^9,0)</f>
        <v>0.0671542987</v>
      </c>
      <c r="AJ1763" s="160">
        <f>IF($Z$1579&gt;0,'Assumptions (Geo)'!AF11*Model!$Z$1579*AVERAGE('Assumptions (Geo)'!$V$2:$X$2)/10^9,0)</f>
        <v>0.06726811955</v>
      </c>
      <c r="AK1763" s="160">
        <f>IF($Z$1579&gt;0,'Assumptions (Geo)'!AG11*Model!$Z$1579*AVERAGE('Assumptions (Geo)'!$V$2:$X$2)/10^9,0)</f>
        <v>0.0671542987</v>
      </c>
      <c r="AL1763" s="160">
        <f>IF($Z$1579&gt;0,'Assumptions (Geo)'!AH11*Model!$Z$1579*AVERAGE('Assumptions (Geo)'!$V$2:$X$2)/10^9,0)</f>
        <v>0.06726811955</v>
      </c>
      <c r="AM1763" s="160">
        <f>IF($Z$1579&gt;0,'Assumptions (Geo)'!AI11*Model!$Z$1579*AVERAGE('Assumptions (Geo)'!$V$2:$X$2)/10^9,0)</f>
        <v>0.0671542987</v>
      </c>
      <c r="AN1763" s="160">
        <f>IF($Z$1579&gt;0,'Assumptions (Geo)'!AJ11*Model!$Z$1579*AVERAGE('Assumptions (Geo)'!$V$2:$X$2)/10^9,0)</f>
        <v>0.06726811955</v>
      </c>
      <c r="AO1763" s="160">
        <f>IF($Z$1579&gt;0,'Assumptions (Geo)'!AK11*Model!$Z$1579*AVERAGE('Assumptions (Geo)'!$V$2:$X$2)/10^9,0)</f>
        <v>0.03357714935</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0.05601908431</v>
      </c>
      <c r="AB1764" s="160">
        <f>IF($AA$1579&gt;0,'Assumptions (Geo)'!W11*Model!$AA$1579*AVERAGE('Assumptions (Geo)'!$W$2:$Y$2)/10^9,0)</f>
        <v>0.1064362602</v>
      </c>
      <c r="AC1764" s="160">
        <f>IF($AA$1579&gt;0,'Assumptions (Geo)'!X11*Model!$AA$1579*AVERAGE('Assumptions (Geo)'!$W$2:$Y$2)/10^9,0)</f>
        <v>0.09579263417</v>
      </c>
      <c r="AD1764" s="160">
        <f>IF($AA$1579&gt;0,'Assumptions (Geo)'!Y11*Model!$AA$1579*AVERAGE('Assumptions (Geo)'!$W$2:$Y$2)/10^9,0)</f>
        <v>0.08626938984</v>
      </c>
      <c r="AE1764" s="160">
        <f>IF($AA$1579&gt;0,'Assumptions (Geo)'!Z11*Model!$AA$1579*AVERAGE('Assumptions (Geo)'!$W$2:$Y$2)/10^9,0)</f>
        <v>0.07764245086</v>
      </c>
      <c r="AF1764" s="160">
        <f>IF($AA$1579&gt;0,'Assumptions (Geo)'!AA11*Model!$AA$1579*AVERAGE('Assumptions (Geo)'!$W$2:$Y$2)/10^9,0)</f>
        <v>0.06979977905</v>
      </c>
      <c r="AG1764" s="160">
        <f>IF($AA$1579&gt;0,'Assumptions (Geo)'!AB11*Model!$AA$1579*AVERAGE('Assumptions (Geo)'!$W$2:$Y$2)/10^9,0)</f>
        <v>0.06610251949</v>
      </c>
      <c r="AH1764" s="160">
        <f>IF($AA$1579&gt;0,'Assumptions (Geo)'!AC11*Model!$AA$1579*AVERAGE('Assumptions (Geo)'!$W$2:$Y$2)/10^9,0)</f>
        <v>0.06610251949</v>
      </c>
      <c r="AI1764" s="160">
        <f>IF($AA$1579&gt;0,'Assumptions (Geo)'!AD11*Model!$AA$1579*AVERAGE('Assumptions (Geo)'!$W$2:$Y$2)/10^9,0)</f>
        <v>0.06621455766</v>
      </c>
      <c r="AJ1764" s="160">
        <f>IF($AA$1579&gt;0,'Assumptions (Geo)'!AE11*Model!$AA$1579*AVERAGE('Assumptions (Geo)'!$W$2:$Y$2)/10^9,0)</f>
        <v>0.06610251949</v>
      </c>
      <c r="AK1764" s="160">
        <f>IF($AA$1579&gt;0,'Assumptions (Geo)'!AF11*Model!$AA$1579*AVERAGE('Assumptions (Geo)'!$W$2:$Y$2)/10^9,0)</f>
        <v>0.06621455766</v>
      </c>
      <c r="AL1764" s="160">
        <f>IF($AA$1579&gt;0,'Assumptions (Geo)'!AG11*Model!$AA$1579*AVERAGE('Assumptions (Geo)'!$W$2:$Y$2)/10^9,0)</f>
        <v>0.06610251949</v>
      </c>
      <c r="AM1764" s="160">
        <f>IF($AA$1579&gt;0,'Assumptions (Geo)'!AH11*Model!$AA$1579*AVERAGE('Assumptions (Geo)'!$W$2:$Y$2)/10^9,0)</f>
        <v>0.06621455766</v>
      </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(Geo)'!AK11*Model!$AA$1579*AVERAGE('Assumptions (Geo)'!$W$2:$Y$2)/10^9,0)</f>
        <v>0.03305125974</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0.05507130769</v>
      </c>
      <c r="AC1765" s="160">
        <f>IF($AB$1579&gt;0,'Assumptions (Geo)'!W11*Model!$AB$1579*AVERAGE('Assumptions (Geo)'!$X$2:$Z$2)/10^9,0)</f>
        <v>0.1046354846</v>
      </c>
      <c r="AD1765" s="160">
        <f>IF($AB$1579&gt;0,'Assumptions (Geo)'!X11*Model!$AB$1579*AVERAGE('Assumptions (Geo)'!$X$2:$Z$2)/10^9,0)</f>
        <v>0.09417193615</v>
      </c>
      <c r="AE1765" s="160">
        <f>IF($AB$1579&gt;0,'Assumptions (Geo)'!Y11*Model!$AB$1579*AVERAGE('Assumptions (Geo)'!$X$2:$Z$2)/10^9,0)</f>
        <v>0.08480981384</v>
      </c>
      <c r="AF1765" s="160">
        <f>IF($AB$1579&gt;0,'Assumptions (Geo)'!Z11*Model!$AB$1579*AVERAGE('Assumptions (Geo)'!$X$2:$Z$2)/10^9,0)</f>
        <v>0.07632883246</v>
      </c>
      <c r="AG1765" s="160">
        <f>IF($AB$1579&gt;0,'Assumptions (Geo)'!AA11*Model!$AB$1579*AVERAGE('Assumptions (Geo)'!$X$2:$Z$2)/10^9,0)</f>
        <v>0.06861884938</v>
      </c>
      <c r="AH1765" s="160">
        <f>IF($AB$1579&gt;0,'Assumptions (Geo)'!AB11*Model!$AB$1579*AVERAGE('Assumptions (Geo)'!$X$2:$Z$2)/10^9,0)</f>
        <v>0.06498414307</v>
      </c>
      <c r="AI1765" s="160">
        <f>IF($AB$1579&gt;0,'Assumptions (Geo)'!AC11*Model!$AB$1579*AVERAGE('Assumptions (Geo)'!$X$2:$Z$2)/10^9,0)</f>
        <v>0.06498414307</v>
      </c>
      <c r="AJ1765" s="160">
        <f>IF($AB$1579&gt;0,'Assumptions (Geo)'!AD11*Model!$AB$1579*AVERAGE('Assumptions (Geo)'!$X$2:$Z$2)/10^9,0)</f>
        <v>0.06509428569</v>
      </c>
      <c r="AK1765" s="160">
        <f>IF($AB$1579&gt;0,'Assumptions (Geo)'!AE11*Model!$AB$1579*AVERAGE('Assumptions (Geo)'!$X$2:$Z$2)/10^9,0)</f>
        <v>0.06498414307</v>
      </c>
      <c r="AL1765" s="160">
        <f>IF($AB$1579&gt;0,'Assumptions (Geo)'!AF11*Model!$AB$1579*AVERAGE('Assumptions (Geo)'!$X$2:$Z$2)/10^9,0)</f>
        <v>0.06509428569</v>
      </c>
      <c r="AM1765" s="160">
        <f>IF($AB$1579&gt;0,'Assumptions (Geo)'!AG11*Model!$AB$1579*AVERAGE('Assumptions (Geo)'!$X$2:$Z$2)/10^9,0)</f>
        <v>0.06498414307</v>
      </c>
      <c r="AN1765" s="160">
        <f>IF($AB$1579&gt;0,'Assumptions (Geo)'!AH11*Model!$AB$1579*AVERAGE('Assumptions (Geo)'!$X$2:$Z$2)/10^9,0)</f>
        <v>0.06509428569</v>
      </c>
      <c r="AO1765" s="160">
        <f>IF($AB$1579&gt;0,'Assumptions (Geo)'!AI11*Model!$AB$1579*AVERAGE('Assumptions (Geo)'!$X$2:$Z$2)/10^9,0)</f>
        <v>0.06498414307</v>
      </c>
      <c r="AP1765" s="160">
        <f>IF($AB$1579&gt;0,'Assumptions (Geo)'!AJ11*Model!$AB$1579*AVERAGE('Assumptions (Geo)'!$X$2:$Z$2)/10^9,0)</f>
        <v>0.06509428569</v>
      </c>
      <c r="AQ1765" s="160">
        <f>IF($AB$1579&gt;0,'Assumptions (Geo)'!AK11*Model!$AB$1579*AVERAGE('Assumptions (Geo)'!$X$2:$Z$2)/10^9,0)</f>
        <v>0.03249207154</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0.05406522989</v>
      </c>
      <c r="AD1766" s="160">
        <f>IF($AC$1579&gt;0,'Assumptions (Geo)'!W11*Model!$AC$1579*AVERAGE('Assumptions (Geo)'!$Y$2:$AA$2)/10^9,0)</f>
        <v>0.1027239368</v>
      </c>
      <c r="AE1766" s="160">
        <f>IF($AC$1579&gt;0,'Assumptions (Geo)'!X11*Model!$AC$1579*AVERAGE('Assumptions (Geo)'!$Y$2:$AA$2)/10^9,0)</f>
        <v>0.09245154312</v>
      </c>
      <c r="AF1766" s="160">
        <f>IF($AC$1579&gt;0,'Assumptions (Geo)'!Y11*Model!$AC$1579*AVERAGE('Assumptions (Geo)'!$Y$2:$AA$2)/10^9,0)</f>
        <v>0.08326045404</v>
      </c>
      <c r="AG1766" s="160">
        <f>IF($AC$1579&gt;0,'Assumptions (Geo)'!Z11*Model!$AC$1579*AVERAGE('Assumptions (Geo)'!$Y$2:$AA$2)/10^9,0)</f>
        <v>0.07493440863</v>
      </c>
      <c r="AH1766" s="160">
        <f>IF($AC$1579&gt;0,'Assumptions (Geo)'!AA11*Model!$AC$1579*AVERAGE('Assumptions (Geo)'!$Y$2:$AA$2)/10^9,0)</f>
        <v>0.06736527645</v>
      </c>
      <c r="AI1766" s="160">
        <f>IF($AC$1579&gt;0,'Assumptions (Geo)'!AB11*Model!$AC$1579*AVERAGE('Assumptions (Geo)'!$Y$2:$AA$2)/10^9,0)</f>
        <v>0.06379697128</v>
      </c>
      <c r="AJ1766" s="160">
        <f>IF($AC$1579&gt;0,'Assumptions (Geo)'!AC11*Model!$AC$1579*AVERAGE('Assumptions (Geo)'!$Y$2:$AA$2)/10^9,0)</f>
        <v>0.06379697128</v>
      </c>
      <c r="AK1766" s="160">
        <f>IF($AC$1579&gt;0,'Assumptions (Geo)'!AD11*Model!$AC$1579*AVERAGE('Assumptions (Geo)'!$Y$2:$AA$2)/10^9,0)</f>
        <v>0.06390510174</v>
      </c>
      <c r="AL1766" s="160">
        <f>IF($AC$1579&gt;0,'Assumptions (Geo)'!AE11*Model!$AC$1579*AVERAGE('Assumptions (Geo)'!$Y$2:$AA$2)/10^9,0)</f>
        <v>0.06379697128</v>
      </c>
      <c r="AM1766" s="160">
        <f>IF($AC$1579&gt;0,'Assumptions (Geo)'!AF11*Model!$AC$1579*AVERAGE('Assumptions (Geo)'!$Y$2:$AA$2)/10^9,0)</f>
        <v>0.06390510174</v>
      </c>
      <c r="AN1766" s="160">
        <f>IF($AC$1579&gt;0,'Assumptions (Geo)'!AG11*Model!$AC$1579*AVERAGE('Assumptions (Geo)'!$Y$2:$AA$2)/10^9,0)</f>
        <v>0.06379697128</v>
      </c>
      <c r="AO1766" s="160">
        <f>IF($AC$1579&gt;0,'Assumptions (Geo)'!AH11*Model!$AC$1579*AVERAGE('Assumptions (Geo)'!$Y$2:$AA$2)/10^9,0)</f>
        <v>0.06390510174</v>
      </c>
      <c r="AP1766" s="160">
        <f>IF($AC$1579&gt;0,'Assumptions (Geo)'!AI11*Model!$AC$1579*AVERAGE('Assumptions (Geo)'!$Y$2:$AA$2)/10^9,0)</f>
        <v>0.06379697128</v>
      </c>
      <c r="AQ1766" s="160">
        <f>IF($AC$1579&gt;0,'Assumptions (Geo)'!AJ11*Model!$AC$1579*AVERAGE('Assumptions (Geo)'!$Y$2:$AA$2)/10^9,0)</f>
        <v>0.06390510174</v>
      </c>
      <c r="AR1766" s="160">
        <f>IF($AC$1579&gt;0,'Assumptions (Geo)'!AK11*Model!$AC$1579*AVERAGE('Assumptions (Geo)'!$Y$2:$AA$2)/10^9,0)</f>
        <v>0.03189848564</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0.05299893686</v>
      </c>
      <c r="AE1767" s="160">
        <f>IF($AD$1579&gt;0,'Assumptions (Geo)'!W11*Model!$AD$1579*AVERAGE('Assumptions (Geo)'!$Z$2:$AB$2)/10^9,0)</f>
        <v>0.10069798</v>
      </c>
      <c r="AF1767" s="160">
        <f>IF($AD$1579&gt;0,'Assumptions (Geo)'!X11*Model!$AD$1579*AVERAGE('Assumptions (Geo)'!$Z$2:$AB$2)/10^9,0)</f>
        <v>0.09062818204</v>
      </c>
      <c r="AG1767" s="160">
        <f>IF($AD$1579&gt;0,'Assumptions (Geo)'!Y11*Model!$AD$1579*AVERAGE('Assumptions (Geo)'!$Z$2:$AB$2)/10^9,0)</f>
        <v>0.08161836277</v>
      </c>
      <c r="AH1767" s="160">
        <f>IF($AD$1579&gt;0,'Assumptions (Geo)'!Z11*Model!$AD$1579*AVERAGE('Assumptions (Geo)'!$Z$2:$AB$2)/10^9,0)</f>
        <v>0.07345652649</v>
      </c>
      <c r="AI1767" s="160">
        <f>IF($AD$1579&gt;0,'Assumptions (Geo)'!AA11*Model!$AD$1579*AVERAGE('Assumptions (Geo)'!$Z$2:$AB$2)/10^9,0)</f>
        <v>0.06603667533</v>
      </c>
      <c r="AJ1767" s="160">
        <f>IF($AD$1579&gt;0,'Assumptions (Geo)'!AB11*Model!$AD$1579*AVERAGE('Assumptions (Geo)'!$Z$2:$AB$2)/10^9,0)</f>
        <v>0.0625387455</v>
      </c>
      <c r="AK1767" s="160">
        <f>IF($AD$1579&gt;0,'Assumptions (Geo)'!AC11*Model!$AD$1579*AVERAGE('Assumptions (Geo)'!$Z$2:$AB$2)/10^9,0)</f>
        <v>0.0625387455</v>
      </c>
      <c r="AL1767" s="160">
        <f>IF($AD$1579&gt;0,'Assumptions (Geo)'!AD11*Model!$AD$1579*AVERAGE('Assumptions (Geo)'!$Z$2:$AB$2)/10^9,0)</f>
        <v>0.06264474337</v>
      </c>
      <c r="AM1767" s="160">
        <f>IF($AD$1579&gt;0,'Assumptions (Geo)'!AE11*Model!$AD$1579*AVERAGE('Assumptions (Geo)'!$Z$2:$AB$2)/10^9,0)</f>
        <v>0.0625387455</v>
      </c>
      <c r="AN1767" s="160">
        <f>IF($AD$1579&gt;0,'Assumptions (Geo)'!AF11*Model!$AD$1579*AVERAGE('Assumptions (Geo)'!$Z$2:$AB$2)/10^9,0)</f>
        <v>0.06264474337</v>
      </c>
      <c r="AO1767" s="160">
        <f>IF($AD$1579&gt;0,'Assumptions (Geo)'!AG11*Model!$AD$1579*AVERAGE('Assumptions (Geo)'!$Z$2:$AB$2)/10^9,0)</f>
        <v>0.0625387455</v>
      </c>
      <c r="AP1767" s="160">
        <f>IF($AD$1579&gt;0,'Assumptions (Geo)'!AH11*Model!$AD$1579*AVERAGE('Assumptions (Geo)'!$Z$2:$AB$2)/10^9,0)</f>
        <v>0.06264474337</v>
      </c>
      <c r="AQ1767" s="160">
        <f>IF($AD$1579&gt;0,'Assumptions (Geo)'!AI11*Model!$AD$1579*AVERAGE('Assumptions (Geo)'!$Z$2:$AB$2)/10^9,0)</f>
        <v>0.0625387455</v>
      </c>
      <c r="AR1767" s="160">
        <f>IF($AD$1579&gt;0,'Assumptions (Geo)'!AJ11*Model!$AD$1579*AVERAGE('Assumptions (Geo)'!$Z$2:$AB$2)/10^9,0)</f>
        <v>0.06264474337</v>
      </c>
      <c r="AS1767" s="160">
        <f>IF($AD$1579&gt;0,'Assumptions (Geo)'!AK11*Model!$AD$1579*AVERAGE('Assumptions (Geo)'!$Z$2:$AB$2)/10^9,0)</f>
        <v>0.03126937275</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0.05187046203</v>
      </c>
      <c r="AF1768" s="160">
        <f>IF($AE$1579&gt;0,'Assumptions (Geo)'!W11*Model!$AE$1579*AVERAGE('Assumptions (Geo)'!$AA$2:$AC$2)/10^9,0)</f>
        <v>0.09855387786</v>
      </c>
      <c r="AG1768" s="160">
        <f>IF($AE$1579&gt;0,'Assumptions (Geo)'!X11*Model!$AE$1579*AVERAGE('Assumptions (Geo)'!$AA$2:$AC$2)/10^9,0)</f>
        <v>0.08869849008</v>
      </c>
      <c r="AH1768" s="160">
        <f>IF($AE$1579&gt;0,'Assumptions (Geo)'!Y11*Model!$AE$1579*AVERAGE('Assumptions (Geo)'!$AA$2:$AC$2)/10^9,0)</f>
        <v>0.07988051153</v>
      </c>
      <c r="AI1768" s="160">
        <f>IF($AE$1579&gt;0,'Assumptions (Geo)'!Z11*Model!$AE$1579*AVERAGE('Assumptions (Geo)'!$AA$2:$AC$2)/10^9,0)</f>
        <v>0.07189246038</v>
      </c>
      <c r="AJ1768" s="160">
        <f>IF($AE$1579&gt;0,'Assumptions (Geo)'!AA11*Model!$AE$1579*AVERAGE('Assumptions (Geo)'!$AA$2:$AC$2)/10^9,0)</f>
        <v>0.06463059569</v>
      </c>
      <c r="AK1768" s="160">
        <f>IF($AE$1579&gt;0,'Assumptions (Geo)'!AB11*Model!$AE$1579*AVERAGE('Assumptions (Geo)'!$AA$2:$AC$2)/10^9,0)</f>
        <v>0.0612071452</v>
      </c>
      <c r="AL1768" s="160">
        <f>IF($AE$1579&gt;0,'Assumptions (Geo)'!AC11*Model!$AE$1579*AVERAGE('Assumptions (Geo)'!$AA$2:$AC$2)/10^9,0)</f>
        <v>0.0612071452</v>
      </c>
      <c r="AM1768" s="160">
        <f>IF($AE$1579&gt;0,'Assumptions (Geo)'!AD11*Model!$AE$1579*AVERAGE('Assumptions (Geo)'!$AA$2:$AC$2)/10^9,0)</f>
        <v>0.06131088612</v>
      </c>
      <c r="AN1768" s="160">
        <f>IF($AE$1579&gt;0,'Assumptions (Geo)'!AE11*Model!$AE$1579*AVERAGE('Assumptions (Geo)'!$AA$2:$AC$2)/10^9,0)</f>
        <v>0.0612071452</v>
      </c>
      <c r="AO1768" s="160">
        <f>IF($AE$1579&gt;0,'Assumptions (Geo)'!AF11*Model!$AE$1579*AVERAGE('Assumptions (Geo)'!$AA$2:$AC$2)/10^9,0)</f>
        <v>0.06131088612</v>
      </c>
      <c r="AP1768" s="160">
        <f>IF($AE$1579&gt;0,'Assumptions (Geo)'!AG11*Model!$AE$1579*AVERAGE('Assumptions (Geo)'!$AA$2:$AC$2)/10^9,0)</f>
        <v>0.0612071452</v>
      </c>
      <c r="AQ1768" s="160">
        <f>IF($AE$1579&gt;0,'Assumptions (Geo)'!AH11*Model!$AE$1579*AVERAGE('Assumptions (Geo)'!$AA$2:$AC$2)/10^9,0)</f>
        <v>0.06131088612</v>
      </c>
      <c r="AR1768" s="160">
        <f>IF($AE$1579&gt;0,'Assumptions (Geo)'!AI11*Model!$AE$1579*AVERAGE('Assumptions (Geo)'!$AA$2:$AC$2)/10^9,0)</f>
        <v>0.0612071452</v>
      </c>
      <c r="AS1768" s="160">
        <f>IF($AE$1579&gt;0,'Assumptions (Geo)'!AJ11*Model!$AE$1579*AVERAGE('Assumptions (Geo)'!$AA$2:$AC$2)/10^9,0)</f>
        <v>0.06131088612</v>
      </c>
      <c r="AT1768" s="160">
        <f>IF($AE$1579&gt;0,'Assumptions (Geo)'!AK11*Model!$AE$1579*AVERAGE('Assumptions (Geo)'!$AA$2:$AC$2)/10^9,0)</f>
        <v>0.0306035726</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0.05067778503</v>
      </c>
      <c r="AG1769" s="160">
        <f>IF($AF$1579&gt;0,'Assumptions (Geo)'!W11*Model!$AF$1579*AVERAGE('Assumptions (Geo)'!$AB$2:$AD$2)/10^9,0)</f>
        <v>0.09628779155</v>
      </c>
      <c r="AH1769" s="160">
        <f>IF($AF$1579&gt;0,'Assumptions (Geo)'!X11*Model!$AF$1579*AVERAGE('Assumptions (Geo)'!$AB$2:$AD$2)/10^9,0)</f>
        <v>0.0866590124</v>
      </c>
      <c r="AI1769" s="160">
        <f>IF($AF$1579&gt;0,'Assumptions (Geo)'!Y11*Model!$AF$1579*AVERAGE('Assumptions (Geo)'!$AB$2:$AD$2)/10^9,0)</f>
        <v>0.07804378894</v>
      </c>
      <c r="AJ1769" s="160">
        <f>IF($AF$1579&gt;0,'Assumptions (Geo)'!Z11*Model!$AF$1579*AVERAGE('Assumptions (Geo)'!$AB$2:$AD$2)/10^9,0)</f>
        <v>0.07023941005</v>
      </c>
      <c r="AK1769" s="160">
        <f>IF($AF$1579&gt;0,'Assumptions (Geo)'!AA11*Model!$AF$1579*AVERAGE('Assumptions (Geo)'!$AB$2:$AD$2)/10^9,0)</f>
        <v>0.06314452015</v>
      </c>
      <c r="AL1769" s="160">
        <f>IF($AF$1579&gt;0,'Assumptions (Geo)'!AB11*Model!$AF$1579*AVERAGE('Assumptions (Geo)'!$AB$2:$AD$2)/10^9,0)</f>
        <v>0.05979978633</v>
      </c>
      <c r="AM1769" s="160">
        <f>IF($AF$1579&gt;0,'Assumptions (Geo)'!AC11*Model!$AF$1579*AVERAGE('Assumptions (Geo)'!$AB$2:$AD$2)/10^9,0)</f>
        <v>0.05979978633</v>
      </c>
      <c r="AN1769" s="160">
        <f>IF($AF$1579&gt;0,'Assumptions (Geo)'!AD11*Model!$AF$1579*AVERAGE('Assumptions (Geo)'!$AB$2:$AD$2)/10^9,0)</f>
        <v>0.0599011419</v>
      </c>
      <c r="AO1769" s="160">
        <f>IF($AF$1579&gt;0,'Assumptions (Geo)'!AE11*Model!$AF$1579*AVERAGE('Assumptions (Geo)'!$AB$2:$AD$2)/10^9,0)</f>
        <v>0.05979978633</v>
      </c>
      <c r="AP1769" s="160">
        <f>IF($AF$1579&gt;0,'Assumptions (Geo)'!AF11*Model!$AF$1579*AVERAGE('Assumptions (Geo)'!$AB$2:$AD$2)/10^9,0)</f>
        <v>0.0599011419</v>
      </c>
      <c r="AQ1769" s="160">
        <f>IF($AF$1579&gt;0,'Assumptions (Geo)'!AG11*Model!$AF$1579*AVERAGE('Assumptions (Geo)'!$AB$2:$AD$2)/10^9,0)</f>
        <v>0.05979978633</v>
      </c>
      <c r="AR1769" s="160">
        <f>IF($AF$1579&gt;0,'Assumptions (Geo)'!AH11*Model!$AF$1579*AVERAGE('Assumptions (Geo)'!$AB$2:$AD$2)/10^9,0)</f>
        <v>0.0599011419</v>
      </c>
      <c r="AS1769" s="160">
        <f>IF($AF$1579&gt;0,'Assumptions (Geo)'!AI11*Model!$AF$1579*AVERAGE('Assumptions (Geo)'!$AB$2:$AD$2)/10^9,0)</f>
        <v>0.05979978633</v>
      </c>
      <c r="AT1769" s="160">
        <f>IF($AF$1579&gt;0,'Assumptions (Geo)'!AJ11*Model!$AF$1579*AVERAGE('Assumptions (Geo)'!$AB$2:$AD$2)/10^9,0)</f>
        <v>0.0599011419</v>
      </c>
      <c r="AU1769" s="160">
        <f>IF($AF$1579&gt;0,'Assumptions (Geo)'!AK11*Model!$AF$1579*AVERAGE('Assumptions (Geo)'!$AB$2:$AD$2)/10^9,0)</f>
        <v>0.02989989317</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0.04941883031</v>
      </c>
      <c r="AH1770" s="160">
        <f>IF($AG$1579&gt;0,'Assumptions (Geo)'!W11*Model!$AG$1579*AVERAGE('Assumptions (Geo)'!$AC$2:$AE$2)/10^9,0)</f>
        <v>0.09389577759</v>
      </c>
      <c r="AI1770" s="160">
        <f>IF($AG$1579&gt;0,'Assumptions (Geo)'!X11*Model!$AG$1579*AVERAGE('Assumptions (Geo)'!$AC$2:$AE$2)/10^9,0)</f>
        <v>0.08450619983</v>
      </c>
      <c r="AJ1770" s="160">
        <f>IF($AG$1579&gt;0,'Assumptions (Geo)'!Y11*Model!$AG$1579*AVERAGE('Assumptions (Geo)'!$AC$2:$AE$2)/10^9,0)</f>
        <v>0.07610499868</v>
      </c>
      <c r="AK1770" s="160">
        <f>IF($AG$1579&gt;0,'Assumptions (Geo)'!Z11*Model!$AG$1579*AVERAGE('Assumptions (Geo)'!$AC$2:$AE$2)/10^9,0)</f>
        <v>0.06849449881</v>
      </c>
      <c r="AL1770" s="160">
        <f>IF($AG$1579&gt;0,'Assumptions (Geo)'!AA11*Model!$AG$1579*AVERAGE('Assumptions (Geo)'!$AC$2:$AE$2)/10^9,0)</f>
        <v>0.06157586257</v>
      </c>
      <c r="AM1770" s="160">
        <f>IF($AG$1579&gt;0,'Assumptions (Geo)'!AB11*Model!$AG$1579*AVERAGE('Assumptions (Geo)'!$AC$2:$AE$2)/10^9,0)</f>
        <v>0.05831421977</v>
      </c>
      <c r="AN1770" s="160">
        <f>IF($AG$1579&gt;0,'Assumptions (Geo)'!AC11*Model!$AG$1579*AVERAGE('Assumptions (Geo)'!$AC$2:$AE$2)/10^9,0)</f>
        <v>0.05831421977</v>
      </c>
      <c r="AO1770" s="160">
        <f>IF($AG$1579&gt;0,'Assumptions (Geo)'!AD11*Model!$AG$1579*AVERAGE('Assumptions (Geo)'!$AC$2:$AE$2)/10^9,0)</f>
        <v>0.05841305743</v>
      </c>
      <c r="AP1770" s="160">
        <f>IF($AG$1579&gt;0,'Assumptions (Geo)'!AE11*Model!$AG$1579*AVERAGE('Assumptions (Geo)'!$AC$2:$AE$2)/10^9,0)</f>
        <v>0.05831421977</v>
      </c>
      <c r="AQ1770" s="160">
        <f>IF($AG$1579&gt;0,'Assumptions (Geo)'!AF11*Model!$AG$1579*AVERAGE('Assumptions (Geo)'!$AC$2:$AE$2)/10^9,0)</f>
        <v>0.05841305743</v>
      </c>
      <c r="AR1770" s="160">
        <f>IF($AG$1579&gt;0,'Assumptions (Geo)'!AG11*Model!$AG$1579*AVERAGE('Assumptions (Geo)'!$AC$2:$AE$2)/10^9,0)</f>
        <v>0.05831421977</v>
      </c>
      <c r="AS1770" s="160">
        <f>IF($AG$1579&gt;0,'Assumptions (Geo)'!AH11*Model!$AG$1579*AVERAGE('Assumptions (Geo)'!$AC$2:$AE$2)/10^9,0)</f>
        <v>0.05841305743</v>
      </c>
      <c r="AT1770" s="160">
        <f>IF($AG$1579&gt;0,'Assumptions (Geo)'!AI11*Model!$AG$1579*AVERAGE('Assumptions (Geo)'!$AC$2:$AE$2)/10^9,0)</f>
        <v>0.05831421977</v>
      </c>
      <c r="AU1770" s="160">
        <f>IF($AG$1579&gt;0,'Assumptions (Geo)'!AJ11*Model!$AG$1579*AVERAGE('Assumptions (Geo)'!$AC$2:$AE$2)/10^9,0)</f>
        <v>0.05841305743</v>
      </c>
      <c r="AV1770" s="160">
        <f>IF($AG$1579&gt;0,'Assumptions (Geo)'!AK11*Model!$AG$1579*AVERAGE('Assumptions (Geo)'!$AC$2:$AE$2)/10^9,0)</f>
        <v>0.02915710988</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0.04809146579</v>
      </c>
      <c r="AI1771" s="160">
        <f>IF($AH$1579&gt;0,'Assumptions (Geo)'!W11*Model!$AH$1579*AVERAGE('Assumptions (Geo)'!$AD$2:$AF$2)/10^9,0)</f>
        <v>0.091373785</v>
      </c>
      <c r="AJ1771" s="160">
        <f>IF($AH$1579&gt;0,'Assumptions (Geo)'!X11*Model!$AH$1579*AVERAGE('Assumptions (Geo)'!$AD$2:$AF$2)/10^9,0)</f>
        <v>0.0822364065</v>
      </c>
      <c r="AK1771" s="160">
        <f>IF($AH$1579&gt;0,'Assumptions (Geo)'!Y11*Model!$AH$1579*AVERAGE('Assumptions (Geo)'!$AD$2:$AF$2)/10^9,0)</f>
        <v>0.07406085732</v>
      </c>
      <c r="AL1771" s="160">
        <f>IF($AH$1579&gt;0,'Assumptions (Geo)'!Z11*Model!$AH$1579*AVERAGE('Assumptions (Geo)'!$AD$2:$AF$2)/10^9,0)</f>
        <v>0.06665477159</v>
      </c>
      <c r="AM1771" s="160">
        <f>IF($AH$1579&gt;0,'Assumptions (Geo)'!AA11*Model!$AH$1579*AVERAGE('Assumptions (Geo)'!$AD$2:$AF$2)/10^9,0)</f>
        <v>0.05992196638</v>
      </c>
      <c r="AN1771" s="160">
        <f>IF($AH$1579&gt;0,'Assumptions (Geo)'!AB11*Model!$AH$1579*AVERAGE('Assumptions (Geo)'!$AD$2:$AF$2)/10^9,0)</f>
        <v>0.05674792963</v>
      </c>
      <c r="AO1771" s="160">
        <f>IF($AH$1579&gt;0,'Assumptions (Geo)'!AC11*Model!$AH$1579*AVERAGE('Assumptions (Geo)'!$AD$2:$AF$2)/10^9,0)</f>
        <v>0.05674792963</v>
      </c>
      <c r="AP1771" s="160">
        <f>IF($AH$1579&gt;0,'Assumptions (Geo)'!AD11*Model!$AH$1579*AVERAGE('Assumptions (Geo)'!$AD$2:$AF$2)/10^9,0)</f>
        <v>0.05684411256</v>
      </c>
      <c r="AQ1771" s="160">
        <f>IF($AH$1579&gt;0,'Assumptions (Geo)'!AE11*Model!$AH$1579*AVERAGE('Assumptions (Geo)'!$AD$2:$AF$2)/10^9,0)</f>
        <v>0.05674792963</v>
      </c>
      <c r="AR1771" s="160">
        <f>IF($AH$1579&gt;0,'Assumptions (Geo)'!AF11*Model!$AH$1579*AVERAGE('Assumptions (Geo)'!$AD$2:$AF$2)/10^9,0)</f>
        <v>0.05684411256</v>
      </c>
      <c r="AS1771" s="160">
        <f>IF($AH$1579&gt;0,'Assumptions (Geo)'!AG11*Model!$AH$1579*AVERAGE('Assumptions (Geo)'!$AD$2:$AF$2)/10^9,0)</f>
        <v>0.05674792963</v>
      </c>
      <c r="AT1771" s="160">
        <f>IF($AH$1579&gt;0,'Assumptions (Geo)'!AH11*Model!$AH$1579*AVERAGE('Assumptions (Geo)'!$AD$2:$AF$2)/10^9,0)</f>
        <v>0.05684411256</v>
      </c>
      <c r="AU1771" s="160">
        <f>IF($AH$1579&gt;0,'Assumptions (Geo)'!AI11*Model!$AH$1579*AVERAGE('Assumptions (Geo)'!$AD$2:$AF$2)/10^9,0)</f>
        <v>0.05674792963</v>
      </c>
      <c r="AV1771" s="160">
        <f>IF($AH$1579&gt;0,'Assumptions (Geo)'!AJ11*Model!$AH$1579*AVERAGE('Assumptions (Geo)'!$AD$2:$AF$2)/10^9,0)</f>
        <v>0.05684411256</v>
      </c>
      <c r="AW1771" s="160">
        <f>IF($AH$1579&gt;0,'Assumptions (Geo)'!AK11*Model!$AH$1579*AVERAGE('Assumptions (Geo)'!$AD$2:$AF$2)/10^9,0)</f>
        <v>0.02837396482</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0.04669350142</v>
      </c>
      <c r="AJ1772" s="160">
        <f>IF($AI$1579&gt;0,'Assumptions (Geo)'!W11*Model!$AI$1579*AVERAGE('Assumptions (Geo)'!$AE$2:$AG$2)/10^9,0)</f>
        <v>0.08871765269</v>
      </c>
      <c r="AK1772" s="160">
        <f>IF($AI$1579&gt;0,'Assumptions (Geo)'!X11*Model!$AI$1579*AVERAGE('Assumptions (Geo)'!$AE$2:$AG$2)/10^9,0)</f>
        <v>0.07984588742</v>
      </c>
      <c r="AL1772" s="160">
        <f>IF($AI$1579&gt;0,'Assumptions (Geo)'!Y11*Model!$AI$1579*AVERAGE('Assumptions (Geo)'!$AE$2:$AG$2)/10^9,0)</f>
        <v>0.07190799218</v>
      </c>
      <c r="AM1772" s="160">
        <f>IF($AI$1579&gt;0,'Assumptions (Geo)'!Z11*Model!$AI$1579*AVERAGE('Assumptions (Geo)'!$AE$2:$AG$2)/10^9,0)</f>
        <v>0.06471719296</v>
      </c>
      <c r="AN1772" s="160">
        <f>IF($AI$1579&gt;0,'Assumptions (Geo)'!AA11*Model!$AI$1579*AVERAGE('Assumptions (Geo)'!$AE$2:$AG$2)/10^9,0)</f>
        <v>0.05818010277</v>
      </c>
      <c r="AO1772" s="160">
        <f>IF($AI$1579&gt;0,'Assumptions (Geo)'!AB11*Model!$AI$1579*AVERAGE('Assumptions (Geo)'!$AE$2:$AG$2)/10^9,0)</f>
        <v>0.05509833167</v>
      </c>
      <c r="AP1772" s="160">
        <f>IF($AI$1579&gt;0,'Assumptions (Geo)'!AC11*Model!$AI$1579*AVERAGE('Assumptions (Geo)'!$AE$2:$AG$2)/10^9,0)</f>
        <v>0.05509833167</v>
      </c>
      <c r="AQ1772" s="160">
        <f>IF($AI$1579&gt;0,'Assumptions (Geo)'!AD11*Model!$AI$1579*AVERAGE('Assumptions (Geo)'!$AE$2:$AG$2)/10^9,0)</f>
        <v>0.05519171868</v>
      </c>
      <c r="AR1772" s="160">
        <f>IF($AI$1579&gt;0,'Assumptions (Geo)'!AE11*Model!$AI$1579*AVERAGE('Assumptions (Geo)'!$AE$2:$AG$2)/10^9,0)</f>
        <v>0.05509833167</v>
      </c>
      <c r="AS1772" s="160">
        <f>IF($AI$1579&gt;0,'Assumptions (Geo)'!AF11*Model!$AI$1579*AVERAGE('Assumptions (Geo)'!$AE$2:$AG$2)/10^9,0)</f>
        <v>0.05519171868</v>
      </c>
      <c r="AT1772" s="160">
        <f>IF($AI$1579&gt;0,'Assumptions (Geo)'!AG11*Model!$AI$1579*AVERAGE('Assumptions (Geo)'!$AE$2:$AG$2)/10^9,0)</f>
        <v>0.05509833167</v>
      </c>
      <c r="AU1772" s="160">
        <f>IF($AI$1579&gt;0,'Assumptions (Geo)'!AH11*Model!$AI$1579*AVERAGE('Assumptions (Geo)'!$AE$2:$AG$2)/10^9,0)</f>
        <v>0.05519171868</v>
      </c>
      <c r="AV1772" s="160">
        <f>IF($AI$1579&gt;0,'Assumptions (Geo)'!AI11*Model!$AI$1579*AVERAGE('Assumptions (Geo)'!$AE$2:$AG$2)/10^9,0)</f>
        <v>0.05509833167</v>
      </c>
      <c r="AW1772" s="160">
        <f>IF($AI$1579&gt;0,'Assumptions (Geo)'!AJ11*Model!$AI$1579*AVERAGE('Assumptions (Geo)'!$AE$2:$AG$2)/10^9,0)</f>
        <v>0.05519171868</v>
      </c>
      <c r="AX1772" s="160">
        <f>IF($AI$1579&gt;0,'Assumptions (Geo)'!AK11*Model!$AI$1579*AVERAGE('Assumptions (Geo)'!$AE$2:$AG$2)/10^9,0)</f>
        <v>0.02754916584</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0.04522268773</v>
      </c>
      <c r="AK1773" s="177">
        <f>IF($AJ$1579&gt;0,'Assumptions (Geo)'!W11*Model!$AJ$1579*AVERAGE('Assumptions (Geo)'!$AF$2:$AH$2)/10^9,0)</f>
        <v>0.08592310668</v>
      </c>
      <c r="AL1773" s="177">
        <f>IF($AJ$1579&gt;0,'Assumptions (Geo)'!X11*Model!$AJ$1579*AVERAGE('Assumptions (Geo)'!$AF$2:$AH$2)/10^9,0)</f>
        <v>0.07733079601</v>
      </c>
      <c r="AM1773" s="177">
        <f>IF($AJ$1579&gt;0,'Assumptions (Geo)'!Y11*Model!$AJ$1579*AVERAGE('Assumptions (Geo)'!$AF$2:$AH$2)/10^9,0)</f>
        <v>0.0696429391</v>
      </c>
      <c r="AN1773" s="177">
        <f>IF($AJ$1579&gt;0,'Assumptions (Geo)'!Z11*Model!$AJ$1579*AVERAGE('Assumptions (Geo)'!$AF$2:$AH$2)/10^9,0)</f>
        <v>0.06267864519</v>
      </c>
      <c r="AO1773" s="177">
        <f>IF($AJ$1579&gt;0,'Assumptions (Geo)'!AA11*Model!$AJ$1579*AVERAGE('Assumptions (Geo)'!$AF$2:$AH$2)/10^9,0)</f>
        <v>0.05634746891</v>
      </c>
      <c r="AP1773" s="177">
        <f>IF($AJ$1579&gt;0,'Assumptions (Geo)'!AB11*Model!$AJ$1579*AVERAGE('Assumptions (Geo)'!$AF$2:$AH$2)/10^9,0)</f>
        <v>0.05336277152</v>
      </c>
      <c r="AQ1773" s="177">
        <f>IF($AJ$1579&gt;0,'Assumptions (Geo)'!AC11*Model!$AJ$1579*AVERAGE('Assumptions (Geo)'!$AF$2:$AH$2)/10^9,0)</f>
        <v>0.05336277152</v>
      </c>
      <c r="AR1773" s="177">
        <f>IF($AJ$1579&gt;0,'Assumptions (Geo)'!AD11*Model!$AJ$1579*AVERAGE('Assumptions (Geo)'!$AF$2:$AH$2)/10^9,0)</f>
        <v>0.05345321689</v>
      </c>
      <c r="AS1773" s="177">
        <f>IF($AJ$1579&gt;0,'Assumptions (Geo)'!AE11*Model!$AJ$1579*AVERAGE('Assumptions (Geo)'!$AF$2:$AH$2)/10^9,0)</f>
        <v>0.05336277152</v>
      </c>
      <c r="AT1773" s="177">
        <f>IF($AJ$1579&gt;0,'Assumptions (Geo)'!AF11*Model!$AJ$1579*AVERAGE('Assumptions (Geo)'!$AF$2:$AH$2)/10^9,0)</f>
        <v>0.05345321689</v>
      </c>
      <c r="AU1773" s="177">
        <f>IF($AJ$1579&gt;0,'Assumptions (Geo)'!AG11*Model!$AJ$1579*AVERAGE('Assumptions (Geo)'!$AF$2:$AH$2)/10^9,0)</f>
        <v>0.05336277152</v>
      </c>
      <c r="AV1773" s="177">
        <f>IF($AJ$1579&gt;0,'Assumptions (Geo)'!AH11*Model!$AJ$1579*AVERAGE('Assumptions (Geo)'!$AF$2:$AH$2)/10^9,0)</f>
        <v>0.05345321689</v>
      </c>
      <c r="AW1773" s="177">
        <f>IF($AJ$1579&gt;0,'Assumptions (Geo)'!AI11*Model!$AJ$1579*AVERAGE('Assumptions (Geo)'!$AF$2:$AH$2)/10^9,0)</f>
        <v>0.05336277152</v>
      </c>
      <c r="AX1773" s="177">
        <f>IF($AJ$1579&gt;0,'Assumptions (Geo)'!AJ11*Model!$AJ$1579*AVERAGE('Assumptions (Geo)'!$AF$2:$AH$2)/10^9,0)</f>
        <v>0.05345321689</v>
      </c>
      <c r="AY1773" s="177">
        <f>IF($AJ$1579&gt;0,'Assumptions (Geo)'!AK11*Model!$AJ$1579*AVERAGE('Assumptions (Geo)'!$AF$2:$AH$2)/10^9,0)</f>
        <v>0.02668138576</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0.04367671435</v>
      </c>
      <c r="AL1774" s="177">
        <f>IF($AK$1579&gt;0,'Assumptions (Geo)'!W11*Model!$AK$1579*AVERAGE('Assumptions (Geo)'!$AG$2:$AI$2)/10^9,0)</f>
        <v>0.08298575726</v>
      </c>
      <c r="AM1774" s="177">
        <f>IF($AK$1579&gt;0,'Assumptions (Geo)'!X11*Model!$AK$1579*AVERAGE('Assumptions (Geo)'!$AG$2:$AI$2)/10^9,0)</f>
        <v>0.07468718153</v>
      </c>
      <c r="AN1774" s="177">
        <f>IF($AK$1579&gt;0,'Assumptions (Geo)'!Y11*Model!$AK$1579*AVERAGE('Assumptions (Geo)'!$AG$2:$AI$2)/10^9,0)</f>
        <v>0.06726214009</v>
      </c>
      <c r="AO1774" s="177">
        <f>IF($AK$1579&gt;0,'Assumptions (Geo)'!Z11*Model!$AK$1579*AVERAGE('Assumptions (Geo)'!$AG$2:$AI$2)/10^9,0)</f>
        <v>0.06053592608</v>
      </c>
      <c r="AP1774" s="177">
        <f>IF($AK$1579&gt;0,'Assumptions (Geo)'!AA11*Model!$AK$1579*AVERAGE('Assumptions (Geo)'!$AG$2:$AI$2)/10^9,0)</f>
        <v>0.05442118608</v>
      </c>
      <c r="AQ1774" s="177">
        <f>IF($AK$1579&gt;0,'Assumptions (Geo)'!AB11*Model!$AK$1579*AVERAGE('Assumptions (Geo)'!$AG$2:$AI$2)/10^9,0)</f>
        <v>0.05153852293</v>
      </c>
      <c r="AR1774" s="177">
        <f>IF($AK$1579&gt;0,'Assumptions (Geo)'!AC11*Model!$AK$1579*AVERAGE('Assumptions (Geo)'!$AG$2:$AI$2)/10^9,0)</f>
        <v>0.05153852293</v>
      </c>
      <c r="AS1774" s="177">
        <f>IF($AK$1579&gt;0,'Assumptions (Geo)'!AD11*Model!$AK$1579*AVERAGE('Assumptions (Geo)'!$AG$2:$AI$2)/10^9,0)</f>
        <v>0.05162587636</v>
      </c>
      <c r="AT1774" s="177">
        <f>IF($AK$1579&gt;0,'Assumptions (Geo)'!AE11*Model!$AK$1579*AVERAGE('Assumptions (Geo)'!$AG$2:$AI$2)/10^9,0)</f>
        <v>0.05153852293</v>
      </c>
      <c r="AU1774" s="177">
        <f>IF($AK$1579&gt;0,'Assumptions (Geo)'!AF11*Model!$AK$1579*AVERAGE('Assumptions (Geo)'!$AG$2:$AI$2)/10^9,0)</f>
        <v>0.05162587636</v>
      </c>
      <c r="AV1774" s="177">
        <f>IF($AK$1579&gt;0,'Assumptions (Geo)'!AG11*Model!$AK$1579*AVERAGE('Assumptions (Geo)'!$AG$2:$AI$2)/10^9,0)</f>
        <v>0.05153852293</v>
      </c>
      <c r="AW1774" s="177">
        <f>IF($AK$1579&gt;0,'Assumptions (Geo)'!AH11*Model!$AK$1579*AVERAGE('Assumptions (Geo)'!$AG$2:$AI$2)/10^9,0)</f>
        <v>0.05162587636</v>
      </c>
      <c r="AX1774" s="177">
        <f>IF($AK$1579&gt;0,'Assumptions (Geo)'!AI11*Model!$AK$1579*AVERAGE('Assumptions (Geo)'!$AG$2:$AI$2)/10^9,0)</f>
        <v>0.05153852293</v>
      </c>
      <c r="AY1774" s="177">
        <f>IF($AK$1579&gt;0,'Assumptions (Geo)'!AJ11*Model!$AK$1579*AVERAGE('Assumptions (Geo)'!$AG$2:$AI$2)/10^9,0)</f>
        <v>0.05162587636</v>
      </c>
      <c r="AZ1774" s="177">
        <f>IF($AK$1579&gt;0,'Assumptions (Geo)'!AK11*Model!$AK$1579*AVERAGE('Assumptions (Geo)'!$AG$2:$AI$2)/10^9,0)</f>
        <v>0.02576926146</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0.0420532085</v>
      </c>
      <c r="AM1775" s="177">
        <f>IF($AL$1579&gt;0,'Assumptions (Geo)'!W11*Model!$AL$1579*AVERAGE('Assumptions (Geo)'!$AH$2:$AJ$2)/10^9,0)</f>
        <v>0.07990109615</v>
      </c>
      <c r="AN1775" s="177">
        <f>IF($AL$1579&gt;0,'Assumptions (Geo)'!X11*Model!$AL$1579*AVERAGE('Assumptions (Geo)'!$AH$2:$AJ$2)/10^9,0)</f>
        <v>0.07191098653</v>
      </c>
      <c r="AO1775" s="177">
        <f>IF($AL$1579&gt;0,'Assumptions (Geo)'!Y11*Model!$AL$1579*AVERAGE('Assumptions (Geo)'!$AH$2:$AJ$2)/10^9,0)</f>
        <v>0.06476194109</v>
      </c>
      <c r="AP1775" s="177">
        <f>IF($AL$1579&gt;0,'Assumptions (Geo)'!Z11*Model!$AL$1579*AVERAGE('Assumptions (Geo)'!$AH$2:$AJ$2)/10^9,0)</f>
        <v>0.05828574698</v>
      </c>
      <c r="AQ1775" s="177">
        <f>IF($AL$1579&gt;0,'Assumptions (Geo)'!AA11*Model!$AL$1579*AVERAGE('Assumptions (Geo)'!$AH$2:$AJ$2)/10^9,0)</f>
        <v>0.05239829779</v>
      </c>
      <c r="AR1775" s="177">
        <f>IF($AL$1579&gt;0,'Assumptions (Geo)'!AB11*Model!$AL$1579*AVERAGE('Assumptions (Geo)'!$AH$2:$AJ$2)/10^9,0)</f>
        <v>0.04962278603</v>
      </c>
      <c r="AS1775" s="177">
        <f>IF($AL$1579&gt;0,'Assumptions (Geo)'!AC11*Model!$AL$1579*AVERAGE('Assumptions (Geo)'!$AH$2:$AJ$2)/10^9,0)</f>
        <v>0.04962278603</v>
      </c>
      <c r="AT1775" s="177">
        <f>IF($AL$1579&gt;0,'Assumptions (Geo)'!AD11*Model!$AL$1579*AVERAGE('Assumptions (Geo)'!$AH$2:$AJ$2)/10^9,0)</f>
        <v>0.04970689245</v>
      </c>
      <c r="AU1775" s="177">
        <f>IF($AL$1579&gt;0,'Assumptions (Geo)'!AE11*Model!$AL$1579*AVERAGE('Assumptions (Geo)'!$AH$2:$AJ$2)/10^9,0)</f>
        <v>0.04962278603</v>
      </c>
      <c r="AV1775" s="177">
        <f>IF($AL$1579&gt;0,'Assumptions (Geo)'!AF11*Model!$AL$1579*AVERAGE('Assumptions (Geo)'!$AH$2:$AJ$2)/10^9,0)</f>
        <v>0.04970689245</v>
      </c>
      <c r="AW1775" s="177">
        <f>IF($AL$1579&gt;0,'Assumptions (Geo)'!AG11*Model!$AL$1579*AVERAGE('Assumptions (Geo)'!$AH$2:$AJ$2)/10^9,0)</f>
        <v>0.04962278603</v>
      </c>
      <c r="AX1775" s="177">
        <f>IF($AL$1579&gt;0,'Assumptions (Geo)'!AH11*Model!$AL$1579*AVERAGE('Assumptions (Geo)'!$AH$2:$AJ$2)/10^9,0)</f>
        <v>0.04970689245</v>
      </c>
      <c r="AY1775" s="177">
        <f>IF($AL$1579&gt;0,'Assumptions (Geo)'!AI11*Model!$AL$1579*AVERAGE('Assumptions (Geo)'!$AH$2:$AJ$2)/10^9,0)</f>
        <v>0.04962278603</v>
      </c>
      <c r="AZ1775" s="177">
        <f>IF($AL$1579&gt;0,'Assumptions (Geo)'!AJ11*Model!$AL$1579*AVERAGE('Assumptions (Geo)'!$AH$2:$AJ$2)/10^9,0)</f>
        <v>0.04970689245</v>
      </c>
      <c r="BA1775" s="177">
        <f>IF($AL$1579&gt;0,'Assumptions (Geo)'!AK11*Model!$AL$1579*AVERAGE('Assumptions (Geo)'!$AH$2:$AJ$2)/10^9,0)</f>
        <v>0.02481139301</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0.04034973342</v>
      </c>
      <c r="AN1776" s="160">
        <f>IF($AM$1579&gt;0,'Assumptions (Geo)'!W11*Model!$AM$1579*AVERAGE('Assumptions (Geo)'!$AI$2:$AK$2)/10^9,0)</f>
        <v>0.0766644935</v>
      </c>
      <c r="AO1776" s="160">
        <f>IF($AM$1579&gt;0,'Assumptions (Geo)'!X11*Model!$AM$1579*AVERAGE('Assumptions (Geo)'!$AI$2:$AK$2)/10^9,0)</f>
        <v>0.06899804415</v>
      </c>
      <c r="AP1776" s="160">
        <f>IF($AM$1579&gt;0,'Assumptions (Geo)'!Y11*Model!$AM$1579*AVERAGE('Assumptions (Geo)'!$AI$2:$AK$2)/10^9,0)</f>
        <v>0.06213858947</v>
      </c>
      <c r="AQ1776" s="160">
        <f>IF($AM$1579&gt;0,'Assumptions (Geo)'!Z11*Model!$AM$1579*AVERAGE('Assumptions (Geo)'!$AI$2:$AK$2)/10^9,0)</f>
        <v>0.05592473052</v>
      </c>
      <c r="AR1776" s="160">
        <f>IF($AM$1579&gt;0,'Assumptions (Geo)'!AA11*Model!$AM$1579*AVERAGE('Assumptions (Geo)'!$AI$2:$AK$2)/10^9,0)</f>
        <v>0.05027576784</v>
      </c>
      <c r="AS1776" s="160">
        <f>IF($AM$1579&gt;0,'Assumptions (Geo)'!AB11*Model!$AM$1579*AVERAGE('Assumptions (Geo)'!$AI$2:$AK$2)/10^9,0)</f>
        <v>0.04761268543</v>
      </c>
      <c r="AT1776" s="160">
        <f>IF($AM$1579&gt;0,'Assumptions (Geo)'!AC11*Model!$AM$1579*AVERAGE('Assumptions (Geo)'!$AI$2:$AK$2)/10^9,0)</f>
        <v>0.04761268543</v>
      </c>
      <c r="AU1776" s="160">
        <f>IF($AM$1579&gt;0,'Assumptions (Geo)'!AD11*Model!$AM$1579*AVERAGE('Assumptions (Geo)'!$AI$2:$AK$2)/10^9,0)</f>
        <v>0.0476933849</v>
      </c>
      <c r="AV1776" s="160">
        <f>IF($AM$1579&gt;0,'Assumptions (Geo)'!AE11*Model!$AM$1579*AVERAGE('Assumptions (Geo)'!$AI$2:$AK$2)/10^9,0)</f>
        <v>0.04761268543</v>
      </c>
      <c r="AW1776" s="160">
        <f>IF($AM$1579&gt;0,'Assumptions (Geo)'!AF11*Model!$AM$1579*AVERAGE('Assumptions (Geo)'!$AI$2:$AK$2)/10^9,0)</f>
        <v>0.0476933849</v>
      </c>
      <c r="AX1776" s="160">
        <f>IF($AM$1579&gt;0,'Assumptions (Geo)'!AG11*Model!$AM$1579*AVERAGE('Assumptions (Geo)'!$AI$2:$AK$2)/10^9,0)</f>
        <v>0.04761268543</v>
      </c>
      <c r="AY1776" s="160">
        <f>IF($AM$1579&gt;0,'Assumptions (Geo)'!AH11*Model!$AM$1579*AVERAGE('Assumptions (Geo)'!$AI$2:$AK$2)/10^9,0)</f>
        <v>0.0476933849</v>
      </c>
      <c r="AZ1776" s="160">
        <f>IF($AM$1579&gt;0,'Assumptions (Geo)'!AI11*Model!$AM$1579*AVERAGE('Assumptions (Geo)'!$AI$2:$AK$2)/10^9,0)</f>
        <v>0.04761268543</v>
      </c>
      <c r="BA1776" s="160">
        <f>IF($AM$1579&gt;0,'Assumptions (Geo)'!AJ11*Model!$AM$1579*AVERAGE('Assumptions (Geo)'!$AI$2:$AK$2)/10^9,0)</f>
        <v>0.0476933849</v>
      </c>
      <c r="BB1776" s="160">
        <f>IF($AM$1579&gt;0,'Assumptions (Geo)'!AK11*Model!$AM$1579*AVERAGE('Assumptions (Geo)'!$AI$2:$AK$2)/10^9,0)</f>
        <v>0.02380634272</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0.03856378678</v>
      </c>
      <c r="AO1777" s="160">
        <f>IF($AN$1579&gt;0,'Assumptions (Geo)'!W11*Model!$AN$1579*AVERAGE('Assumptions (Geo)'!$AJ$2:$AL$2)/10^9,0)</f>
        <v>0.07327119488</v>
      </c>
      <c r="AP1777" s="160">
        <f>IF($AN$1579&gt;0,'Assumptions (Geo)'!X11*Model!$AN$1579*AVERAGE('Assumptions (Geo)'!$AJ$2:$AL$2)/10^9,0)</f>
        <v>0.06594407539</v>
      </c>
      <c r="AQ1777" s="160">
        <f>IF($AN$1579&gt;0,'Assumptions (Geo)'!Y11*Model!$AN$1579*AVERAGE('Assumptions (Geo)'!$AJ$2:$AL$2)/10^9,0)</f>
        <v>0.05938823164</v>
      </c>
      <c r="AR1777" s="160">
        <f>IF($AN$1579&gt;0,'Assumptions (Geo)'!Z11*Model!$AN$1579*AVERAGE('Assumptions (Geo)'!$AJ$2:$AL$2)/10^9,0)</f>
        <v>0.05344940848</v>
      </c>
      <c r="AS1777" s="160">
        <f>IF($AN$1579&gt;0,'Assumptions (Geo)'!AA11*Model!$AN$1579*AVERAGE('Assumptions (Geo)'!$AJ$2:$AL$2)/10^9,0)</f>
        <v>0.04805047833</v>
      </c>
      <c r="AT1777" s="160">
        <f>IF($AN$1579&gt;0,'Assumptions (Geo)'!AB11*Model!$AN$1579*AVERAGE('Assumptions (Geo)'!$AJ$2:$AL$2)/10^9,0)</f>
        <v>0.0455052684</v>
      </c>
      <c r="AU1777" s="160">
        <f>IF($AN$1579&gt;0,'Assumptions (Geo)'!AC11*Model!$AN$1579*AVERAGE('Assumptions (Geo)'!$AJ$2:$AL$2)/10^9,0)</f>
        <v>0.0455052684</v>
      </c>
      <c r="AV1777" s="160">
        <f>IF($AN$1579&gt;0,'Assumptions (Geo)'!AD11*Model!$AN$1579*AVERAGE('Assumptions (Geo)'!$AJ$2:$AL$2)/10^9,0)</f>
        <v>0.04558239597</v>
      </c>
      <c r="AW1777" s="160">
        <f>IF($AN$1579&gt;0,'Assumptions (Geo)'!AE11*Model!$AN$1579*AVERAGE('Assumptions (Geo)'!$AJ$2:$AL$2)/10^9,0)</f>
        <v>0.0455052684</v>
      </c>
      <c r="AX1777" s="160">
        <f>IF($AN$1579&gt;0,'Assumptions (Geo)'!AF11*Model!$AN$1579*AVERAGE('Assumptions (Geo)'!$AJ$2:$AL$2)/10^9,0)</f>
        <v>0.04558239597</v>
      </c>
      <c r="AY1777" s="160">
        <f>IF($AN$1579&gt;0,'Assumptions (Geo)'!AG11*Model!$AN$1579*AVERAGE('Assumptions (Geo)'!$AJ$2:$AL$2)/10^9,0)</f>
        <v>0.0455052684</v>
      </c>
      <c r="AZ1777" s="160">
        <f>IF($AN$1579&gt;0,'Assumptions (Geo)'!AH11*Model!$AN$1579*AVERAGE('Assumptions (Geo)'!$AJ$2:$AL$2)/10^9,0)</f>
        <v>0.04558239597</v>
      </c>
      <c r="BA1777" s="160">
        <f>IF($AN$1579&gt;0,'Assumptions (Geo)'!AI11*Model!$AN$1579*AVERAGE('Assumptions (Geo)'!$AJ$2:$AL$2)/10^9,0)</f>
        <v>0.0455052684</v>
      </c>
      <c r="BB1777" s="160">
        <f>IF($AN$1579&gt;0,'Assumptions (Geo)'!AJ11*Model!$AN$1579*AVERAGE('Assumptions (Geo)'!$AJ$2:$AL$2)/10^9,0)</f>
        <v>0.04558239597</v>
      </c>
      <c r="BC1777" s="160">
        <f>IF($AN$1579&gt;0,'Assumptions (Geo)'!AK11*Model!$AN$1579*AVERAGE('Assumptions (Geo)'!$AJ$2:$AL$2)/10^9,0)</f>
        <v>0.0227526342</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0.03669279905</v>
      </c>
      <c r="AP1778" s="160">
        <f>IF($AO$1579&gt;0,'Assumptions (Geo)'!W11*Model!$AO$1579*AVERAGE('Assumptions (Geo)'!$AK$2:$AM$2)/10^9,0)</f>
        <v>0.0697163182</v>
      </c>
      <c r="AQ1778" s="160">
        <f>IF($AO$1579&gt;0,'Assumptions (Geo)'!X11*Model!$AO$1579*AVERAGE('Assumptions (Geo)'!$AK$2:$AM$2)/10^9,0)</f>
        <v>0.06274468638</v>
      </c>
      <c r="AR1778" s="160">
        <f>IF($AO$1579&gt;0,'Assumptions (Geo)'!Y11*Model!$AO$1579*AVERAGE('Assumptions (Geo)'!$AK$2:$AM$2)/10^9,0)</f>
        <v>0.05650691054</v>
      </c>
      <c r="AS1778" s="160">
        <f>IF($AO$1579&gt;0,'Assumptions (Geo)'!Z11*Model!$AO$1579*AVERAGE('Assumptions (Geo)'!$AK$2:$AM$2)/10^9,0)</f>
        <v>0.05085621949</v>
      </c>
      <c r="AT1778" s="160">
        <f>IF($AO$1579&gt;0,'Assumptions (Geo)'!AA11*Model!$AO$1579*AVERAGE('Assumptions (Geo)'!$AK$2:$AM$2)/10^9,0)</f>
        <v>0.04571922762</v>
      </c>
      <c r="AU1778" s="160">
        <f>IF($AO$1579&gt;0,'Assumptions (Geo)'!AB11*Model!$AO$1579*AVERAGE('Assumptions (Geo)'!$AK$2:$AM$2)/10^9,0)</f>
        <v>0.04329750288</v>
      </c>
      <c r="AV1778" s="160">
        <f>IF($AO$1579&gt;0,'Assumptions (Geo)'!AC11*Model!$AO$1579*AVERAGE('Assumptions (Geo)'!$AK$2:$AM$2)/10^9,0)</f>
        <v>0.04329750288</v>
      </c>
      <c r="AW1778" s="160">
        <f>IF($AO$1579&gt;0,'Assumptions (Geo)'!AD11*Model!$AO$1579*AVERAGE('Assumptions (Geo)'!$AK$2:$AM$2)/10^9,0)</f>
        <v>0.04337088848</v>
      </c>
      <c r="AX1778" s="160">
        <f>IF($AO$1579&gt;0,'Assumptions (Geo)'!AE11*Model!$AO$1579*AVERAGE('Assumptions (Geo)'!$AK$2:$AM$2)/10^9,0)</f>
        <v>0.04329750288</v>
      </c>
      <c r="AY1778" s="160">
        <f>IF($AO$1579&gt;0,'Assumptions (Geo)'!AF11*Model!$AO$1579*AVERAGE('Assumptions (Geo)'!$AK$2:$AM$2)/10^9,0)</f>
        <v>0.04337088848</v>
      </c>
      <c r="AZ1778" s="160">
        <f>IF($AO$1579&gt;0,'Assumptions (Geo)'!AG11*Model!$AO$1579*AVERAGE('Assumptions (Geo)'!$AK$2:$AM$2)/10^9,0)</f>
        <v>0.04329750288</v>
      </c>
      <c r="BA1778" s="160">
        <f>IF($AO$1579&gt;0,'Assumptions (Geo)'!AH11*Model!$AO$1579*AVERAGE('Assumptions (Geo)'!$AK$2:$AM$2)/10^9,0)</f>
        <v>0.04337088848</v>
      </c>
      <c r="BB1778" s="160">
        <f>IF($AO$1579&gt;0,'Assumptions (Geo)'!AI11*Model!$AO$1579*AVERAGE('Assumptions (Geo)'!$AK$2:$AM$2)/10^9,0)</f>
        <v>0.04329750288</v>
      </c>
      <c r="BC1778" s="160">
        <f>IF($AO$1579&gt;0,'Assumptions (Geo)'!AJ11*Model!$AO$1579*AVERAGE('Assumptions (Geo)'!$AK$2:$AM$2)/10^9,0)</f>
        <v>0.04337088848</v>
      </c>
      <c r="BD1778" s="160">
        <f>IF($AO$1579&gt;0,'Assumptions (Geo)'!AK11*Model!$AO$1579*AVERAGE('Assumptions (Geo)'!$AK$2:$AM$2)/10^9,0)</f>
        <v>0.02164875144</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0.03473413184</v>
      </c>
      <c r="AQ1779" s="160">
        <f>IF($AP$1579&gt;0,'Assumptions (Geo)'!W11*Model!$AP$1579*AVERAGE('Assumptions (Geo)'!$AL$2:$AN$2)/10^9,0)</f>
        <v>0.0659948505</v>
      </c>
      <c r="AR1779" s="160">
        <f>IF($AP$1579&gt;0,'Assumptions (Geo)'!X11*Model!$AP$1579*AVERAGE('Assumptions (Geo)'!$AL$2:$AN$2)/10^9,0)</f>
        <v>0.05939536545</v>
      </c>
      <c r="AS1779" s="160">
        <f>IF($AP$1579&gt;0,'Assumptions (Geo)'!Y11*Model!$AP$1579*AVERAGE('Assumptions (Geo)'!$AL$2:$AN$2)/10^9,0)</f>
        <v>0.05349056304</v>
      </c>
      <c r="AT1779" s="160">
        <f>IF($AP$1579&gt;0,'Assumptions (Geo)'!Z11*Model!$AP$1579*AVERAGE('Assumptions (Geo)'!$AL$2:$AN$2)/10^9,0)</f>
        <v>0.04814150673</v>
      </c>
      <c r="AU1779" s="160">
        <f>IF($AP$1579&gt;0,'Assumptions (Geo)'!AA11*Model!$AP$1579*AVERAGE('Assumptions (Geo)'!$AL$2:$AN$2)/10^9,0)</f>
        <v>0.04327872827</v>
      </c>
      <c r="AV1779" s="160">
        <f>IF($AP$1579&gt;0,'Assumptions (Geo)'!AB11*Model!$AP$1579*AVERAGE('Assumptions (Geo)'!$AL$2:$AN$2)/10^9,0)</f>
        <v>0.04098627557</v>
      </c>
      <c r="AW1779" s="160">
        <f>IF($AP$1579&gt;0,'Assumptions (Geo)'!AC11*Model!$AP$1579*AVERAGE('Assumptions (Geo)'!$AL$2:$AN$2)/10^9,0)</f>
        <v>0.04098627557</v>
      </c>
      <c r="AX1779" s="160">
        <f>IF($AP$1579&gt;0,'Assumptions (Geo)'!AD11*Model!$AP$1579*AVERAGE('Assumptions (Geo)'!$AL$2:$AN$2)/10^9,0)</f>
        <v>0.04105574384</v>
      </c>
      <c r="AY1779" s="160">
        <f>IF($AP$1579&gt;0,'Assumptions (Geo)'!AE11*Model!$AP$1579*AVERAGE('Assumptions (Geo)'!$AL$2:$AN$2)/10^9,0)</f>
        <v>0.04098627557</v>
      </c>
      <c r="AZ1779" s="160">
        <f>IF($AP$1579&gt;0,'Assumptions (Geo)'!AF11*Model!$AP$1579*AVERAGE('Assumptions (Geo)'!$AL$2:$AN$2)/10^9,0)</f>
        <v>0.04105574384</v>
      </c>
      <c r="BA1779" s="160">
        <f>IF($AP$1579&gt;0,'Assumptions (Geo)'!AG11*Model!$AP$1579*AVERAGE('Assumptions (Geo)'!$AL$2:$AN$2)/10^9,0)</f>
        <v>0.04098627557</v>
      </c>
      <c r="BB1779" s="160">
        <f>IF($AP$1579&gt;0,'Assumptions (Geo)'!AH11*Model!$AP$1579*AVERAGE('Assumptions (Geo)'!$AL$2:$AN$2)/10^9,0)</f>
        <v>0.04105574384</v>
      </c>
      <c r="BC1779" s="160">
        <f>IF($AP$1579&gt;0,'Assumptions (Geo)'!AI11*Model!$AP$1579*AVERAGE('Assumptions (Geo)'!$AL$2:$AN$2)/10^9,0)</f>
        <v>0.04098627557</v>
      </c>
      <c r="BD1779" s="160">
        <f>IF($AP$1579&gt;0,'Assumptions (Geo)'!AJ11*Model!$AP$1579*AVERAGE('Assumptions (Geo)'!$AL$2:$AN$2)/10^9,0)</f>
        <v>0.04105574384</v>
      </c>
      <c r="BE1779" s="160">
        <f>IF($AP$1579&gt;0,'Assumptions (Geo)'!AK11*Model!$AP$1579*AVERAGE('Assumptions (Geo)'!$AL$2:$AN$2)/10^9,0)</f>
        <v>0.02049313779</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0.03268507617</v>
      </c>
      <c r="AR1780" s="160">
        <f>IF($AQ$1579&gt;0,'Assumptions (Geo)'!W11*Model!$AQ$1579*AVERAGE('Assumptions (Geo)'!$AM$2:$AO$2)/10^9,0)</f>
        <v>0.06210164472</v>
      </c>
      <c r="AS1780" s="160">
        <f>IF($AQ$1579&gt;0,'Assumptions (Geo)'!X11*Model!$AQ$1579*AVERAGE('Assumptions (Geo)'!$AM$2:$AO$2)/10^9,0)</f>
        <v>0.05589148025</v>
      </c>
      <c r="AT1780" s="160">
        <f>IF($AQ$1579&gt;0,'Assumptions (Geo)'!Y11*Model!$AQ$1579*AVERAGE('Assumptions (Geo)'!$AM$2:$AO$2)/10^9,0)</f>
        <v>0.0503350173</v>
      </c>
      <c r="AU1780" s="160">
        <f>IF($AQ$1579&gt;0,'Assumptions (Geo)'!Z11*Model!$AQ$1579*AVERAGE('Assumptions (Geo)'!$AM$2:$AO$2)/10^9,0)</f>
        <v>0.04530151557</v>
      </c>
      <c r="AV1780" s="160">
        <f>IF($AQ$1579&gt;0,'Assumptions (Geo)'!AA11*Model!$AQ$1579*AVERAGE('Assumptions (Geo)'!$AM$2:$AO$2)/10^9,0)</f>
        <v>0.04072560491</v>
      </c>
      <c r="AW1780" s="160">
        <f>IF($AQ$1579&gt;0,'Assumptions (Geo)'!AB11*Model!$AQ$1579*AVERAGE('Assumptions (Geo)'!$AM$2:$AO$2)/10^9,0)</f>
        <v>0.03856838988</v>
      </c>
      <c r="AX1780" s="160">
        <f>IF($AQ$1579&gt;0,'Assumptions (Geo)'!AC11*Model!$AQ$1579*AVERAGE('Assumptions (Geo)'!$AM$2:$AO$2)/10^9,0)</f>
        <v>0.03856838988</v>
      </c>
      <c r="AY1780" s="160">
        <f>IF($AQ$1579&gt;0,'Assumptions (Geo)'!AD11*Model!$AQ$1579*AVERAGE('Assumptions (Geo)'!$AM$2:$AO$2)/10^9,0)</f>
        <v>0.03863376003</v>
      </c>
      <c r="AZ1780" s="160">
        <f>IF($AQ$1579&gt;0,'Assumptions (Geo)'!AE11*Model!$AQ$1579*AVERAGE('Assumptions (Geo)'!$AM$2:$AO$2)/10^9,0)</f>
        <v>0.03856838988</v>
      </c>
      <c r="BA1780" s="160">
        <f>IF($AQ$1579&gt;0,'Assumptions (Geo)'!AF11*Model!$AQ$1579*AVERAGE('Assumptions (Geo)'!$AM$2:$AO$2)/10^9,0)</f>
        <v>0.03863376003</v>
      </c>
      <c r="BB1780" s="160">
        <f>IF($AQ$1579&gt;0,'Assumptions (Geo)'!AG11*Model!$AQ$1579*AVERAGE('Assumptions (Geo)'!$AM$2:$AO$2)/10^9,0)</f>
        <v>0.03856838988</v>
      </c>
      <c r="BC1780" s="160">
        <f>IF($AQ$1579&gt;0,'Assumptions (Geo)'!AH11*Model!$AQ$1579*AVERAGE('Assumptions (Geo)'!$AM$2:$AO$2)/10^9,0)</f>
        <v>0.03863376003</v>
      </c>
      <c r="BD1780" s="160">
        <f>IF($AQ$1579&gt;0,'Assumptions (Geo)'!AI11*Model!$AQ$1579*AVERAGE('Assumptions (Geo)'!$AM$2:$AO$2)/10^9,0)</f>
        <v>0.03856838988</v>
      </c>
      <c r="BE1780" s="160">
        <f>IF($AQ$1579&gt;0,'Assumptions (Geo)'!AJ11*Model!$AQ$1579*AVERAGE('Assumptions (Geo)'!$AM$2:$AO$2)/10^9,0)</f>
        <v>0.03863376003</v>
      </c>
      <c r="BF1780" s="160">
        <f>IF($AQ$1579&gt;0,'Assumptions (Geo)'!AK11*Model!$AQ$1579*AVERAGE('Assumptions (Geo)'!$AM$2:$AO$2)/10^9,0)</f>
        <v>0.01928419494</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0.03054285073</v>
      </c>
      <c r="AS1781" s="160">
        <f>IF($AR$1579&gt;0,'Assumptions (Geo)'!W11*Model!$AR$1579*AVERAGE('Assumptions (Geo)'!$AN$2:$AP$2)/10^9,0)</f>
        <v>0.05803141639</v>
      </c>
      <c r="AT1781" s="160">
        <f>IF($AR$1579&gt;0,'Assumptions (Geo)'!X11*Model!$AR$1579*AVERAGE('Assumptions (Geo)'!$AN$2:$AP$2)/10^9,0)</f>
        <v>0.05222827475</v>
      </c>
      <c r="AU1781" s="160">
        <f>IF($AR$1579&gt;0,'Assumptions (Geo)'!Y11*Model!$AR$1579*AVERAGE('Assumptions (Geo)'!$AN$2:$AP$2)/10^9,0)</f>
        <v>0.04703599012</v>
      </c>
      <c r="AV1781" s="160">
        <f>IF($AR$1579&gt;0,'Assumptions (Geo)'!Z11*Model!$AR$1579*AVERAGE('Assumptions (Geo)'!$AN$2:$AP$2)/10^9,0)</f>
        <v>0.04233239111</v>
      </c>
      <c r="AW1781" s="160">
        <f>IF($AR$1579&gt;0,'Assumptions (Geo)'!AA11*Model!$AR$1579*AVERAGE('Assumptions (Geo)'!$AN$2:$AP$2)/10^9,0)</f>
        <v>0.03805639201</v>
      </c>
      <c r="AX1781" s="160">
        <f>IF($AR$1579&gt;0,'Assumptions (Geo)'!AB11*Model!$AR$1579*AVERAGE('Assumptions (Geo)'!$AN$2:$AP$2)/10^9,0)</f>
        <v>0.03604056386</v>
      </c>
      <c r="AY1781" s="160">
        <f>IF($AR$1579&gt;0,'Assumptions (Geo)'!AC11*Model!$AR$1579*AVERAGE('Assumptions (Geo)'!$AN$2:$AP$2)/10^9,0)</f>
        <v>0.03604056386</v>
      </c>
      <c r="AZ1781" s="160">
        <f>IF($AR$1579&gt;0,'Assumptions (Geo)'!AD11*Model!$AR$1579*AVERAGE('Assumptions (Geo)'!$AN$2:$AP$2)/10^9,0)</f>
        <v>0.03610164956</v>
      </c>
      <c r="BA1781" s="160">
        <f>IF($AR$1579&gt;0,'Assumptions (Geo)'!AE11*Model!$AR$1579*AVERAGE('Assumptions (Geo)'!$AN$2:$AP$2)/10^9,0)</f>
        <v>0.03604056386</v>
      </c>
      <c r="BB1781" s="160">
        <f>IF($AR$1579&gt;0,'Assumptions (Geo)'!AF11*Model!$AR$1579*AVERAGE('Assumptions (Geo)'!$AN$2:$AP$2)/10^9,0)</f>
        <v>0.03610164956</v>
      </c>
      <c r="BC1781" s="160">
        <f>IF($AR$1579&gt;0,'Assumptions (Geo)'!AG11*Model!$AR$1579*AVERAGE('Assumptions (Geo)'!$AN$2:$AP$2)/10^9,0)</f>
        <v>0.03604056386</v>
      </c>
      <c r="BD1781" s="160">
        <f>IF($AR$1579&gt;0,'Assumptions (Geo)'!AH11*Model!$AR$1579*AVERAGE('Assumptions (Geo)'!$AN$2:$AP$2)/10^9,0)</f>
        <v>0.03610164956</v>
      </c>
      <c r="BE1781" s="160">
        <f>IF($AR$1579&gt;0,'Assumptions (Geo)'!AI11*Model!$AR$1579*AVERAGE('Assumptions (Geo)'!$AN$2:$AP$2)/10^9,0)</f>
        <v>0.03604056386</v>
      </c>
      <c r="BF1781" s="160">
        <f>IF($AR$1579&gt;0,'Assumptions (Geo)'!AJ11*Model!$AR$1579*AVERAGE('Assumptions (Geo)'!$AN$2:$AP$2)/10^9,0)</f>
        <v>0.03610164956</v>
      </c>
      <c r="BG1781" s="160">
        <f>IF($AR$1579&gt;0,'Assumptions (Geo)'!AK11*Model!$AR$1579*AVERAGE('Assumptions (Geo)'!$AN$2:$AP$2)/10^9,0)</f>
        <v>0.01802028193</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0.0283046001</v>
      </c>
      <c r="AT1782" s="160">
        <f>IF($AS$1579&gt;0,'Assumptions (Geo)'!W11*Model!$AS$1579*AVERAGE('Assumptions (Geo)'!$AO$2:$AQ$2)/10^9,0)</f>
        <v>0.0537787402</v>
      </c>
      <c r="AU1782" s="160">
        <f>IF($AS$1579&gt;0,'Assumptions (Geo)'!X11*Model!$AS$1579*AVERAGE('Assumptions (Geo)'!$AO$2:$AQ$2)/10^9,0)</f>
        <v>0.04840086618</v>
      </c>
      <c r="AV1782" s="160">
        <f>IF($AS$1579&gt;0,'Assumptions (Geo)'!Y11*Model!$AS$1579*AVERAGE('Assumptions (Geo)'!$AO$2:$AQ$2)/10^9,0)</f>
        <v>0.04358908416</v>
      </c>
      <c r="AW1782" s="160">
        <f>IF($AS$1579&gt;0,'Assumptions (Geo)'!Z11*Model!$AS$1579*AVERAGE('Assumptions (Geo)'!$AO$2:$AQ$2)/10^9,0)</f>
        <v>0.03923017575</v>
      </c>
      <c r="AX1782" s="160">
        <f>IF($AS$1579&gt;0,'Assumptions (Geo)'!AA11*Model!$AS$1579*AVERAGE('Assumptions (Geo)'!$AO$2:$AQ$2)/10^9,0)</f>
        <v>0.03526753173</v>
      </c>
      <c r="AY1782" s="160">
        <f>IF($AS$1579&gt;0,'Assumptions (Geo)'!AB11*Model!$AS$1579*AVERAGE('Assumptions (Geo)'!$AO$2:$AQ$2)/10^9,0)</f>
        <v>0.03339942812</v>
      </c>
      <c r="AZ1782" s="160">
        <f>IF($AS$1579&gt;0,'Assumptions (Geo)'!AC11*Model!$AS$1579*AVERAGE('Assumptions (Geo)'!$AO$2:$AQ$2)/10^9,0)</f>
        <v>0.03339942812</v>
      </c>
      <c r="BA1782" s="160">
        <f>IF($AS$1579&gt;0,'Assumptions (Geo)'!AD11*Model!$AS$1579*AVERAGE('Assumptions (Geo)'!$AO$2:$AQ$2)/10^9,0)</f>
        <v>0.03345603732</v>
      </c>
      <c r="BB1782" s="160">
        <f>IF($AS$1579&gt;0,'Assumptions (Geo)'!AE11*Model!$AS$1579*AVERAGE('Assumptions (Geo)'!$AO$2:$AQ$2)/10^9,0)</f>
        <v>0.03339942812</v>
      </c>
      <c r="BC1782" s="160">
        <f>IF($AS$1579&gt;0,'Assumptions (Geo)'!AF11*Model!$AS$1579*AVERAGE('Assumptions (Geo)'!$AO$2:$AQ$2)/10^9,0)</f>
        <v>0.03345603732</v>
      </c>
      <c r="BD1782" s="160">
        <f>IF($AS$1579&gt;0,'Assumptions (Geo)'!AG11*Model!$AS$1579*AVERAGE('Assumptions (Geo)'!$AO$2:$AQ$2)/10^9,0)</f>
        <v>0.03339942812</v>
      </c>
      <c r="BE1782" s="160">
        <f>IF($AS$1579&gt;0,'Assumptions (Geo)'!AH11*Model!$AS$1579*AVERAGE('Assumptions (Geo)'!$AO$2:$AQ$2)/10^9,0)</f>
        <v>0.03345603732</v>
      </c>
      <c r="BF1782" s="160">
        <f>IF($AS$1579&gt;0,'Assumptions (Geo)'!AI11*Model!$AS$1579*AVERAGE('Assumptions (Geo)'!$AO$2:$AQ$2)/10^9,0)</f>
        <v>0.03339942812</v>
      </c>
      <c r="BG1782" s="160">
        <f>IF($AS$1579&gt;0,'Assumptions (Geo)'!AJ11*Model!$AS$1579*AVERAGE('Assumptions (Geo)'!$AO$2:$AQ$2)/10^9,0)</f>
        <v>0.03345603732</v>
      </c>
      <c r="BH1782" s="160">
        <f>IF($AS$1579&gt;0,'Assumptions (Geo)'!AK11*Model!$AS$1579*AVERAGE('Assumptions (Geo)'!$AO$2:$AQ$2)/10^9,0)</f>
        <v>0.01669971406</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0.02596739292</v>
      </c>
      <c r="AU1783" s="160">
        <f>IF($AT$1579&gt;0,'Assumptions (Geo)'!W11*Model!$AT$1579*AVERAGE('Assumptions (Geo)'!$AP$2:$AR$2)/10^9,0)</f>
        <v>0.04933804654</v>
      </c>
      <c r="AV1783" s="160">
        <f>IF($AT$1579&gt;0,'Assumptions (Geo)'!X11*Model!$AT$1579*AVERAGE('Assumptions (Geo)'!$AP$2:$AR$2)/10^9,0)</f>
        <v>0.04440424189</v>
      </c>
      <c r="AW1783" s="160">
        <f>IF($AT$1579&gt;0,'Assumptions (Geo)'!Y11*Model!$AT$1579*AVERAGE('Assumptions (Geo)'!$AP$2:$AR$2)/10^9,0)</f>
        <v>0.03998978509</v>
      </c>
      <c r="AX1783" s="160">
        <f>IF($AT$1579&gt;0,'Assumptions (Geo)'!Z11*Model!$AT$1579*AVERAGE('Assumptions (Geo)'!$AP$2:$AR$2)/10^9,0)</f>
        <v>0.03599080658</v>
      </c>
      <c r="AY1783" s="160">
        <f>IF($AT$1579&gt;0,'Assumptions (Geo)'!AA11*Model!$AT$1579*AVERAGE('Assumptions (Geo)'!$AP$2:$AR$2)/10^9,0)</f>
        <v>0.03235537158</v>
      </c>
      <c r="AZ1783" s="160">
        <f>IF($AT$1579&gt;0,'Assumptions (Geo)'!AB11*Model!$AT$1579*AVERAGE('Assumptions (Geo)'!$AP$2:$AR$2)/10^9,0)</f>
        <v>0.03064152364</v>
      </c>
      <c r="BA1783" s="160">
        <f>IF($AT$1579&gt;0,'Assumptions (Geo)'!AC11*Model!$AT$1579*AVERAGE('Assumptions (Geo)'!$AP$2:$AR$2)/10^9,0)</f>
        <v>0.03064152364</v>
      </c>
      <c r="BB1783" s="160">
        <f>IF($AT$1579&gt;0,'Assumptions (Geo)'!AD11*Model!$AT$1579*AVERAGE('Assumptions (Geo)'!$AP$2:$AR$2)/10^9,0)</f>
        <v>0.03069345843</v>
      </c>
      <c r="BC1783" s="160">
        <f>IF($AT$1579&gt;0,'Assumptions (Geo)'!AE11*Model!$AT$1579*AVERAGE('Assumptions (Geo)'!$AP$2:$AR$2)/10^9,0)</f>
        <v>0.03064152364</v>
      </c>
      <c r="BD1783" s="160">
        <f>IF($AT$1579&gt;0,'Assumptions (Geo)'!AF11*Model!$AT$1579*AVERAGE('Assumptions (Geo)'!$AP$2:$AR$2)/10^9,0)</f>
        <v>0.03069345843</v>
      </c>
      <c r="BE1783" s="160">
        <f>IF($AT$1579&gt;0,'Assumptions (Geo)'!AG11*Model!$AT$1579*AVERAGE('Assumptions (Geo)'!$AP$2:$AR$2)/10^9,0)</f>
        <v>0.03064152364</v>
      </c>
      <c r="BF1783" s="160">
        <f>IF($AT$1579&gt;0,'Assumptions (Geo)'!AH11*Model!$AT$1579*AVERAGE('Assumptions (Geo)'!$AP$2:$AR$2)/10^9,0)</f>
        <v>0.03069345843</v>
      </c>
      <c r="BG1783" s="160">
        <f>IF($AT$1579&gt;0,'Assumptions (Geo)'!AI11*Model!$AT$1579*AVERAGE('Assumptions (Geo)'!$AP$2:$AR$2)/10^9,0)</f>
        <v>0.03064152364</v>
      </c>
      <c r="BH1783" s="160">
        <f>IF($AT$1579&gt;0,'Assumptions (Geo)'!AJ11*Model!$AT$1579*AVERAGE('Assumptions (Geo)'!$AP$2:$AR$2)/10^9,0)</f>
        <v>0.03069345843</v>
      </c>
      <c r="BI1783" s="160">
        <f>IF($AT$1579&gt;0,'Assumptions (Geo)'!AK11*Model!$AT$1579*AVERAGE('Assumptions (Geo)'!$AP$2:$AR$2)/10^9,0)</f>
        <v>0.01532076182</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0.02352821997</v>
      </c>
      <c r="AV1784" s="160">
        <f>IF($AU$1579&gt;0,'Assumptions (Geo)'!W11*Model!$AU$1579*AVERAGE('Assumptions (Geo)'!$AQ$2:$AS$2)/10^9,0)</f>
        <v>0.04470361794</v>
      </c>
      <c r="AW1784" s="160">
        <f>IF($AU$1579&gt;0,'Assumptions (Geo)'!X11*Model!$AU$1579*AVERAGE('Assumptions (Geo)'!$AQ$2:$AS$2)/10^9,0)</f>
        <v>0.04023325614</v>
      </c>
      <c r="AX1784" s="160">
        <f>IF($AU$1579&gt;0,'Assumptions (Geo)'!Y11*Model!$AU$1579*AVERAGE('Assumptions (Geo)'!$AQ$2:$AS$2)/10^9,0)</f>
        <v>0.03623345875</v>
      </c>
      <c r="AY1784" s="160">
        <f>IF($AU$1579&gt;0,'Assumptions (Geo)'!Z11*Model!$AU$1579*AVERAGE('Assumptions (Geo)'!$AQ$2:$AS$2)/10^9,0)</f>
        <v>0.03261011287</v>
      </c>
      <c r="AZ1784" s="160">
        <f>IF($AU$1579&gt;0,'Assumptions (Geo)'!AA11*Model!$AU$1579*AVERAGE('Assumptions (Geo)'!$AQ$2:$AS$2)/10^9,0)</f>
        <v>0.02931616208</v>
      </c>
      <c r="BA1784" s="160">
        <f>IF($AU$1579&gt;0,'Assumptions (Geo)'!AB11*Model!$AU$1579*AVERAGE('Assumptions (Geo)'!$AQ$2:$AS$2)/10^9,0)</f>
        <v>0.02776329956</v>
      </c>
      <c r="BB1784" s="160">
        <f>IF($AU$1579&gt;0,'Assumptions (Geo)'!AC11*Model!$AU$1579*AVERAGE('Assumptions (Geo)'!$AQ$2:$AS$2)/10^9,0)</f>
        <v>0.02776329956</v>
      </c>
      <c r="BC1784" s="160">
        <f>IF($AU$1579&gt;0,'Assumptions (Geo)'!AD11*Model!$AU$1579*AVERAGE('Assumptions (Geo)'!$AQ$2:$AS$2)/10^9,0)</f>
        <v>0.027810356</v>
      </c>
      <c r="BD1784" s="160">
        <f>IF($AU$1579&gt;0,'Assumptions (Geo)'!AE11*Model!$AU$1579*AVERAGE('Assumptions (Geo)'!$AQ$2:$AS$2)/10^9,0)</f>
        <v>0.02776329956</v>
      </c>
      <c r="BE1784" s="160">
        <f>IF($AU$1579&gt;0,'Assumptions (Geo)'!AF11*Model!$AU$1579*AVERAGE('Assumptions (Geo)'!$AQ$2:$AS$2)/10^9,0)</f>
        <v>0.027810356</v>
      </c>
      <c r="BF1784" s="160">
        <f>IF($AU$1579&gt;0,'Assumptions (Geo)'!AG11*Model!$AU$1579*AVERAGE('Assumptions (Geo)'!$AQ$2:$AS$2)/10^9,0)</f>
        <v>0.02776329956</v>
      </c>
      <c r="BG1784" s="160">
        <f>IF($AU$1579&gt;0,'Assumptions (Geo)'!AH11*Model!$AU$1579*AVERAGE('Assumptions (Geo)'!$AQ$2:$AS$2)/10^9,0)</f>
        <v>0.027810356</v>
      </c>
      <c r="BH1784" s="160">
        <f>IF($AU$1579&gt;0,'Assumptions (Geo)'!AI11*Model!$AU$1579*AVERAGE('Assumptions (Geo)'!$AQ$2:$AS$2)/10^9,0)</f>
        <v>0.02776329956</v>
      </c>
      <c r="BI1784" s="160">
        <f>IF($AU$1579&gt;0,'Assumptions (Geo)'!AJ11*Model!$AU$1579*AVERAGE('Assumptions (Geo)'!$AQ$2:$AS$2)/10^9,0)</f>
        <v>0.027810356</v>
      </c>
      <c r="BJ1784" s="160">
        <f>IF($AU$1579&gt;0,'Assumptions (Geo)'!AK11*Model!$AU$1579*AVERAGE('Assumptions (Geo)'!$AQ$2:$AS$2)/10^9,0)</f>
        <v>0.01388164978</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0.0209839923</v>
      </c>
      <c r="AW1785" s="160">
        <f>IF($AV$1579&gt;0,'Assumptions (Geo)'!W11*Model!$AV$1579*AVERAGE('Assumptions (Geo)'!$AR$2:$AT$2)/10^9,0)</f>
        <v>0.03986958536</v>
      </c>
      <c r="AX1785" s="160">
        <f>IF($AV$1579&gt;0,'Assumptions (Geo)'!X11*Model!$AV$1579*AVERAGE('Assumptions (Geo)'!$AR$2:$AT$2)/10^9,0)</f>
        <v>0.03588262682</v>
      </c>
      <c r="AY1785" s="160">
        <f>IF($AV$1579&gt;0,'Assumptions (Geo)'!Y11*Model!$AV$1579*AVERAGE('Assumptions (Geo)'!$AR$2:$AT$2)/10^9,0)</f>
        <v>0.03231534813</v>
      </c>
      <c r="AZ1785" s="160">
        <f>IF($AV$1579&gt;0,'Assumptions (Geo)'!Z11*Model!$AV$1579*AVERAGE('Assumptions (Geo)'!$AR$2:$AT$2)/10^9,0)</f>
        <v>0.02908381332</v>
      </c>
      <c r="BA1785" s="160">
        <f>IF($AV$1579&gt;0,'Assumptions (Geo)'!AA11*Model!$AV$1579*AVERAGE('Assumptions (Geo)'!$AR$2:$AT$2)/10^9,0)</f>
        <v>0.0261460544</v>
      </c>
      <c r="BB1785" s="160">
        <f>IF($AV$1579&gt;0,'Assumptions (Geo)'!AB11*Model!$AV$1579*AVERAGE('Assumptions (Geo)'!$AR$2:$AT$2)/10^9,0)</f>
        <v>0.02476111091</v>
      </c>
      <c r="BC1785" s="160">
        <f>IF($AV$1579&gt;0,'Assumptions (Geo)'!AC11*Model!$AV$1579*AVERAGE('Assumptions (Geo)'!$AR$2:$AT$2)/10^9,0)</f>
        <v>0.02476111091</v>
      </c>
      <c r="BD1785" s="160">
        <f>IF($AV$1579&gt;0,'Assumptions (Geo)'!AD11*Model!$AV$1579*AVERAGE('Assumptions (Geo)'!$AR$2:$AT$2)/10^9,0)</f>
        <v>0.02480307889</v>
      </c>
      <c r="BE1785" s="160">
        <f>IF($AV$1579&gt;0,'Assumptions (Geo)'!AE11*Model!$AV$1579*AVERAGE('Assumptions (Geo)'!$AR$2:$AT$2)/10^9,0)</f>
        <v>0.02476111091</v>
      </c>
      <c r="BF1785" s="160">
        <f>IF($AV$1579&gt;0,'Assumptions (Geo)'!AF11*Model!$AV$1579*AVERAGE('Assumptions (Geo)'!$AR$2:$AT$2)/10^9,0)</f>
        <v>0.02480307889</v>
      </c>
      <c r="BG1785" s="160">
        <f>IF($AV$1579&gt;0,'Assumptions (Geo)'!AG11*Model!$AV$1579*AVERAGE('Assumptions (Geo)'!$AR$2:$AT$2)/10^9,0)</f>
        <v>0.02476111091</v>
      </c>
      <c r="BH1785" s="160">
        <f>IF($AV$1579&gt;0,'Assumptions (Geo)'!AH11*Model!$AV$1579*AVERAGE('Assumptions (Geo)'!$AR$2:$AT$2)/10^9,0)</f>
        <v>0.02480307889</v>
      </c>
      <c r="BI1785" s="160">
        <f>IF($AV$1579&gt;0,'Assumptions (Geo)'!AI11*Model!$AV$1579*AVERAGE('Assumptions (Geo)'!$AR$2:$AT$2)/10^9,0)</f>
        <v>0.02476111091</v>
      </c>
      <c r="BJ1785" s="160">
        <f>IF($AV$1579&gt;0,'Assumptions (Geo)'!AJ11*Model!$AV$1579*AVERAGE('Assumptions (Geo)'!$AR$2:$AT$2)/10^9,0)</f>
        <v>0.02480307889</v>
      </c>
      <c r="BK1785" s="160">
        <f>IF($AV$1579&gt;0,'Assumptions (Geo)'!AK11*Model!$AV$1579*AVERAGE('Assumptions (Geo)'!$AR$2:$AT$2)/10^9,0)</f>
        <v>0.01238055545</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0.01833153923</v>
      </c>
      <c r="AX1786" s="160">
        <f>IF($AW$1579&gt;0,'Assumptions (Geo)'!W11*Model!$AW$1579*AVERAGE('Assumptions (Geo)'!$AS$2:$AU$2)/10^9,0)</f>
        <v>0.03482992455</v>
      </c>
      <c r="AY1786" s="160">
        <f>IF($AW$1579&gt;0,'Assumptions (Geo)'!X11*Model!$AW$1579*AVERAGE('Assumptions (Geo)'!$AS$2:$AU$2)/10^9,0)</f>
        <v>0.03134693209</v>
      </c>
      <c r="AZ1786" s="160">
        <f>IF($AW$1579&gt;0,'Assumptions (Geo)'!Y11*Model!$AW$1579*AVERAGE('Assumptions (Geo)'!$AS$2:$AU$2)/10^9,0)</f>
        <v>0.02823057042</v>
      </c>
      <c r="BA1786" s="160">
        <f>IF($AW$1579&gt;0,'Assumptions (Geo)'!Z11*Model!$AW$1579*AVERAGE('Assumptions (Geo)'!$AS$2:$AU$2)/10^9,0)</f>
        <v>0.02540751338</v>
      </c>
      <c r="BB1786" s="160">
        <f>IF($AW$1579&gt;0,'Assumptions (Geo)'!AA11*Model!$AW$1579*AVERAGE('Assumptions (Geo)'!$AS$2:$AU$2)/10^9,0)</f>
        <v>0.02284109789</v>
      </c>
      <c r="BC1786" s="160">
        <f>IF($AW$1579&gt;0,'Assumptions (Geo)'!AB11*Model!$AW$1579*AVERAGE('Assumptions (Geo)'!$AS$2:$AU$2)/10^9,0)</f>
        <v>0.0216312163</v>
      </c>
      <c r="BD1786" s="160">
        <f>IF($AW$1579&gt;0,'Assumptions (Geo)'!AC11*Model!$AW$1579*AVERAGE('Assumptions (Geo)'!$AS$2:$AU$2)/10^9,0)</f>
        <v>0.0216312163</v>
      </c>
      <c r="BE1786" s="160">
        <f>IF($AW$1579&gt;0,'Assumptions (Geo)'!AD11*Model!$AW$1579*AVERAGE('Assumptions (Geo)'!$AS$2:$AU$2)/10^9,0)</f>
        <v>0.02166787938</v>
      </c>
      <c r="BF1786" s="160">
        <f>IF($AW$1579&gt;0,'Assumptions (Geo)'!AE11*Model!$AW$1579*AVERAGE('Assumptions (Geo)'!$AS$2:$AU$2)/10^9,0)</f>
        <v>0.0216312163</v>
      </c>
      <c r="BG1786" s="160">
        <f>IF($AW$1579&gt;0,'Assumptions (Geo)'!AF11*Model!$AW$1579*AVERAGE('Assumptions (Geo)'!$AS$2:$AU$2)/10^9,0)</f>
        <v>0.02166787938</v>
      </c>
      <c r="BH1786" s="160">
        <f>IF($AW$1579&gt;0,'Assumptions (Geo)'!AG11*Model!$AW$1579*AVERAGE('Assumptions (Geo)'!$AS$2:$AU$2)/10^9,0)</f>
        <v>0.0216312163</v>
      </c>
      <c r="BI1786" s="160">
        <f>IF($AW$1579&gt;0,'Assumptions (Geo)'!AH11*Model!$AW$1579*AVERAGE('Assumptions (Geo)'!$AS$2:$AU$2)/10^9,0)</f>
        <v>0.02166787938</v>
      </c>
      <c r="BJ1786" s="160">
        <f>IF($AW$1579&gt;0,'Assumptions (Geo)'!AI11*Model!$AW$1579*AVERAGE('Assumptions (Geo)'!$AS$2:$AU$2)/10^9,0)</f>
        <v>0.0216312163</v>
      </c>
      <c r="BK1786" s="160">
        <f>IF($AW$1579&gt;0,'Assumptions (Geo)'!AJ11*Model!$AW$1579*AVERAGE('Assumptions (Geo)'!$AS$2:$AU$2)/10^9,0)</f>
        <v>0.02166787938</v>
      </c>
      <c r="BL1786" s="160">
        <f>IF($AW$1579&gt;0,'Assumptions (Geo)'!AK11*Model!$AW$1579*AVERAGE('Assumptions (Geo)'!$AS$2:$AU$2)/10^9,0)</f>
        <v>0.01081560815</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0.01556760639</v>
      </c>
      <c r="AY1787" s="160">
        <f>IF($AX$1579&gt;0,'Assumptions (Geo)'!W11*Model!$AX$1579*AVERAGE('Assumptions (Geo)'!$AT$2:$AV$2)/10^9,0)</f>
        <v>0.02957845213</v>
      </c>
      <c r="AZ1787" s="160">
        <f>IF($AX$1579&gt;0,'Assumptions (Geo)'!X11*Model!$AX$1579*AVERAGE('Assumptions (Geo)'!$AT$2:$AV$2)/10^9,0)</f>
        <v>0.02662060692</v>
      </c>
      <c r="BA1787" s="160">
        <f>IF($AX$1579&gt;0,'Assumptions (Geo)'!Y11*Model!$AX$1579*AVERAGE('Assumptions (Geo)'!$AT$2:$AV$2)/10^9,0)</f>
        <v>0.02397411383</v>
      </c>
      <c r="BB1787" s="160">
        <f>IF($AX$1579&gt;0,'Assumptions (Geo)'!Z11*Model!$AX$1579*AVERAGE('Assumptions (Geo)'!$AT$2:$AV$2)/10^9,0)</f>
        <v>0.02157670245</v>
      </c>
      <c r="BC1787" s="160">
        <f>IF($AX$1579&gt;0,'Assumptions (Geo)'!AA11*Model!$AX$1579*AVERAGE('Assumptions (Geo)'!$AT$2:$AV$2)/10^9,0)</f>
        <v>0.01939723756</v>
      </c>
      <c r="BD1787" s="160">
        <f>IF($AX$1579&gt;0,'Assumptions (Geo)'!AB11*Model!$AX$1579*AVERAGE('Assumptions (Geo)'!$AT$2:$AV$2)/10^9,0)</f>
        <v>0.01836977553</v>
      </c>
      <c r="BE1787" s="160">
        <f>IF($AX$1579&gt;0,'Assumptions (Geo)'!AC11*Model!$AX$1579*AVERAGE('Assumptions (Geo)'!$AT$2:$AV$2)/10^9,0)</f>
        <v>0.01836977553</v>
      </c>
      <c r="BF1787" s="160">
        <f>IF($AX$1579&gt;0,'Assumptions (Geo)'!AD11*Model!$AX$1579*AVERAGE('Assumptions (Geo)'!$AT$2:$AV$2)/10^9,0)</f>
        <v>0.01840091075</v>
      </c>
      <c r="BG1787" s="160">
        <f>IF($AX$1579&gt;0,'Assumptions (Geo)'!AE11*Model!$AX$1579*AVERAGE('Assumptions (Geo)'!$AT$2:$AV$2)/10^9,0)</f>
        <v>0.01836977553</v>
      </c>
      <c r="BH1787" s="160">
        <f>IF($AX$1579&gt;0,'Assumptions (Geo)'!AF11*Model!$AX$1579*AVERAGE('Assumptions (Geo)'!$AT$2:$AV$2)/10^9,0)</f>
        <v>0.01840091075</v>
      </c>
      <c r="BI1787" s="160">
        <f>IF($AX$1579&gt;0,'Assumptions (Geo)'!AG11*Model!$AX$1579*AVERAGE('Assumptions (Geo)'!$AT$2:$AV$2)/10^9,0)</f>
        <v>0.01836977553</v>
      </c>
      <c r="BJ1787" s="160">
        <f>IF($AX$1579&gt;0,'Assumptions (Geo)'!AH11*Model!$AX$1579*AVERAGE('Assumptions (Geo)'!$AT$2:$AV$2)/10^9,0)</f>
        <v>0.01840091075</v>
      </c>
      <c r="BK1787" s="160">
        <f>IF($AX$1579&gt;0,'Assumptions (Geo)'!AI11*Model!$AX$1579*AVERAGE('Assumptions (Geo)'!$AT$2:$AV$2)/10^9,0)</f>
        <v>0.01836977553</v>
      </c>
      <c r="BL1787" s="160">
        <f>IF($AX$1579&gt;0,'Assumptions (Geo)'!AJ11*Model!$AX$1579*AVERAGE('Assumptions (Geo)'!$AT$2:$AV$2)/10^9,0)</f>
        <v>0.01840091075</v>
      </c>
      <c r="BM1787" s="160">
        <f>IF($AX$1579&gt;0,'Assumptions (Geo)'!AK11*Model!$AX$1579*AVERAGE('Assumptions (Geo)'!$AT$2:$AV$2)/10^9,0)</f>
        <v>0.009184887767</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0.01268885356</v>
      </c>
      <c r="AZ1788" s="160">
        <f>IF($AY$1579&gt;0,'Assumptions (Geo)'!W11*Model!$AY$1579*AVERAGE('Assumptions (Geo)'!$AU$2:$AW$2)/10^9,0)</f>
        <v>0.02410882176</v>
      </c>
      <c r="BA1788" s="160">
        <f>IF($AY$1579&gt;0,'Assumptions (Geo)'!X11*Model!$AY$1579*AVERAGE('Assumptions (Geo)'!$AU$2:$AW$2)/10^9,0)</f>
        <v>0.02169793958</v>
      </c>
      <c r="BB1788" s="160">
        <f>IF($AY$1579&gt;0,'Assumptions (Geo)'!Y11*Model!$AY$1579*AVERAGE('Assumptions (Geo)'!$AU$2:$AW$2)/10^9,0)</f>
        <v>0.01954083448</v>
      </c>
      <c r="BC1788" s="160">
        <f>IF($AY$1579&gt;0,'Assumptions (Geo)'!Z11*Model!$AY$1579*AVERAGE('Assumptions (Geo)'!$AU$2:$AW$2)/10^9,0)</f>
        <v>0.01758675103</v>
      </c>
      <c r="BD1788" s="160">
        <f>IF($AY$1579&gt;0,'Assumptions (Geo)'!AA11*Model!$AY$1579*AVERAGE('Assumptions (Geo)'!$AU$2:$AW$2)/10^9,0)</f>
        <v>0.01581031153</v>
      </c>
      <c r="BE1788" s="160">
        <f>IF($AY$1579&gt;0,'Assumptions (Geo)'!AB11*Model!$AY$1579*AVERAGE('Assumptions (Geo)'!$AU$2:$AW$2)/10^9,0)</f>
        <v>0.0149728472</v>
      </c>
      <c r="BF1788" s="160">
        <f>IF($AY$1579&gt;0,'Assumptions (Geo)'!AC11*Model!$AY$1579*AVERAGE('Assumptions (Geo)'!$AU$2:$AW$2)/10^9,0)</f>
        <v>0.0149728472</v>
      </c>
      <c r="BG1788" s="160">
        <f>IF($AY$1579&gt;0,'Assumptions (Geo)'!AD11*Model!$AY$1579*AVERAGE('Assumptions (Geo)'!$AU$2:$AW$2)/10^9,0)</f>
        <v>0.01499822491</v>
      </c>
      <c r="BH1788" s="160">
        <f>IF($AY$1579&gt;0,'Assumptions (Geo)'!AE11*Model!$AY$1579*AVERAGE('Assumptions (Geo)'!$AU$2:$AW$2)/10^9,0)</f>
        <v>0.0149728472</v>
      </c>
      <c r="BI1788" s="160">
        <f>IF($AY$1579&gt;0,'Assumptions (Geo)'!AF11*Model!$AY$1579*AVERAGE('Assumptions (Geo)'!$AU$2:$AW$2)/10^9,0)</f>
        <v>0.01499822491</v>
      </c>
      <c r="BJ1788" s="160">
        <f>IF($AY$1579&gt;0,'Assumptions (Geo)'!AG11*Model!$AY$1579*AVERAGE('Assumptions (Geo)'!$AU$2:$AW$2)/10^9,0)</f>
        <v>0.0149728472</v>
      </c>
      <c r="BK1788" s="160">
        <f>IF($AY$1579&gt;0,'Assumptions (Geo)'!AH11*Model!$AY$1579*AVERAGE('Assumptions (Geo)'!$AU$2:$AW$2)/10^9,0)</f>
        <v>0.01499822491</v>
      </c>
      <c r="BL1788" s="160">
        <f>IF($AY$1579&gt;0,'Assumptions (Geo)'!AI11*Model!$AY$1579*AVERAGE('Assumptions (Geo)'!$AU$2:$AW$2)/10^9,0)</f>
        <v>0.0149728472</v>
      </c>
      <c r="BM1788" s="160">
        <f>IF($AY$1579&gt;0,'Assumptions (Geo)'!AJ11*Model!$AY$1579*AVERAGE('Assumptions (Geo)'!$AU$2:$AW$2)/10^9,0)</f>
        <v>0.01499822491</v>
      </c>
      <c r="BN1788" s="160">
        <f>IF($AY$1579&gt;0,'Assumptions (Geo)'!AK11*Model!$AY$1579*AVERAGE('Assumptions (Geo)'!$AU$2:$AW$2)/10^9,0)</f>
        <v>0.007486423599</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0.009691852666</v>
      </c>
      <c r="BA1789" s="160">
        <f>IF($AZ$1579&gt;0,'Assumptions (Geo)'!W11*Model!$AZ$1579*AVERAGE('Assumptions (Geo)'!$AV$2:$AX$2)/10^9,0)</f>
        <v>0.01841452006</v>
      </c>
      <c r="BB1789" s="160">
        <f>IF($AZ$1579&gt;0,'Assumptions (Geo)'!X11*Model!$AZ$1579*AVERAGE('Assumptions (Geo)'!$AV$2:$AX$2)/10^9,0)</f>
        <v>0.01657306806</v>
      </c>
      <c r="BC1789" s="160">
        <f>IF($AZ$1579&gt;0,'Assumptions (Geo)'!Y11*Model!$AZ$1579*AVERAGE('Assumptions (Geo)'!$AV$2:$AX$2)/10^9,0)</f>
        <v>0.01492545311</v>
      </c>
      <c r="BD1789" s="160">
        <f>IF($AZ$1579&gt;0,'Assumptions (Geo)'!Z11*Model!$AZ$1579*AVERAGE('Assumptions (Geo)'!$AV$2:$AX$2)/10^9,0)</f>
        <v>0.01343290779</v>
      </c>
      <c r="BE1789" s="160">
        <f>IF($AZ$1579&gt;0,'Assumptions (Geo)'!AA11*Model!$AZ$1579*AVERAGE('Assumptions (Geo)'!$AV$2:$AX$2)/10^9,0)</f>
        <v>0.01207604842</v>
      </c>
      <c r="BF1789" s="160">
        <f>IF($AZ$1579&gt;0,'Assumptions (Geo)'!AB11*Model!$AZ$1579*AVERAGE('Assumptions (Geo)'!$AV$2:$AX$2)/10^9,0)</f>
        <v>0.01143638615</v>
      </c>
      <c r="BG1789" s="160">
        <f>IF($AZ$1579&gt;0,'Assumptions (Geo)'!AC11*Model!$AZ$1579*AVERAGE('Assumptions (Geo)'!$AV$2:$AX$2)/10^9,0)</f>
        <v>0.01143638615</v>
      </c>
      <c r="BH1789" s="160">
        <f>IF($AZ$1579&gt;0,'Assumptions (Geo)'!AD11*Model!$AZ$1579*AVERAGE('Assumptions (Geo)'!$AV$2:$AX$2)/10^9,0)</f>
        <v>0.01145576985</v>
      </c>
      <c r="BI1789" s="160">
        <f>IF($AZ$1579&gt;0,'Assumptions (Geo)'!AE11*Model!$AZ$1579*AVERAGE('Assumptions (Geo)'!$AV$2:$AX$2)/10^9,0)</f>
        <v>0.01143638615</v>
      </c>
      <c r="BJ1789" s="160">
        <f>IF($AZ$1579&gt;0,'Assumptions (Geo)'!AF11*Model!$AZ$1579*AVERAGE('Assumptions (Geo)'!$AV$2:$AX$2)/10^9,0)</f>
        <v>0.01145576985</v>
      </c>
      <c r="BK1789" s="160">
        <f>IF($AZ$1579&gt;0,'Assumptions (Geo)'!AG11*Model!$AZ$1579*AVERAGE('Assumptions (Geo)'!$AV$2:$AX$2)/10^9,0)</f>
        <v>0.01143638615</v>
      </c>
      <c r="BL1789" s="160">
        <f>IF($AZ$1579&gt;0,'Assumptions (Geo)'!AH11*Model!$AZ$1579*AVERAGE('Assumptions (Geo)'!$AV$2:$AX$2)/10^9,0)</f>
        <v>0.01145576985</v>
      </c>
      <c r="BM1789" s="160">
        <f>IF($AZ$1579&gt;0,'Assumptions (Geo)'!AI11*Model!$AZ$1579*AVERAGE('Assumptions (Geo)'!$AV$2:$AX$2)/10^9,0)</f>
        <v>0.01143638615</v>
      </c>
      <c r="BN1789" s="160">
        <f>IF($AZ$1579&gt;0,'Assumptions (Geo)'!AJ11*Model!$AZ$1579*AVERAGE('Assumptions (Geo)'!$AV$2:$AX$2)/10^9,0)</f>
        <v>0.01145576985</v>
      </c>
      <c r="BO1789" s="160">
        <f>IF($AZ$1579&gt;0,'Assumptions (Geo)'!AK11*Model!$AZ$1579*AVERAGE('Assumptions (Geo)'!$AV$2:$AX$2)/10^9,0)</f>
        <v>0.005718193073</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0.006573085566</v>
      </c>
      <c r="BB1790" s="160">
        <f>IF($BA$1579&gt;0,'Assumptions (Geo)'!W11*Model!$BA$1579*AVERAGE('Assumptions (Geo)'!$AW$2:$AY$2)/10^9,0)</f>
        <v>0.01248886257</v>
      </c>
      <c r="BC1790" s="160">
        <f>IF($BA$1579&gt;0,'Assumptions (Geo)'!X11*Model!$BA$1579*AVERAGE('Assumptions (Geo)'!$AW$2:$AY$2)/10^9,0)</f>
        <v>0.01123997632</v>
      </c>
      <c r="BD1790" s="160">
        <f>IF($BA$1579&gt;0,'Assumptions (Geo)'!Y11*Model!$BA$1579*AVERAGE('Assumptions (Geo)'!$AW$2:$AY$2)/10^9,0)</f>
        <v>0.01012255177</v>
      </c>
      <c r="BE1790" s="160">
        <f>IF($BA$1579&gt;0,'Assumptions (Geo)'!Z11*Model!$BA$1579*AVERAGE('Assumptions (Geo)'!$AW$2:$AY$2)/10^9,0)</f>
        <v>0.009110296594</v>
      </c>
      <c r="BF1790" s="160">
        <f>IF($BA$1579&gt;0,'Assumptions (Geo)'!AA11*Model!$BA$1579*AVERAGE('Assumptions (Geo)'!$AW$2:$AY$2)/10^9,0)</f>
        <v>0.008190064615</v>
      </c>
      <c r="BG1790" s="160">
        <f>IF($BA$1579&gt;0,'Assumptions (Geo)'!AB11*Model!$BA$1579*AVERAGE('Assumptions (Geo)'!$AW$2:$AY$2)/10^9,0)</f>
        <v>0.007756240967</v>
      </c>
      <c r="BH1790" s="160">
        <f>IF($BA$1579&gt;0,'Assumptions (Geo)'!AC11*Model!$BA$1579*AVERAGE('Assumptions (Geo)'!$AW$2:$AY$2)/10^9,0)</f>
        <v>0.007756240967</v>
      </c>
      <c r="BI1790" s="160">
        <f>IF($BA$1579&gt;0,'Assumptions (Geo)'!AD11*Model!$BA$1579*AVERAGE('Assumptions (Geo)'!$AW$2:$AY$2)/10^9,0)</f>
        <v>0.007769387138</v>
      </c>
      <c r="BJ1790" s="160">
        <f>IF($BA$1579&gt;0,'Assumptions (Geo)'!AE11*Model!$BA$1579*AVERAGE('Assumptions (Geo)'!$AW$2:$AY$2)/10^9,0)</f>
        <v>0.007756240967</v>
      </c>
      <c r="BK1790" s="160">
        <f>IF($BA$1579&gt;0,'Assumptions (Geo)'!AF11*Model!$BA$1579*AVERAGE('Assumptions (Geo)'!$AW$2:$AY$2)/10^9,0)</f>
        <v>0.007769387138</v>
      </c>
      <c r="BL1790" s="160">
        <f>IF($BA$1579&gt;0,'Assumptions (Geo)'!AG11*Model!$BA$1579*AVERAGE('Assumptions (Geo)'!$AW$2:$AY$2)/10^9,0)</f>
        <v>0.007756240967</v>
      </c>
      <c r="BM1790" s="160">
        <f>IF($BA$1579&gt;0,'Assumptions (Geo)'!AH11*Model!$BA$1579*AVERAGE('Assumptions (Geo)'!$AW$2:$AY$2)/10^9,0)</f>
        <v>0.007769387138</v>
      </c>
      <c r="BN1790" s="160">
        <f>IF($BA$1579&gt;0,'Assumptions (Geo)'!AI11*Model!$BA$1579*AVERAGE('Assumptions (Geo)'!$AW$2:$AY$2)/10^9,0)</f>
        <v>0.007756240967</v>
      </c>
      <c r="BO1790" s="160">
        <f>IF($BA$1579&gt;0,'Assumptions (Geo)'!AJ11*Model!$BA$1579*AVERAGE('Assumptions (Geo)'!$AW$2:$AY$2)/10^9,0)</f>
        <v>0.007769387138</v>
      </c>
      <c r="BP1790" s="160">
        <f>IF($BA$1579&gt;0,'Assumptions (Geo)'!AK11*Model!$BA$1579*AVERAGE('Assumptions (Geo)'!$AW$2:$AY$2)/10^9,0)</f>
        <v>0.003878120484</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-0.1482004523</v>
      </c>
      <c r="V1791" s="160">
        <f>IF(Model!V1577+Model!V1578-V1576-V1739+V1687&gt;0,(1-'Assumptions (Geo)'!U25)*(Model!V1577+Model!V1578-V1576-V1739+V1687)+Model!V1739-V1634-+Model!V1635,Model!V1577+Model!V1578-V1576+V1687-V1634+V1635)</f>
        <v>-0.3021833823</v>
      </c>
      <c r="W1791" s="160">
        <f>IF(Model!W1577+Model!W1578-W1576-W1739+W1687&gt;0,(1-'Assumptions (Geo)'!V25)*(Model!W1577+Model!W1578-W1576-W1739+W1687)+Model!W1739-W1634-+Model!W1635,Model!W1577+Model!W1578-W1576+W1687-W1634+W1635)</f>
        <v>-0.4621180054</v>
      </c>
      <c r="X1791" s="160">
        <f>IF(Model!X1577+Model!X1578-X1576-X1739+X1687&gt;0,(1-'Assumptions (Geo)'!W25)*(Model!X1577+Model!X1578-X1576-X1739+X1687)+Model!X1739-X1634-+Model!X1635,Model!X1577+Model!X1578-X1576+X1687-X1634+X1635)</f>
        <v>-0.5350840485</v>
      </c>
      <c r="Y1791" s="160">
        <f>IF(Model!Y1577+Model!Y1578-Y1576-Y1739+Y1687&gt;0,(1-'Assumptions (Geo)'!X25)*(Model!Y1577+Model!Y1578-Y1576-Y1739+Y1687)+Model!Y1739-Y1634-+Model!Y1635,Model!Y1577+Model!Y1578-Y1576+Y1687-Y1634+Y1635)</f>
        <v>-0.6074680474</v>
      </c>
      <c r="Z1791" s="160">
        <f>IF(Model!Z1577+Model!Z1578-Z1576-Z1739+Z1687&gt;0,(1-'Assumptions (Geo)'!Y25)*(Model!Z1577+Model!Z1578-Z1576-Z1739+Z1687)+Model!Z1739-Z1634-+Model!Z1635,Model!Z1577+Model!Z1578-Z1576+Z1687-Z1634+Z1635)</f>
        <v>-0.6783722437</v>
      </c>
      <c r="AA1791" s="160">
        <f>IF(Model!AA1577+Model!AA1578-AA1576-AA1739+AA1687&gt;0,(1-'Assumptions (Geo)'!Z25)*(Model!AA1577+Model!AA1578-AA1576-AA1739+AA1687)+Model!AA1739-AA1634-+Model!AA1635,Model!AA1577+Model!AA1578-AA1576+AA1687-AA1634+AA1635)</f>
        <v>-0.7469276234</v>
      </c>
      <c r="AB1791" s="160">
        <f>IF(Model!AB1577+Model!AB1578-AB1576-AB1739+AB1687&gt;0,(1-'Assumptions (Geo)'!AA25)*(Model!AB1577+Model!AB1578-AB1576-AB1739+AB1687)+Model!AB1739-AB1634-+Model!AB1635,Model!AB1577+Model!AB1578-AB1576+AB1687-AB1634+AB1635)</f>
        <v>-0.8128340009</v>
      </c>
      <c r="AC1791" s="160">
        <f>IF(Model!AC1577+Model!AC1578-AC1576-AC1739+AC1687&gt;0,(1-'Assumptions (Geo)'!AB25)*(Model!AC1577+Model!AC1578-AC1576-AC1739+AC1687)+Model!AC1739-AC1634-+Model!AC1635,Model!AC1577+Model!AC1578-AC1576+AC1687-AC1634+AC1635)</f>
        <v>-0.8763192316</v>
      </c>
      <c r="AD1791" s="160">
        <f>IF(Model!AD1577+Model!AD1578-AD1576-AD1739+AD1687&gt;0,(1-'Assumptions (Geo)'!AC25)*(Model!AD1577+Model!AD1578-AD1576-AD1739+AD1687)+Model!AD1739-AD1634-+Model!AD1635,Model!AD1577+Model!AD1578-AD1576+AD1687-AD1634+AD1635)</f>
        <v>-0.9369511841</v>
      </c>
      <c r="AE1791" s="160">
        <f>IF(Model!AE1577+Model!AE1578-AE1576-AE1739+AE1687&gt;0,(1-'Assumptions (Geo)'!AD25)*(Model!AE1577+Model!AE1578-AE1576-AE1739+AE1687)+Model!AE1739-AE1634-+Model!AE1635,Model!AE1577+Model!AE1578-AE1576+AE1687-AE1634+AE1635)</f>
        <v>-0.9947032013</v>
      </c>
      <c r="AF1791" s="160">
        <f>IF(Model!AF1577+Model!AF1578-AF1576-AF1739+AF1687&gt;0,(1-'Assumptions (Geo)'!AE25)*(Model!AF1577+Model!AF1578-AF1576-AF1739+AF1687)+Model!AF1739-AF1634-+Model!AF1635,Model!AF1577+Model!AF1578-AF1576+AF1687-AF1634+AF1635)</f>
        <v>-1.049328575</v>
      </c>
      <c r="AG1791" s="160">
        <f>IF(Model!AG1577+Model!AG1578-AG1576-AG1739+AG1687&gt;0,(1-'Assumptions (Geo)'!AF25)*(Model!AG1577+Model!AG1578-AG1576-AG1739+AG1687)+Model!AG1739-AG1634-+Model!AG1635,Model!AG1577+Model!AG1578-AG1576+AG1687-AG1634+AG1635)</f>
        <v>-1.100676469</v>
      </c>
      <c r="AH1791" s="160">
        <f>IF(Model!AH1577+Model!AH1578-AH1576-AH1739+AH1687&gt;0,(1-'Assumptions (Geo)'!AG25)*(Model!AH1577+Model!AH1578-AH1576-AH1739+AH1687)+Model!AH1739-AH1634-+Model!AH1635,Model!AH1577+Model!AH1578-AH1576+AH1687-AH1634+AH1635)</f>
        <v>-1.148499752</v>
      </c>
      <c r="AI1791" s="160">
        <f>IF(Model!AI1577+Model!AI1578-AI1576-AI1739+AI1687&gt;0,(1-'Assumptions (Geo)'!AH25)*(Model!AI1577+Model!AI1578-AI1576-AI1739+AI1687)+Model!AI1739-AI1634-+Model!AI1635,Model!AI1577+Model!AI1578-AI1576+AI1687-AI1634+AI1635)</f>
        <v>-1.19288947</v>
      </c>
      <c r="AJ1791" s="160">
        <f>IF(Model!AJ1577+Model!AJ1578-AJ1576-AJ1739+AJ1687&gt;0,(1-'Assumptions (Geo)'!AI25)*(Model!AJ1577+Model!AJ1578-AJ1576-AJ1739+AJ1687)+Model!AJ1739-AJ1634-+Model!AJ1635,Model!AJ1577+Model!AJ1578-AJ1576+AJ1687-AJ1634+AJ1635)</f>
        <v>-1.233508356</v>
      </c>
      <c r="AK1791" s="160">
        <f>IF(Model!AK1577+Model!AK1578-AK1576-AK1739+AK1687&gt;0,(1-'Assumptions (Geo)'!AJ25)*(Model!AK1577+Model!AK1578-AK1576-AK1739+AK1687)+Model!AK1739-AK1634-+Model!AK1635,Model!AK1577+Model!AK1578-AK1576+AK1687-AK1634+AK1635)</f>
        <v>-1.27012889</v>
      </c>
      <c r="AL1791" s="160">
        <f>IF(Model!AL1577+Model!AL1578-AL1576-AL1739+AL1687&gt;0,(1-'Assumptions (Geo)'!AK25)*(Model!AL1577+Model!AL1578-AL1576-AL1739+AL1687)+Model!AL1739-AL1634-+Model!AL1635,Model!AL1577+Model!AL1578-AL1576+AL1687-AL1634+AL1635)</f>
        <v>-1.302448512</v>
      </c>
      <c r="AM1791" s="160">
        <f>IF(Model!AM1577+Model!AM1578-AM1576-AM1739+AM1687&gt;0,(1-'Assumptions (Geo)'!AL25)*(Model!AM1577+Model!AM1578-AM1576-AM1739+AM1687)+Model!AM1739-AM1634-+Model!AM1635,Model!AM1577+Model!AM1578-AM1576+AM1687-AM1634+AM1635)</f>
        <v>-1.265639442</v>
      </c>
      <c r="AN1791" s="160">
        <f>IF(Model!AN1577+Model!AN1578-AN1576-AN1739+AN1687&gt;0,(1-'Assumptions (Geo)'!AM25)*(Model!AN1577+Model!AN1578-AN1576-AN1739+AN1687)+Model!AN1739-AN1634-+Model!AN1635,Model!AN1577+Model!AN1578-AN1576+AN1687-AN1634+AN1635)</f>
        <v>-1.223709487</v>
      </c>
      <c r="AO1791" s="160">
        <f>IF(Model!AO1577+Model!AO1578-AO1576-AO1739+AO1687&gt;0,(1-'Assumptions (Geo)'!AN25)*(Model!AO1577+Model!AO1578-AO1576-AO1739+AO1687)+Model!AO1739-AO1634-+Model!AO1635,Model!AO1577+Model!AO1578-AO1576+AO1687-AO1634+AO1635)</f>
        <v>-1.176867148</v>
      </c>
      <c r="AP1791" s="160">
        <f>IF(Model!AP1577+Model!AP1578-AP1576-AP1739+AP1687&gt;0,(1-'Assumptions (Geo)'!AO25)*(Model!AP1577+Model!AP1578-AP1576-AP1739+AP1687)+Model!AP1739-AP1634-+Model!AP1635,Model!AP1577+Model!AP1578-AP1576+AP1687-AP1634+AP1635)</f>
        <v>-1.125868038</v>
      </c>
      <c r="AQ1791" s="160">
        <f>IF(Model!AQ1577+Model!AQ1578-AQ1576-AQ1739+AQ1687&gt;0,(1-'Assumptions (Geo)'!AP25)*(Model!AQ1577+Model!AQ1578-AQ1576-AQ1739+AQ1687)+Model!AQ1739-AQ1634-+Model!AQ1635,Model!AQ1577+Model!AQ1578-AQ1576+AQ1687-AQ1634+AQ1635)</f>
        <v>-1.070717941</v>
      </c>
      <c r="AR1791" s="160">
        <f>IF(Model!AR1577+Model!AR1578-AR1576-AR1739+AR1687&gt;0,(1-'Assumptions (Geo)'!AQ25)*(Model!AR1577+Model!AR1578-AR1576-AR1739+AR1687)+Model!AR1739-AR1634-+Model!AR1635,Model!AR1577+Model!AR1578-AR1576+AR1687-AR1634+AR1635)</f>
        <v>-1.011153749</v>
      </c>
      <c r="AS1791" s="160">
        <f>IF(Model!AS1577+Model!AS1578-AS1576-AS1739+AS1687&gt;0,(1-'Assumptions (Geo)'!AR25)*(Model!AS1577+Model!AS1578-AS1576-AS1739+AS1687)+Model!AS1739-AS1634-+Model!AS1635,Model!AS1577+Model!AS1578-AS1576+AS1687-AS1634+AS1635)</f>
        <v>-0.9469621324</v>
      </c>
      <c r="AT1791" s="160">
        <f>IF(Model!AT1577+Model!AT1578-AT1576-AT1739+AT1687&gt;0,(1-'Assumptions (Geo)'!AS25)*(Model!AT1577+Model!AT1578-AT1576-AT1739+AT1687)+Model!AT1739-AT1634-+Model!AT1635,Model!AT1577+Model!AT1578-AT1576+AT1687-AT1634+AT1635)</f>
        <v>-0.8777999211</v>
      </c>
      <c r="AU1791" s="160">
        <f>IF(Model!AU1577+Model!AU1578-AU1576-AU1739+AU1687&gt;0,(1-'Assumptions (Geo)'!AT25)*(Model!AU1577+Model!AU1578-AU1576-AU1739+AU1687)+Model!AU1739-AU1634-+Model!AU1635,Model!AU1577+Model!AU1578-AU1576+AU1687-AU1634+AU1635)</f>
        <v>-0.8034248863</v>
      </c>
      <c r="AV1791" s="160">
        <f>IF(Model!AV1577+Model!AV1578-AV1576-AV1739+AV1687&gt;0,(1-'Assumptions (Geo)'!AU25)*(Model!AV1577+Model!AV1578-AV1576-AV1739+AV1687)+Model!AV1739-AV1634-+Model!AV1635,Model!AV1577+Model!AV1578-AV1576+AV1687-AV1634+AV1635)</f>
        <v>-0.7237156913</v>
      </c>
      <c r="AW1791" s="160">
        <f>IF(Model!AW1577+Model!AW1578-AW1576-AW1739+AW1687&gt;0,(1-'Assumptions (Geo)'!AV25)*(Model!AW1577+Model!AW1578-AW1576-AW1739+AW1687)+Model!AW1739-AW1634-+Model!AW1635,Model!AW1577+Model!AW1578-AW1576+AW1687-AW1634+AW1635)</f>
        <v>-0.6387827809</v>
      </c>
      <c r="AX1791" s="160">
        <f>IF(Model!AX1577+Model!AX1578-AX1576-AX1739+AX1687&gt;0,(1-'Assumptions (Geo)'!AW25)*(Model!AX1577+Model!AX1578-AX1576-AX1739+AX1687)+Model!AX1739-AX1634-+Model!AX1635,Model!AX1577+Model!AX1578-AX1576+AX1687-AX1634+AX1635)</f>
        <v>-0.5476020277</v>
      </c>
      <c r="AY1791" s="160">
        <f>IF(Model!AY1577+Model!AY1578-AY1576-AY1739+AY1687&gt;0,(1-'Assumptions (Geo)'!AX25)*(Model!AY1577+Model!AY1578-AY1576-AY1739+AY1687)+Model!AY1739-AY1634-+Model!AY1635,Model!AY1577+Model!AY1578-AY1576+AY1687-AY1634+AY1635)</f>
        <v>-0.4304251282</v>
      </c>
      <c r="AZ1791" s="160">
        <f>IF(Model!AZ1577+Model!AZ1578-AZ1576-AZ1739+AZ1687&gt;0,(1-'Assumptions (Geo)'!AY25)*(Model!AZ1577+Model!AZ1578-AZ1576-AZ1739+AZ1687)+Model!AZ1739-AZ1634-+Model!AZ1635,Model!AZ1577+Model!AZ1578-AZ1576+AZ1687-AZ1634+AZ1635)</f>
        <v>-0.3256417978</v>
      </c>
      <c r="BA1791" s="160">
        <f>IF(Model!BA1577+Model!BA1578-BA1576-BA1739+BA1687&gt;0,(1-'Assumptions (Geo)'!AZ25)*(Model!BA1577+Model!BA1578-BA1576-BA1739+BA1687)+Model!BA1739-BA1634-+Model!BA1635,Model!BA1577+Model!BA1578-BA1576+BA1687-BA1634+BA1635)</f>
        <v>-0.2337406065</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0.007976691213</v>
      </c>
      <c r="Y1793" s="299">
        <f>Y1579*'Assumptions (Geo)'!$V$24/1000000000</f>
        <v>0.007976691213</v>
      </c>
      <c r="Z1793" s="299">
        <f>Z1579*'Assumptions (Geo)'!$V$24/1000000000</f>
        <v>0.007976691213</v>
      </c>
      <c r="AA1793" s="299">
        <f>AA1579*'Assumptions (Geo)'!$V$24/1000000000</f>
        <v>0.007976691213</v>
      </c>
      <c r="AB1793" s="299">
        <f>AB1579*'Assumptions (Geo)'!$V$24/1000000000</f>
        <v>0.007976691213</v>
      </c>
      <c r="AC1793" s="299">
        <f>AC1579*'Assumptions (Geo)'!$V$24/1000000000</f>
        <v>0.007976691213</v>
      </c>
      <c r="AD1793" s="299">
        <f>AD1579*'Assumptions (Geo)'!$V$24/1000000000</f>
        <v>0.007976691213</v>
      </c>
      <c r="AE1793" s="299">
        <f>AE1579*'Assumptions (Geo)'!$V$24/1000000000</f>
        <v>0.007976691213</v>
      </c>
      <c r="AF1793" s="299">
        <f>AF1579*'Assumptions (Geo)'!$V$24/1000000000</f>
        <v>0.007976691213</v>
      </c>
      <c r="AG1793" s="299">
        <f>AG1579*'Assumptions (Geo)'!$V$24/1000000000</f>
        <v>0.007976691213</v>
      </c>
      <c r="AH1793" s="299">
        <f>AH1579*'Assumptions (Geo)'!$V$24/1000000000</f>
        <v>0.007976691213</v>
      </c>
      <c r="AI1793" s="299">
        <f>AI1579*'Assumptions (Geo)'!$V$24/1000000000</f>
        <v>0.007976691213</v>
      </c>
      <c r="AJ1793" s="299">
        <f>AJ1579*'Assumptions (Geo)'!$V$24/1000000000</f>
        <v>0.007976691213</v>
      </c>
      <c r="AK1793" s="299">
        <f>AK1579*'Assumptions (Geo)'!$V$24/1000000000</f>
        <v>0.007976691213</v>
      </c>
      <c r="AL1793" s="299">
        <f>AL1579*'Assumptions (Geo)'!$V$24/1000000000</f>
        <v>0.007976691213</v>
      </c>
      <c r="AM1793" s="299">
        <f>AM1579*'Assumptions (Geo)'!$V$24/1000000000</f>
        <v>0.007976691213</v>
      </c>
      <c r="AN1793" s="299">
        <f>AN1579*'Assumptions (Geo)'!$V$24/1000000000</f>
        <v>0.007976691213</v>
      </c>
      <c r="AO1793" s="299">
        <f>AO1579*'Assumptions (Geo)'!$V$24/1000000000</f>
        <v>0.007976691213</v>
      </c>
      <c r="AP1793" s="299">
        <f>AP1579*'Assumptions (Geo)'!$V$24/1000000000</f>
        <v>0.007976691213</v>
      </c>
      <c r="AQ1793" s="299">
        <f>AQ1579*'Assumptions (Geo)'!$V$24/1000000000</f>
        <v>0.007976691213</v>
      </c>
      <c r="AR1793" s="299">
        <f>AR1579*'Assumptions (Geo)'!$V$24/1000000000</f>
        <v>0.007976691213</v>
      </c>
      <c r="AS1793" s="299">
        <f>AS1579*'Assumptions (Geo)'!$V$24/1000000000</f>
        <v>0.007976691213</v>
      </c>
      <c r="AT1793" s="299">
        <f>AT1579*'Assumptions (Geo)'!$V$24/1000000000</f>
        <v>0.007976691213</v>
      </c>
      <c r="AU1793" s="299">
        <f>AU1579*'Assumptions (Geo)'!$V$24/1000000000</f>
        <v>0.007976691213</v>
      </c>
      <c r="AV1793" s="299">
        <f>AV1579*'Assumptions (Geo)'!$V$24/1000000000</f>
        <v>0.007976691213</v>
      </c>
      <c r="AW1793" s="299">
        <f>AW1579*'Assumptions (Geo)'!$V$24/1000000000</f>
        <v>0.007976691213</v>
      </c>
      <c r="AX1793" s="299">
        <f>AX1579*'Assumptions (Geo)'!$V$24/1000000000</f>
        <v>0.007976691213</v>
      </c>
      <c r="AY1793" s="299">
        <f>AY1579*'Assumptions (Geo)'!$V$24/1000000000</f>
        <v>0.007976691213</v>
      </c>
      <c r="AZ1793" s="299">
        <f>AZ1579*'Assumptions (Geo)'!$V$24/1000000000</f>
        <v>0.007976691213</v>
      </c>
      <c r="BA1793" s="299">
        <f>BA1579*'Assumptions (Geo)'!$V$24/1000000000</f>
        <v>0.007976691213</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1783.3</v>
      </c>
      <c r="Y2023" s="167">
        <f>X2023-'Assumptions (Biomass)'!X42+X2030</f>
        <v>1986.914183</v>
      </c>
      <c r="Z2023" s="167">
        <f>Y2023-'Assumptions (Biomass)'!Y42+Y2030</f>
        <v>2190.528365</v>
      </c>
      <c r="AA2023" s="167">
        <f>Z2023-'Assumptions (Biomass)'!Z42+Z2030</f>
        <v>2394.142548</v>
      </c>
      <c r="AB2023" s="167">
        <f>AA2023-'Assumptions (Biomass)'!AA42+AA2030</f>
        <v>2597.756731</v>
      </c>
      <c r="AC2023" s="167">
        <f>AB2023-'Assumptions (Biomass)'!AB42+AB2030</f>
        <v>2801.370914</v>
      </c>
      <c r="AD2023" s="167">
        <f>AC2023-'Assumptions (Biomass)'!AC42+AC2030</f>
        <v>3004.985096</v>
      </c>
      <c r="AE2023" s="167">
        <f>AD2023-'Assumptions (Biomass)'!AD42+AD2030</f>
        <v>3208.599279</v>
      </c>
      <c r="AF2023" s="167">
        <f>AE2023-'Assumptions (Biomass)'!AE42+AE2030</f>
        <v>3412.213462</v>
      </c>
      <c r="AG2023" s="167">
        <f>AF2023-'Assumptions (Biomass)'!AF42+AF2030</f>
        <v>3615.827644</v>
      </c>
      <c r="AH2023" s="167">
        <f>AG2023-'Assumptions (Biomass)'!AG42+AG2030</f>
        <v>3819.441827</v>
      </c>
      <c r="AI2023" s="167">
        <f>AH2023-'Assumptions (Biomass)'!AH42+AH2030</f>
        <v>4023.05601</v>
      </c>
      <c r="AJ2023" s="167">
        <f>AI2023-'Assumptions (Biomass)'!AI42+AI2030</f>
        <v>4226.670192</v>
      </c>
      <c r="AK2023" s="167">
        <f>AJ2023-'Assumptions (Biomass)'!AJ42+AJ2030</f>
        <v>4430.284375</v>
      </c>
      <c r="AL2023" s="167">
        <f>AK2023-'Assumptions (Biomass)'!AK42+AK2030</f>
        <v>4633.898558</v>
      </c>
      <c r="AM2023" s="167">
        <f>AL2023-'Assumptions (Biomass)'!AL42+AL2030</f>
        <v>4837.512741</v>
      </c>
      <c r="AN2023" s="167">
        <f>AM2023-'Assumptions (Biomass)'!AM42+AM2030</f>
        <v>5041.126923</v>
      </c>
      <c r="AO2023" s="167">
        <f>AN2023-'Assumptions (Biomass)'!AN42+AN2030</f>
        <v>5244.741106</v>
      </c>
      <c r="AP2023" s="167">
        <f>AO2023-'Assumptions (Biomass)'!AO42+AO2030</f>
        <v>5448.355289</v>
      </c>
      <c r="AQ2023" s="167">
        <f>AP2023-'Assumptions (Biomass)'!AP42+AP2030</f>
        <v>5651.969471</v>
      </c>
      <c r="AR2023" s="167">
        <f>AQ2023-'Assumptions (Biomass)'!AQ42+AQ2030</f>
        <v>5855.583654</v>
      </c>
      <c r="AS2023" s="167">
        <f>AR2023-'Assumptions (Biomass)'!AR42+AR2030</f>
        <v>6059.197837</v>
      </c>
      <c r="AT2023" s="167">
        <f>AS2023-'Assumptions (Biomass)'!AS42+AS2030</f>
        <v>6262.81202</v>
      </c>
      <c r="AU2023" s="167">
        <f>AT2023-'Assumptions (Biomass)'!AT42+AT2030</f>
        <v>6466.426202</v>
      </c>
      <c r="AV2023" s="167">
        <f>AU2023-'Assumptions (Biomass)'!AU42+AU2030</f>
        <v>6670.040385</v>
      </c>
      <c r="AW2023" s="167">
        <f>AV2023-'Assumptions (Biomass)'!AV42+AV2030</f>
        <v>6873.654568</v>
      </c>
      <c r="AX2023" s="167">
        <f>AW2023-'Assumptions (Biomass)'!AW42+AW2030</f>
        <v>7077.26875</v>
      </c>
      <c r="AY2023" s="167">
        <f>AX2023-'Assumptions (Biomass)'!AX42+AX2030</f>
        <v>7280.882933</v>
      </c>
      <c r="AZ2023" s="167">
        <f>AY2023-'Assumptions (Biomass)'!AY42+AY2030</f>
        <v>7484.497116</v>
      </c>
      <c r="BA2023" s="167">
        <f>AZ2023-'Assumptions (Biomass)'!AZ42+AZ2030</f>
        <v>7688.111298</v>
      </c>
    </row>
    <row r="2024" ht="15.75" customHeight="1">
      <c r="A2024" s="313" t="s">
        <v>350</v>
      </c>
      <c r="B2024" s="24" t="s">
        <v>149</v>
      </c>
      <c r="C2024" s="171">
        <v>1325.3</v>
      </c>
      <c r="D2024" s="171">
        <v>1363.5</v>
      </c>
      <c r="E2024" s="171">
        <v>1381.3</v>
      </c>
      <c r="F2024" s="171">
        <v>1433.7</v>
      </c>
      <c r="G2024" s="171">
        <v>1449.3</v>
      </c>
      <c r="H2024" s="171">
        <v>1461.4</v>
      </c>
      <c r="I2024" s="171">
        <v>1488.8</v>
      </c>
      <c r="J2024" s="171">
        <v>1576.5</v>
      </c>
      <c r="K2024" s="171">
        <v>1585.0</v>
      </c>
      <c r="L2024" s="171">
        <v>1624.4</v>
      </c>
      <c r="M2024" s="171">
        <v>1647.4</v>
      </c>
      <c r="N2024" s="171">
        <v>1692.4</v>
      </c>
      <c r="O2024" s="171">
        <v>1735.1</v>
      </c>
      <c r="P2024" s="171">
        <v>1828.9</v>
      </c>
      <c r="Q2024" s="171">
        <v>1854.8</v>
      </c>
      <c r="R2024" s="171">
        <v>1876.3</v>
      </c>
      <c r="S2024" s="171">
        <v>1891.8</v>
      </c>
      <c r="T2024" s="171">
        <v>1883.5</v>
      </c>
      <c r="U2024" s="171">
        <v>1783.3</v>
      </c>
      <c r="V2024" s="314">
        <f t="shared" ref="V2024:W2024" si="70">U2024</f>
        <v>1783.3</v>
      </c>
      <c r="W2024" s="314">
        <f t="shared" si="70"/>
        <v>1783.3</v>
      </c>
      <c r="X2024" s="154">
        <f t="shared" ref="X2024:AZ2024" si="71">$W2024+($BA$2024-$W$2024)/($BA$2-$W$2)*W$1</f>
        <v>1986.914183</v>
      </c>
      <c r="Y2024" s="154">
        <f t="shared" si="71"/>
        <v>2190.528365</v>
      </c>
      <c r="Z2024" s="154">
        <f t="shared" si="71"/>
        <v>2394.142548</v>
      </c>
      <c r="AA2024" s="154">
        <f t="shared" si="71"/>
        <v>2597.756731</v>
      </c>
      <c r="AB2024" s="154">
        <f t="shared" si="71"/>
        <v>2801.370914</v>
      </c>
      <c r="AC2024" s="154">
        <f t="shared" si="71"/>
        <v>3004.985096</v>
      </c>
      <c r="AD2024" s="154">
        <f t="shared" si="71"/>
        <v>3208.599279</v>
      </c>
      <c r="AE2024" s="154">
        <f t="shared" si="71"/>
        <v>3412.213462</v>
      </c>
      <c r="AF2024" s="154">
        <f t="shared" si="71"/>
        <v>3615.827644</v>
      </c>
      <c r="AG2024" s="154">
        <f t="shared" si="71"/>
        <v>3819.441827</v>
      </c>
      <c r="AH2024" s="154">
        <f t="shared" si="71"/>
        <v>4023.05601</v>
      </c>
      <c r="AI2024" s="154">
        <f t="shared" si="71"/>
        <v>4226.670192</v>
      </c>
      <c r="AJ2024" s="154">
        <f t="shared" si="71"/>
        <v>4430.284375</v>
      </c>
      <c r="AK2024" s="154">
        <f t="shared" si="71"/>
        <v>4633.898558</v>
      </c>
      <c r="AL2024" s="154">
        <f t="shared" si="71"/>
        <v>4837.512741</v>
      </c>
      <c r="AM2024" s="154">
        <f t="shared" si="71"/>
        <v>5041.126923</v>
      </c>
      <c r="AN2024" s="154">
        <f t="shared" si="71"/>
        <v>5244.741106</v>
      </c>
      <c r="AO2024" s="154">
        <f t="shared" si="71"/>
        <v>5448.355289</v>
      </c>
      <c r="AP2024" s="154">
        <f t="shared" si="71"/>
        <v>5651.969471</v>
      </c>
      <c r="AQ2024" s="154">
        <f t="shared" si="71"/>
        <v>5855.583654</v>
      </c>
      <c r="AR2024" s="154">
        <f t="shared" si="71"/>
        <v>6059.197837</v>
      </c>
      <c r="AS2024" s="154">
        <f t="shared" si="71"/>
        <v>6262.81202</v>
      </c>
      <c r="AT2024" s="154">
        <f t="shared" si="71"/>
        <v>6466.426202</v>
      </c>
      <c r="AU2024" s="154">
        <f t="shared" si="71"/>
        <v>6670.040385</v>
      </c>
      <c r="AV2024" s="154">
        <f t="shared" si="71"/>
        <v>6873.654568</v>
      </c>
      <c r="AW2024" s="154">
        <f t="shared" si="71"/>
        <v>7077.26875</v>
      </c>
      <c r="AX2024" s="154">
        <f t="shared" si="71"/>
        <v>7280.882933</v>
      </c>
      <c r="AY2024" s="154">
        <f t="shared" si="71"/>
        <v>7484.497116</v>
      </c>
      <c r="AZ2024" s="154">
        <f t="shared" si="71"/>
        <v>7688.111298</v>
      </c>
      <c r="BA2024" s="155">
        <f>Inputs!$H$11</f>
        <v>7891.725481</v>
      </c>
    </row>
    <row r="2025" ht="15.75" customHeight="1">
      <c r="A2025" s="315" t="s">
        <v>28</v>
      </c>
      <c r="B2025" s="38" t="s">
        <v>150</v>
      </c>
      <c r="C2025" s="156">
        <v>3.154047</v>
      </c>
      <c r="D2025" s="156">
        <v>2.980323</v>
      </c>
      <c r="E2025" s="156">
        <v>2.497125</v>
      </c>
      <c r="F2025" s="156">
        <v>3.181898</v>
      </c>
      <c r="G2025" s="156">
        <v>3.123865</v>
      </c>
      <c r="H2025" s="156">
        <v>3.172614</v>
      </c>
      <c r="I2025" s="156">
        <v>3.067153</v>
      </c>
      <c r="J2025" s="156">
        <v>3.204872</v>
      </c>
      <c r="K2025" s="156">
        <v>3.212957</v>
      </c>
      <c r="L2025" s="156">
        <v>3.057233</v>
      </c>
      <c r="M2025" s="156">
        <v>3.480165</v>
      </c>
      <c r="N2025" s="156">
        <v>3.459251</v>
      </c>
      <c r="O2025" s="156">
        <v>3.685644</v>
      </c>
      <c r="P2025" s="156">
        <v>3.920053</v>
      </c>
      <c r="Q2025" s="156">
        <v>4.035122</v>
      </c>
      <c r="R2025" s="156">
        <v>3.654757</v>
      </c>
      <c r="S2025" s="156">
        <v>3.668042</v>
      </c>
      <c r="T2025" s="156">
        <v>3.740199</v>
      </c>
      <c r="U2025" s="156">
        <v>3.622984</v>
      </c>
      <c r="V2025" s="242">
        <f t="shared" ref="V2025:W2025" si="72">U2025</f>
        <v>3.622984</v>
      </c>
      <c r="W2025" s="242">
        <f t="shared" si="72"/>
        <v>3.622984</v>
      </c>
      <c r="X2025" s="154">
        <f t="shared" ref="X2025:AZ2025" si="73">$W2025+($BA$2025-$W$2025)/($BA$2-$W$2)*W$1</f>
        <v>4.85502216</v>
      </c>
      <c r="Y2025" s="154">
        <f t="shared" si="73"/>
        <v>6.087060321</v>
      </c>
      <c r="Z2025" s="154">
        <f t="shared" si="73"/>
        <v>7.319098481</v>
      </c>
      <c r="AA2025" s="154">
        <f t="shared" si="73"/>
        <v>8.551136641</v>
      </c>
      <c r="AB2025" s="154">
        <f t="shared" si="73"/>
        <v>9.783174802</v>
      </c>
      <c r="AC2025" s="154">
        <f t="shared" si="73"/>
        <v>11.01521296</v>
      </c>
      <c r="AD2025" s="154">
        <f t="shared" si="73"/>
        <v>12.24725112</v>
      </c>
      <c r="AE2025" s="154">
        <f t="shared" si="73"/>
        <v>13.47928928</v>
      </c>
      <c r="AF2025" s="154">
        <f t="shared" si="73"/>
        <v>14.71132744</v>
      </c>
      <c r="AG2025" s="154">
        <f t="shared" si="73"/>
        <v>15.9433656</v>
      </c>
      <c r="AH2025" s="154">
        <f t="shared" si="73"/>
        <v>17.17540376</v>
      </c>
      <c r="AI2025" s="154">
        <f t="shared" si="73"/>
        <v>18.40744192</v>
      </c>
      <c r="AJ2025" s="154">
        <f t="shared" si="73"/>
        <v>19.63948008</v>
      </c>
      <c r="AK2025" s="154">
        <f t="shared" si="73"/>
        <v>20.87151824</v>
      </c>
      <c r="AL2025" s="154">
        <f t="shared" si="73"/>
        <v>22.10355641</v>
      </c>
      <c r="AM2025" s="154">
        <f t="shared" si="73"/>
        <v>23.33559457</v>
      </c>
      <c r="AN2025" s="154">
        <f t="shared" si="73"/>
        <v>24.56763273</v>
      </c>
      <c r="AO2025" s="154">
        <f t="shared" si="73"/>
        <v>25.79967089</v>
      </c>
      <c r="AP2025" s="154">
        <f t="shared" si="73"/>
        <v>27.03170905</v>
      </c>
      <c r="AQ2025" s="154">
        <f t="shared" si="73"/>
        <v>28.26374721</v>
      </c>
      <c r="AR2025" s="154">
        <f t="shared" si="73"/>
        <v>29.49578537</v>
      </c>
      <c r="AS2025" s="154">
        <f t="shared" si="73"/>
        <v>30.72782353</v>
      </c>
      <c r="AT2025" s="154">
        <f t="shared" si="73"/>
        <v>31.95986169</v>
      </c>
      <c r="AU2025" s="154">
        <f t="shared" si="73"/>
        <v>33.19189985</v>
      </c>
      <c r="AV2025" s="154">
        <f t="shared" si="73"/>
        <v>34.42393801</v>
      </c>
      <c r="AW2025" s="154">
        <f t="shared" si="73"/>
        <v>35.65597617</v>
      </c>
      <c r="AX2025" s="154">
        <f t="shared" si="73"/>
        <v>36.88801433</v>
      </c>
      <c r="AY2025" s="154">
        <f t="shared" si="73"/>
        <v>38.12005249</v>
      </c>
      <c r="AZ2025" s="154">
        <f t="shared" si="73"/>
        <v>39.35209065</v>
      </c>
      <c r="BA2025" s="243">
        <f>Inputs!$I$11</f>
        <v>40.58412881</v>
      </c>
    </row>
    <row r="2026" ht="15.75" customHeight="1">
      <c r="A2026" s="315" t="s">
        <v>31</v>
      </c>
      <c r="B2026" s="159" t="s">
        <v>351</v>
      </c>
      <c r="C2026" s="160">
        <f>'Assumptions (Biomass)'!B18*Model!C2024/10^9+'Assumptions (Biomass)'!B19*Model!C2025/10^3</f>
        <v>0.1143226943</v>
      </c>
      <c r="D2026" s="160">
        <f>'Assumptions (Biomass)'!C18*Model!D2024/10^9+'Assumptions (Biomass)'!C19*Model!D2025/10^3</f>
        <v>0.1188054593</v>
      </c>
      <c r="E2026" s="160">
        <f>'Assumptions (Biomass)'!D18*Model!E2024/10^9+'Assumptions (Biomass)'!D19*Model!E2025/10^3</f>
        <v>0.1205504413</v>
      </c>
      <c r="F2026" s="160">
        <f>'Assumptions (Biomass)'!E18*Model!F2024/10^9+'Assumptions (Biomass)'!E19*Model!F2025/10^3</f>
        <v>0.1298827702</v>
      </c>
      <c r="G2026" s="160">
        <f>'Assumptions (Biomass)'!F18*Model!G2024/10^9+'Assumptions (Biomass)'!F19*Model!G2025/10^3</f>
        <v>0.133393544</v>
      </c>
      <c r="H2026" s="160">
        <f>'Assumptions (Biomass)'!G18*Model!H2024/10^9+'Assumptions (Biomass)'!G19*Model!H2025/10^3</f>
        <v>0.1371441642</v>
      </c>
      <c r="I2026" s="160">
        <f>'Assumptions (Biomass)'!H18*Model!I2024/10^9+'Assumptions (Biomass)'!H19*Model!I2025/10^3</f>
        <v>0.1416471024</v>
      </c>
      <c r="J2026" s="160">
        <f>'Assumptions (Biomass)'!I18*Model!J2024/10^9+'Assumptions (Biomass)'!I19*Model!J2025/10^3</f>
        <v>0.15263708</v>
      </c>
      <c r="K2026" s="160">
        <f>'Assumptions (Biomass)'!J18*Model!K2024/10^9+'Assumptions (Biomass)'!J19*Model!K2025/10^3</f>
        <v>0.1563185778</v>
      </c>
      <c r="L2026" s="160">
        <f>'Assumptions (Biomass)'!K18*Model!L2024/10^9+'Assumptions (Biomass)'!K19*Model!L2025/10^3</f>
        <v>0.1621613145</v>
      </c>
      <c r="M2026" s="160">
        <f>'Assumptions (Biomass)'!L18*Model!M2024/10^9+'Assumptions (Biomass)'!L19*Model!M2025/10^3</f>
        <v>0.1693214563</v>
      </c>
      <c r="N2026" s="160">
        <f>'Assumptions (Biomass)'!M18*Model!N2024/10^9+'Assumptions (Biomass)'!M19*Model!N2025/10^3</f>
        <v>0.1766863692</v>
      </c>
      <c r="O2026" s="160">
        <f>'Assumptions (Biomass)'!N18*Model!O2024/10^9+'Assumptions (Biomass)'!N19*Model!O2025/10^3</f>
        <v>0.1852351306</v>
      </c>
      <c r="P2026" s="160">
        <f>'Assumptions (Biomass)'!O18*Model!P2024/10^9+'Assumptions (Biomass)'!O19*Model!P2025/10^3</f>
        <v>0.1991101847</v>
      </c>
      <c r="Q2026" s="160">
        <f>'Assumptions (Biomass)'!P18*Model!Q2024/10^9+'Assumptions (Biomass)'!P19*Model!Q2025/10^3</f>
        <v>0.2060422135</v>
      </c>
      <c r="R2026" s="160">
        <f>'Assumptions (Biomass)'!Q18*Model!R2024/10^9+'Assumptions (Biomass)'!Q19*Model!R2025/10^3</f>
        <v>0.2101982108</v>
      </c>
      <c r="S2026" s="160">
        <f>'Assumptions (Biomass)'!R18*Model!S2024/10^9+'Assumptions (Biomass)'!R19*Model!S2025/10^3</f>
        <v>0.2158514549</v>
      </c>
      <c r="T2026" s="160">
        <f>'Assumptions (Biomass)'!S18*Model!T2024/10^9+'Assumptions (Biomass)'!S19*Model!T2025/10^3</f>
        <v>0.2194304381</v>
      </c>
      <c r="U2026" s="160">
        <f>'Assumptions (Biomass)'!T18*Model!U2024/10^9+'Assumptions (Biomass)'!T19*Model!U2025/10^3</f>
        <v>0.2121218584</v>
      </c>
      <c r="V2026" s="160">
        <f>'Assumptions (Biomass)'!U18*Model!V2024/10^9+'Assumptions (Biomass)'!U19*Model!V2025/10^3</f>
        <v>0.2161297391</v>
      </c>
      <c r="W2026" s="160">
        <f>'Assumptions (Biomass)'!V18*Model!W2024/10^9+'Assumptions (Biomass)'!V19*Model!W2025/10^3</f>
        <v>0.2202133457</v>
      </c>
      <c r="X2026" s="160">
        <f>'Assumptions (Biomass)'!W18*Model!X2024/10^9+'Assumptions (Biomass)'!W19*Model!X2025/10^3</f>
        <v>0.2546455622</v>
      </c>
      <c r="Y2026" s="160">
        <f>'Assumptions (Biomass)'!X18*Model!Y2024/10^9+'Assumptions (Biomass)'!X19*Model!Y2025/10^3</f>
        <v>0.2903003052</v>
      </c>
      <c r="Z2026" s="160">
        <f>'Assumptions (Biomass)'!Y18*Model!Z2024/10^9+'Assumptions (Biomass)'!Y19*Model!Z2025/10^3</f>
        <v>0.3272114801</v>
      </c>
      <c r="AA2026" s="160">
        <f>'Assumptions (Biomass)'!Z18*Model!AA2024/10^9+'Assumptions (Biomass)'!Z19*Model!AA2025/10^3</f>
        <v>0.365413837</v>
      </c>
      <c r="AB2026" s="160">
        <f>'Assumptions (Biomass)'!AA18*Model!AB2024/10^9+'Assumptions (Biomass)'!AA19*Model!AB2025/10^3</f>
        <v>0.4049429908</v>
      </c>
      <c r="AC2026" s="160">
        <f>'Assumptions (Biomass)'!AB18*Model!AC2024/10^9+'Assumptions (Biomass)'!AB19*Model!AC2025/10^3</f>
        <v>0.4458354411</v>
      </c>
      <c r="AD2026" s="160">
        <f>'Assumptions (Biomass)'!AC18*Model!AD2024/10^9+'Assumptions (Biomass)'!AC19*Model!AD2025/10^3</f>
        <v>0.4881285933</v>
      </c>
      <c r="AE2026" s="160">
        <f>'Assumptions (Biomass)'!AD18*Model!AE2024/10^9+'Assumptions (Biomass)'!AD19*Model!AE2025/10^3</f>
        <v>0.5318607794</v>
      </c>
      <c r="AF2026" s="160">
        <f>'Assumptions (Biomass)'!AE18*Model!AF2024/10^9+'Assumptions (Biomass)'!AE19*Model!AF2025/10^3</f>
        <v>0.57707128</v>
      </c>
      <c r="AG2026" s="160">
        <f>'Assumptions (Biomass)'!AF18*Model!AG2024/10^9+'Assumptions (Biomass)'!AF19*Model!AG2025/10^3</f>
        <v>0.6238003463</v>
      </c>
      <c r="AH2026" s="160">
        <f>'Assumptions (Biomass)'!AG18*Model!AH2024/10^9+'Assumptions (Biomass)'!AG19*Model!AH2025/10^3</f>
        <v>0.6720892228</v>
      </c>
      <c r="AI2026" s="160">
        <f>'Assumptions (Biomass)'!AH18*Model!AI2024/10^9+'Assumptions (Biomass)'!AH19*Model!AI2025/10^3</f>
        <v>0.7219801704</v>
      </c>
      <c r="AJ2026" s="160">
        <f>'Assumptions (Biomass)'!AI18*Model!AJ2024/10^9+'Assumptions (Biomass)'!AI19*Model!AJ2025/10^3</f>
        <v>0.7735164902</v>
      </c>
      <c r="AK2026" s="160">
        <f>'Assumptions (Biomass)'!AJ18*Model!AK2024/10^9+'Assumptions (Biomass)'!AJ19*Model!AK2025/10^3</f>
        <v>0.8267425477</v>
      </c>
      <c r="AL2026" s="160">
        <f>'Assumptions (Biomass)'!AK18*Model!AL2024/10^9+'Assumptions (Biomass)'!AK19*Model!AL2025/10^3</f>
        <v>0.8817037973</v>
      </c>
      <c r="AM2026" s="160">
        <f>'Assumptions (Biomass)'!AL18*Model!AM2024/10^9+'Assumptions (Biomass)'!AL19*Model!AM2025/10^3</f>
        <v>0.9384468081</v>
      </c>
      <c r="AN2026" s="160">
        <f>'Assumptions (Biomass)'!AM18*Model!AN2024/10^9+'Assumptions (Biomass)'!AM19*Model!AN2025/10^3</f>
        <v>0.9970192893</v>
      </c>
      <c r="AO2026" s="160">
        <f>'Assumptions (Biomass)'!AN18*Model!AO2024/10^9+'Assumptions (Biomass)'!AN19*Model!AO2025/10^3</f>
        <v>1.057470117</v>
      </c>
      <c r="AP2026" s="160">
        <f>'Assumptions (Biomass)'!AO18*Model!AP2024/10^9+'Assumptions (Biomass)'!AO19*Model!AP2025/10^3</f>
        <v>1.119849361</v>
      </c>
      <c r="AQ2026" s="160">
        <f>'Assumptions (Biomass)'!AP18*Model!AQ2024/10^9+'Assumptions (Biomass)'!AP19*Model!AQ2025/10^3</f>
        <v>1.184208313</v>
      </c>
      <c r="AR2026" s="160">
        <f>'Assumptions (Biomass)'!AQ18*Model!AR2024/10^9+'Assumptions (Biomass)'!AQ19*Model!AR2025/10^3</f>
        <v>1.250599515</v>
      </c>
      <c r="AS2026" s="160">
        <f>'Assumptions (Biomass)'!AR18*Model!AS2024/10^9+'Assumptions (Biomass)'!AR19*Model!AS2025/10^3</f>
        <v>1.319076785</v>
      </c>
      <c r="AT2026" s="160">
        <f>'Assumptions (Biomass)'!AS18*Model!AT2024/10^9+'Assumptions (Biomass)'!AS19*Model!AT2025/10^3</f>
        <v>1.389695253</v>
      </c>
      <c r="AU2026" s="160">
        <f>'Assumptions (Biomass)'!AT18*Model!AU2024/10^9+'Assumptions (Biomass)'!AT19*Model!AU2025/10^3</f>
        <v>1.462511384</v>
      </c>
      <c r="AV2026" s="160">
        <f>'Assumptions (Biomass)'!AU18*Model!AV2024/10^9+'Assumptions (Biomass)'!AU19*Model!AV2025/10^3</f>
        <v>1.537583016</v>
      </c>
      <c r="AW2026" s="160">
        <f>'Assumptions (Biomass)'!AV18*Model!AW2024/10^9+'Assumptions (Biomass)'!AV19*Model!AW2025/10^3</f>
        <v>1.614969386</v>
      </c>
      <c r="AX2026" s="160">
        <f>'Assumptions (Biomass)'!AW18*Model!AX2024/10^9+'Assumptions (Biomass)'!AW19*Model!AX2025/10^3</f>
        <v>1.694731162</v>
      </c>
      <c r="AY2026" s="160">
        <f>'Assumptions (Biomass)'!AX18*Model!AY2024/10^9+'Assumptions (Biomass)'!AX19*Model!AY2025/10^3</f>
        <v>1.776930484</v>
      </c>
      <c r="AZ2026" s="160">
        <f>'Assumptions (Biomass)'!AY18*Model!AZ2024/10^9+'Assumptions (Biomass)'!AY19*Model!AZ2025/10^3</f>
        <v>1.861630986</v>
      </c>
      <c r="BA2026" s="160">
        <f>'Assumptions (Biomass)'!AZ18*Model!BA2024/10^9+'Assumptions (Biomass)'!AZ19*Model!BA2025/10^3</f>
        <v>1.948897841</v>
      </c>
    </row>
    <row r="2027" ht="15.75" customHeight="1">
      <c r="A2027" s="313" t="s">
        <v>34</v>
      </c>
      <c r="B2027" s="316" t="s">
        <v>351</v>
      </c>
      <c r="C2027" s="317">
        <f>C2025*'Assumptions (Biomass)'!B22*1000*'Assumptions (Biomass)'!B23/10^9</f>
        <v>0.07967342938</v>
      </c>
      <c r="D2027" s="317">
        <f>D2025*'Assumptions (Biomass)'!C22*1000*'Assumptions (Biomass)'!C23/10^9</f>
        <v>0.07528503985</v>
      </c>
      <c r="E2027" s="317">
        <f>E2025*'Assumptions (Biomass)'!D22*1000*'Assumptions (Biomass)'!D23/10^9</f>
        <v>0.063079121</v>
      </c>
      <c r="F2027" s="317">
        <f>F2025*'Assumptions (Biomass)'!E22*1000*'Assumptions (Biomass)'!E23/10^9</f>
        <v>0.08037696509</v>
      </c>
      <c r="G2027" s="317">
        <f>G2025*'Assumptions (Biomass)'!F22*1000*'Assumptions (Biomass)'!F23/10^9</f>
        <v>0.07891101099</v>
      </c>
      <c r="H2027" s="317">
        <f>H2025*'Assumptions (Biomass)'!G22*1000*'Assumptions (Biomass)'!G23/10^9</f>
        <v>0.08014244477</v>
      </c>
      <c r="I2027" s="317">
        <f>I2025*'Assumptions (Biomass)'!H22*1000*'Assumptions (Biomass)'!H23/10^9</f>
        <v>0.07747842627</v>
      </c>
      <c r="J2027" s="317">
        <f>J2025*'Assumptions (Biomass)'!I22*1000*'Assumptions (Biomass)'!I23/10^9</f>
        <v>0.08095730437</v>
      </c>
      <c r="K2027" s="317">
        <f>K2025*'Assumptions (Biomass)'!J22*1000*'Assumptions (Biomass)'!J23/10^9</f>
        <v>0.08116153711</v>
      </c>
      <c r="L2027" s="317">
        <f>L2025*'Assumptions (Biomass)'!K22*1000*'Assumptions (Biomass)'!K23/10^9</f>
        <v>0.07722784015</v>
      </c>
      <c r="M2027" s="317">
        <f>M2025*'Assumptions (Biomass)'!L22*1000*'Assumptions (Biomass)'!L23/10^9</f>
        <v>0.08791139776</v>
      </c>
      <c r="N2027" s="317">
        <f>N2025*'Assumptions (Biomass)'!M22*1000*'Assumptions (Biomass)'!M23/10^9</f>
        <v>0.08738309552</v>
      </c>
      <c r="O2027" s="317">
        <f>O2025*'Assumptions (Biomass)'!N22*1000*'Assumptions (Biomass)'!N23/10^9</f>
        <v>0.09310194076</v>
      </c>
      <c r="P2027" s="317">
        <f>P2025*'Assumptions (Biomass)'!O22*1000*'Assumptions (Biomass)'!O23/10^9</f>
        <v>0.09902327577</v>
      </c>
      <c r="Q2027" s="317">
        <f>Q2025*'Assumptions (Biomass)'!P22*1000*'Assumptions (Biomass)'!P23/10^9</f>
        <v>0.1019299991</v>
      </c>
      <c r="R2027" s="317">
        <f>R2025*'Assumptions (Biomass)'!Q22*1000*'Assumptions (Biomass)'!Q23/10^9</f>
        <v>0.09232171358</v>
      </c>
      <c r="S2027" s="317">
        <f>S2025*'Assumptions (Biomass)'!R22*1000*'Assumptions (Biomass)'!R23/10^9</f>
        <v>0.09265730195</v>
      </c>
      <c r="T2027" s="317">
        <f>T2025*'Assumptions (Biomass)'!S22*1000*'Assumptions (Biomass)'!S23/10^9</f>
        <v>0.09448003815</v>
      </c>
      <c r="U2027" s="317">
        <f>U2025*'Assumptions (Biomass)'!T22*1000*'Assumptions (Biomass)'!T23/10^9</f>
        <v>0.09603506223</v>
      </c>
      <c r="V2027" s="317">
        <f>V2025*'Assumptions (Biomass)'!U22*1000*'Assumptions (Biomass)'!U23/10^9</f>
        <v>0.0985446133</v>
      </c>
      <c r="W2027" s="317">
        <f>W2025*'Assumptions (Biomass)'!V22*1000*'Assumptions (Biomass)'!V23/10^9</f>
        <v>0.1007974939</v>
      </c>
      <c r="X2027" s="317">
        <f>X2025*'Assumptions (Biomass)'!W22*1000*'Assumptions (Biomass)'!W23/10^9</f>
        <v>0.1380538007</v>
      </c>
      <c r="Y2027" s="317">
        <f>Y2025*'Assumptions (Biomass)'!X22*1000*'Assumptions (Biomass)'!X23/10^9</f>
        <v>0.1768080606</v>
      </c>
      <c r="Z2027" s="317">
        <f>Z2025*'Assumptions (Biomass)'!Y22*1000*'Assumptions (Biomass)'!Y23/10^9</f>
        <v>0.2171384205</v>
      </c>
      <c r="AA2027" s="317">
        <f>AA2025*'Assumptions (Biomass)'!Z22*1000*'Assumptions (Biomass)'!Z23/10^9</f>
        <v>0.2592089274</v>
      </c>
      <c r="AB2027" s="317">
        <f>AB2025*'Assumptions (Biomass)'!AA22*1000*'Assumptions (Biomass)'!AA23/10^9</f>
        <v>0.3025928036</v>
      </c>
      <c r="AC2027" s="317">
        <f>AC2025*'Assumptions (Biomass)'!AB22*1000*'Assumptions (Biomass)'!AB23/10^9</f>
        <v>0.3478979563</v>
      </c>
      <c r="AD2027" s="317">
        <f>AD2025*'Assumptions (Biomass)'!AC22*1000*'Assumptions (Biomass)'!AC23/10^9</f>
        <v>0.3960980971</v>
      </c>
      <c r="AE2027" s="317">
        <f>AE2025*'Assumptions (Biomass)'!AD22*1000*'Assumptions (Biomass)'!AD23/10^9</f>
        <v>0.4453235443</v>
      </c>
      <c r="AF2027" s="317">
        <f>AF2025*'Assumptions (Biomass)'!AE22*1000*'Assumptions (Biomass)'!AE23/10^9</f>
        <v>0.5004963207</v>
      </c>
      <c r="AG2027" s="317">
        <f>AG2025*'Assumptions (Biomass)'!AF22*1000*'Assumptions (Biomass)'!AF23/10^9</f>
        <v>0.5528506775</v>
      </c>
      <c r="AH2027" s="317">
        <f>AH2025*'Assumptions (Biomass)'!AG22*1000*'Assumptions (Biomass)'!AG23/10^9</f>
        <v>0.6087804816</v>
      </c>
      <c r="AI2027" s="317">
        <f>AI2025*'Assumptions (Biomass)'!AH22*1000*'Assumptions (Biomass)'!AH23/10^9</f>
        <v>0.6649720814</v>
      </c>
      <c r="AJ2027" s="317">
        <f>AJ2025*'Assumptions (Biomass)'!AI22*1000*'Assumptions (Biomass)'!AI23/10^9</f>
        <v>0.7246576148</v>
      </c>
      <c r="AK2027" s="317">
        <f>AK2025*'Assumptions (Biomass)'!AJ22*1000*'Assumptions (Biomass)'!AJ23/10^9</f>
        <v>0.7850125716</v>
      </c>
      <c r="AL2027" s="317">
        <f>AL2025*'Assumptions (Biomass)'!AK22*1000*'Assumptions (Biomass)'!AK23/10^9</f>
        <v>0.844651488</v>
      </c>
      <c r="AM2027" s="317">
        <f>AM2025*'Assumptions (Biomass)'!AL22*1000*'Assumptions (Biomass)'!AL23/10^9</f>
        <v>0.9151986358</v>
      </c>
      <c r="AN2027" s="317">
        <f>AN2025*'Assumptions (Biomass)'!AM22*1000*'Assumptions (Biomass)'!AM23/10^9</f>
        <v>0.9762031574</v>
      </c>
      <c r="AO2027" s="317">
        <f>AO2025*'Assumptions (Biomass)'!AN22*1000*'Assumptions (Biomass)'!AN23/10^9</f>
        <v>1.044625538</v>
      </c>
      <c r="AP2027" s="317">
        <f>AP2025*'Assumptions (Biomass)'!AO22*1000*'Assumptions (Biomass)'!AO23/10^9</f>
        <v>1.116192411</v>
      </c>
      <c r="AQ2027" s="317">
        <f>AQ2025*'Assumptions (Biomass)'!AP22*1000*'Assumptions (Biomass)'!AP23/10^9</f>
        <v>1.189454101</v>
      </c>
      <c r="AR2027" s="317">
        <f>AR2025*'Assumptions (Biomass)'!AQ22*1000*'Assumptions (Biomass)'!AQ23/10^9</f>
        <v>1.266618189</v>
      </c>
      <c r="AS2027" s="317">
        <f>AS2025*'Assumptions (Biomass)'!AR22*1000*'Assumptions (Biomass)'!AR23/10^9</f>
        <v>1.34698087</v>
      </c>
      <c r="AT2027" s="317">
        <f>AT2025*'Assumptions (Biomass)'!AS22*1000*'Assumptions (Biomass)'!AS23/10^9</f>
        <v>1.431737623</v>
      </c>
      <c r="AU2027" s="317">
        <f>AU2025*'Assumptions (Biomass)'!AT22*1000*'Assumptions (Biomass)'!AT23/10^9</f>
        <v>1.514466831</v>
      </c>
      <c r="AV2027" s="317">
        <f>AV2025*'Assumptions (Biomass)'!AU22*1000*'Assumptions (Biomass)'!AU23/10^9</f>
        <v>1.605439164</v>
      </c>
      <c r="AW2027" s="317">
        <f>AW2025*'Assumptions (Biomass)'!AV22*1000*'Assumptions (Biomass)'!AV23/10^9</f>
        <v>1.695803218</v>
      </c>
      <c r="AX2027" s="317">
        <f>AX2025*'Assumptions (Biomass)'!AW22*1000*'Assumptions (Biomass)'!AW23/10^9</f>
        <v>1.800767955</v>
      </c>
      <c r="AY2027" s="317">
        <f>AY2025*'Assumptions (Biomass)'!AX22*1000*'Assumptions (Biomass)'!AX23/10^9</f>
        <v>1.893429831</v>
      </c>
      <c r="AZ2027" s="317">
        <f>AZ2025*'Assumptions (Biomass)'!AY22*1000*'Assumptions (Biomass)'!AY23/10^9</f>
        <v>2.004804519</v>
      </c>
      <c r="BA2027" s="317">
        <f>BA2025*'Assumptions (Biomass)'!AZ22*1000*'Assumptions (Biomass)'!AZ23/10^9</f>
        <v>2.117226133</v>
      </c>
    </row>
    <row r="2028" ht="15.75" customHeight="1">
      <c r="A2028" s="315" t="s">
        <v>36</v>
      </c>
      <c r="B2028" s="159" t="s">
        <v>351</v>
      </c>
      <c r="C2028" s="95">
        <f>C2025*'Assumptions (Biomass)'!B36/10^3</f>
        <v>0.2111211824</v>
      </c>
      <c r="D2028" s="95">
        <f>D2025*'Assumptions (Biomass)'!C36/10^3</f>
        <v>0.2043389918</v>
      </c>
      <c r="E2028" s="95">
        <f>E2025*'Assumptions (Biomass)'!D36/10^3</f>
        <v>0.1547907857</v>
      </c>
      <c r="F2028" s="95">
        <f>F2025*'Assumptions (Biomass)'!E36/10^3</f>
        <v>0.2397556961</v>
      </c>
      <c r="G2028" s="95">
        <f>G2025*'Assumptions (Biomass)'!F36/10^3</f>
        <v>0.2473092072</v>
      </c>
      <c r="H2028" s="95">
        <f>H2025*'Assumptions (Biomass)'!G36/10^3</f>
        <v>0.3041042525</v>
      </c>
      <c r="I2028" s="95">
        <f>I2025*'Assumptions (Biomass)'!H36/10^3</f>
        <v>0.2645042203</v>
      </c>
      <c r="J2028" s="95">
        <f>J2025*'Assumptions (Biomass)'!I36/10^3</f>
        <v>0.2809124791</v>
      </c>
      <c r="K2028" s="95">
        <f>K2025*'Assumptions (Biomass)'!J36/10^3</f>
        <v>0.3259165748</v>
      </c>
      <c r="L2028" s="95">
        <f>L2025*'Assumptions (Biomass)'!K36/10^3</f>
        <v>0.2165288329</v>
      </c>
      <c r="M2028" s="95">
        <f>M2025*'Assumptions (Biomass)'!L36/10^3</f>
        <v>0.2548486548</v>
      </c>
      <c r="N2028" s="95">
        <f>N2025*'Assumptions (Biomass)'!M36/10^3</f>
        <v>0.2440235218</v>
      </c>
      <c r="O2028" s="95">
        <f>O2025*'Assumptions (Biomass)'!N36/10^3</f>
        <v>0.2248161756</v>
      </c>
      <c r="P2028" s="95">
        <f>P2025*'Assumptions (Biomass)'!O36/10^3</f>
        <v>0.2654436449</v>
      </c>
      <c r="Q2028" s="95">
        <f>Q2025*'Assumptions (Biomass)'!P36/10^3</f>
        <v>0.2932052804</v>
      </c>
      <c r="R2028" s="95">
        <f>R2025*'Assumptions (Biomass)'!Q36/10^3</f>
        <v>0.2187978754</v>
      </c>
      <c r="S2028" s="95">
        <f>S2025*'Assumptions (Biomass)'!R36/10^3</f>
        <v>0.2350114509</v>
      </c>
      <c r="T2028" s="95">
        <f>T2025*'Assumptions (Biomass)'!S36/10^3</f>
        <v>0.2339120455</v>
      </c>
      <c r="U2028" s="95">
        <f>U2025*'Assumptions (Biomass)'!T36/10^3</f>
        <v>0.2325955728</v>
      </c>
      <c r="V2028" s="95">
        <f>V2025*'Assumptions (Biomass)'!U36/10^3</f>
        <v>0.2358200286</v>
      </c>
      <c r="W2028" s="95">
        <f>W2025*'Assumptions (Biomass)'!V36/10^3</f>
        <v>0.2459762671</v>
      </c>
      <c r="X2028" s="95">
        <f>X2025*'Assumptions (Biomass)'!W36/10^3</f>
        <v>0.3321234726</v>
      </c>
      <c r="Y2028" s="95">
        <f>Y2025*'Assumptions (Biomass)'!X36/10^3</f>
        <v>0.4202496706</v>
      </c>
      <c r="Z2028" s="95">
        <f>Z2025*'Assumptions (Biomass)'!Y36/10^3</f>
        <v>0.5135513517</v>
      </c>
      <c r="AA2028" s="95">
        <f>AA2025*'Assumptions (Biomass)'!Z36/10^3</f>
        <v>0.6114023363</v>
      </c>
      <c r="AB2028" s="95">
        <f>AB2025*'Assumptions (Biomass)'!AA36/10^3</f>
        <v>0.7192256508</v>
      </c>
      <c r="AC2028" s="95">
        <f>AC2025*'Assumptions (Biomass)'!AB36/10^3</f>
        <v>0.8228762833</v>
      </c>
      <c r="AD2028" s="95">
        <f>AD2025*'Assumptions (Biomass)'!AC36/10^3</f>
        <v>0.9328928361</v>
      </c>
      <c r="AE2028" s="95">
        <f>AE2025*'Assumptions (Biomass)'!AD36/10^3</f>
        <v>1.044772703</v>
      </c>
      <c r="AF2028" s="95">
        <f>AF2025*'Assumptions (Biomass)'!AE36/10^3</f>
        <v>1.161268496</v>
      </c>
      <c r="AG2028" s="95">
        <f>AG2025*'Assumptions (Biomass)'!AF36/10^3</f>
        <v>1.281763051</v>
      </c>
      <c r="AH2028" s="95">
        <f>AH2025*'Assumptions (Biomass)'!AG36/10^3</f>
        <v>1.408369712</v>
      </c>
      <c r="AI2028" s="95">
        <f>AI2025*'Assumptions (Biomass)'!AH36/10^3</f>
        <v>1.533121784</v>
      </c>
      <c r="AJ2028" s="95">
        <f>AJ2025*'Assumptions (Biomass)'!AI36/10^3</f>
        <v>1.660560855</v>
      </c>
      <c r="AK2028" s="95">
        <f>AK2025*'Assumptions (Biomass)'!AJ36/10^3</f>
        <v>1.791664557</v>
      </c>
      <c r="AL2028" s="95">
        <f>AL2025*'Assumptions (Biomass)'!AK36/10^3</f>
        <v>1.929253662</v>
      </c>
      <c r="AM2028" s="95">
        <f>AM2025*'Assumptions (Biomass)'!AL36/10^3</f>
        <v>2.079004523</v>
      </c>
      <c r="AN2028" s="95">
        <f>AN2025*'Assumptions (Biomass)'!AM36/10^3</f>
        <v>2.231849297</v>
      </c>
      <c r="AO2028" s="95">
        <f>AO2025*'Assumptions (Biomass)'!AN36/10^3</f>
        <v>2.396399076</v>
      </c>
      <c r="AP2028" s="95">
        <f>AP2025*'Assumptions (Biomass)'!AO36/10^3</f>
        <v>2.566941363</v>
      </c>
      <c r="AQ2028" s="95">
        <f>AQ2025*'Assumptions (Biomass)'!AP36/10^3</f>
        <v>2.73870199</v>
      </c>
      <c r="AR2028" s="95">
        <f>AR2025*'Assumptions (Biomass)'!AQ36/10^3</f>
        <v>2.913974764</v>
      </c>
      <c r="AS2028" s="95">
        <f>AS2025*'Assumptions (Biomass)'!AR36/10^3</f>
        <v>3.093521175</v>
      </c>
      <c r="AT2028" s="95">
        <f>AT2025*'Assumptions (Biomass)'!AS36/10^3</f>
        <v>3.281312927</v>
      </c>
      <c r="AU2028" s="95">
        <f>AU2025*'Assumptions (Biomass)'!AT36/10^3</f>
        <v>3.478449367</v>
      </c>
      <c r="AV2028" s="95">
        <f>AV2025*'Assumptions (Biomass)'!AU36/10^3</f>
        <v>3.682711787</v>
      </c>
      <c r="AW2028" s="95">
        <f>AW2025*'Assumptions (Biomass)'!AV36/10^3</f>
        <v>3.885766176</v>
      </c>
      <c r="AX2028" s="95">
        <f>AX2025*'Assumptions (Biomass)'!AW36/10^3</f>
        <v>4.108388578</v>
      </c>
      <c r="AY2028" s="95">
        <f>AY2025*'Assumptions (Biomass)'!AX36/10^3</f>
        <v>4.398646554</v>
      </c>
      <c r="AZ2028" s="95">
        <f>AZ2025*'Assumptions (Biomass)'!AY36/10^3</f>
        <v>4.661766715</v>
      </c>
      <c r="BA2028" s="95">
        <f>BA2025*'Assumptions (Biomass)'!AZ36/10^3</f>
        <v>4.905785546</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15.5</v>
      </c>
      <c r="D2030" s="319">
        <v>35.1</v>
      </c>
      <c r="E2030" s="319">
        <v>16.8</v>
      </c>
      <c r="F2030" s="319">
        <v>47.9</v>
      </c>
      <c r="G2030" s="319">
        <v>5.4</v>
      </c>
      <c r="H2030" s="319">
        <v>11.7</v>
      </c>
      <c r="I2030" s="319">
        <v>29.0</v>
      </c>
      <c r="J2030" s="319">
        <v>21.9</v>
      </c>
      <c r="K2030" s="319">
        <v>16.9</v>
      </c>
      <c r="L2030" s="319">
        <v>48.3</v>
      </c>
      <c r="M2030" s="319">
        <v>32.1</v>
      </c>
      <c r="N2030" s="319">
        <v>53.8</v>
      </c>
      <c r="O2030" s="319">
        <v>50.2</v>
      </c>
      <c r="P2030" s="319">
        <v>94.6</v>
      </c>
      <c r="Q2030" s="319">
        <v>22.4</v>
      </c>
      <c r="R2030" s="319">
        <v>58.1</v>
      </c>
      <c r="S2030" s="319">
        <v>18.6</v>
      </c>
      <c r="T2030" s="319">
        <v>6.4</v>
      </c>
      <c r="U2030" s="319">
        <v>0.0</v>
      </c>
      <c r="V2030" s="319">
        <v>0.0</v>
      </c>
      <c r="W2030" s="152">
        <v>0.0</v>
      </c>
      <c r="X2030" s="148">
        <f t="shared" ref="X2030:BA2030" si="74">if(X2024&gt;X2023,X2024-X2023,0)</f>
        <v>203.6141827</v>
      </c>
      <c r="Y2030" s="148">
        <f t="shared" si="74"/>
        <v>203.6141827</v>
      </c>
      <c r="Z2030" s="148">
        <f t="shared" si="74"/>
        <v>203.6141827</v>
      </c>
      <c r="AA2030" s="148">
        <f t="shared" si="74"/>
        <v>203.6141827</v>
      </c>
      <c r="AB2030" s="148">
        <f t="shared" si="74"/>
        <v>203.6141827</v>
      </c>
      <c r="AC2030" s="148">
        <f t="shared" si="74"/>
        <v>203.6141827</v>
      </c>
      <c r="AD2030" s="148">
        <f t="shared" si="74"/>
        <v>203.6141827</v>
      </c>
      <c r="AE2030" s="148">
        <f t="shared" si="74"/>
        <v>203.6141827</v>
      </c>
      <c r="AF2030" s="148">
        <f t="shared" si="74"/>
        <v>203.6141827</v>
      </c>
      <c r="AG2030" s="148">
        <f t="shared" si="74"/>
        <v>203.6141827</v>
      </c>
      <c r="AH2030" s="148">
        <f t="shared" si="74"/>
        <v>203.6141827</v>
      </c>
      <c r="AI2030" s="148">
        <f t="shared" si="74"/>
        <v>203.6141827</v>
      </c>
      <c r="AJ2030" s="148">
        <f t="shared" si="74"/>
        <v>203.6141827</v>
      </c>
      <c r="AK2030" s="148">
        <f t="shared" si="74"/>
        <v>203.6141827</v>
      </c>
      <c r="AL2030" s="148">
        <f t="shared" si="74"/>
        <v>203.6141827</v>
      </c>
      <c r="AM2030" s="148">
        <f t="shared" si="74"/>
        <v>203.6141827</v>
      </c>
      <c r="AN2030" s="148">
        <f t="shared" si="74"/>
        <v>203.6141827</v>
      </c>
      <c r="AO2030" s="148">
        <f t="shared" si="74"/>
        <v>203.6141827</v>
      </c>
      <c r="AP2030" s="148">
        <f t="shared" si="74"/>
        <v>203.6141827</v>
      </c>
      <c r="AQ2030" s="148">
        <f t="shared" si="74"/>
        <v>203.6141827</v>
      </c>
      <c r="AR2030" s="148">
        <f t="shared" si="74"/>
        <v>203.6141827</v>
      </c>
      <c r="AS2030" s="148">
        <f t="shared" si="74"/>
        <v>203.6141827</v>
      </c>
      <c r="AT2030" s="148">
        <f t="shared" si="74"/>
        <v>203.6141827</v>
      </c>
      <c r="AU2030" s="148">
        <f t="shared" si="74"/>
        <v>203.6141827</v>
      </c>
      <c r="AV2030" s="148">
        <f t="shared" si="74"/>
        <v>203.6141827</v>
      </c>
      <c r="AW2030" s="148">
        <f t="shared" si="74"/>
        <v>203.6141827</v>
      </c>
      <c r="AX2030" s="148">
        <f t="shared" si="74"/>
        <v>203.6141827</v>
      </c>
      <c r="AY2030" s="148">
        <f t="shared" si="74"/>
        <v>203.6141827</v>
      </c>
      <c r="AZ2030" s="148">
        <f t="shared" si="74"/>
        <v>203.6141827</v>
      </c>
      <c r="BA2030" s="148">
        <f t="shared" si="74"/>
        <v>203.6141827</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0.2390903223</v>
      </c>
      <c r="D2032" s="177">
        <f t="shared" si="75"/>
        <v>0.07341557295</v>
      </c>
      <c r="E2032" s="177">
        <f t="shared" si="75"/>
        <v>0.06915111874</v>
      </c>
      <c r="F2032" s="177">
        <f t="shared" si="75"/>
        <v>0.04995491085</v>
      </c>
      <c r="G2032" s="177">
        <f t="shared" si="75"/>
        <v>0.06966089584</v>
      </c>
      <c r="H2032" s="177">
        <f t="shared" si="75"/>
        <v>0.07779754298</v>
      </c>
      <c r="I2032" s="177">
        <f t="shared" si="75"/>
        <v>0.1029679521</v>
      </c>
      <c r="J2032" s="177">
        <f t="shared" si="75"/>
        <v>0.1181161529</v>
      </c>
      <c r="K2032" s="177">
        <f t="shared" si="75"/>
        <v>0.1660792775</v>
      </c>
      <c r="L2032" s="177">
        <f t="shared" si="75"/>
        <v>0.1697146317</v>
      </c>
      <c r="M2032" s="177">
        <f t="shared" si="75"/>
        <v>0.2505369442</v>
      </c>
      <c r="N2032" s="177">
        <f t="shared" si="75"/>
        <v>0.2153314136</v>
      </c>
      <c r="O2032" s="177">
        <f t="shared" si="75"/>
        <v>0.2298304034</v>
      </c>
      <c r="P2032" s="177">
        <f t="shared" si="75"/>
        <v>0.1323580752</v>
      </c>
      <c r="Q2032" s="177">
        <f t="shared" si="75"/>
        <v>0.1130421452</v>
      </c>
      <c r="R2032" s="177">
        <f t="shared" si="75"/>
        <v>0.03436200364</v>
      </c>
      <c r="S2032" s="177">
        <f t="shared" si="75"/>
        <v>0.008887742953</v>
      </c>
      <c r="T2032" s="177">
        <f t="shared" si="75"/>
        <v>0</v>
      </c>
      <c r="U2032" s="177">
        <f t="shared" si="75"/>
        <v>0.2951048221</v>
      </c>
      <c r="V2032" s="177">
        <f t="shared" si="75"/>
        <v>0.5999249464</v>
      </c>
      <c r="W2032" s="177">
        <f t="shared" si="75"/>
        <v>0.781267619</v>
      </c>
      <c r="X2032" s="177">
        <f t="shared" si="75"/>
        <v>0.7968103425</v>
      </c>
      <c r="Y2032" s="177">
        <f t="shared" si="75"/>
        <v>0.8126622766</v>
      </c>
      <c r="Z2032" s="177">
        <f t="shared" si="75"/>
        <v>0.8288295729</v>
      </c>
      <c r="AA2032" s="177">
        <f t="shared" si="75"/>
        <v>0.8453185051</v>
      </c>
      <c r="AB2032" s="177">
        <f t="shared" si="75"/>
        <v>0.8621354721</v>
      </c>
      <c r="AC2032" s="177">
        <f t="shared" si="75"/>
        <v>0.8792869999</v>
      </c>
      <c r="AD2032" s="177">
        <f t="shared" si="75"/>
        <v>0.8967797442</v>
      </c>
      <c r="AE2032" s="177">
        <f t="shared" si="75"/>
        <v>0.9146204933</v>
      </c>
      <c r="AF2032" s="177">
        <f t="shared" si="75"/>
        <v>0.9328161705</v>
      </c>
      <c r="AG2032" s="177">
        <f t="shared" si="75"/>
        <v>0.9513738368</v>
      </c>
      <c r="AH2032" s="177">
        <f t="shared" si="75"/>
        <v>0.9703006938</v>
      </c>
      <c r="AI2032" s="177">
        <f t="shared" si="75"/>
        <v>0.9896040861</v>
      </c>
      <c r="AJ2032" s="177">
        <f t="shared" si="75"/>
        <v>1.009291505</v>
      </c>
      <c r="AK2032" s="177">
        <f t="shared" si="75"/>
        <v>1.029370589</v>
      </c>
      <c r="AL2032" s="177">
        <f t="shared" si="75"/>
        <v>1.049849132</v>
      </c>
      <c r="AM2032" s="177">
        <f t="shared" si="75"/>
        <v>1.07073508</v>
      </c>
      <c r="AN2032" s="177">
        <f t="shared" si="75"/>
        <v>1.092036538</v>
      </c>
      <c r="AO2032" s="177">
        <f t="shared" si="75"/>
        <v>1.113761772</v>
      </c>
      <c r="AP2032" s="177">
        <f t="shared" si="75"/>
        <v>1.135919213</v>
      </c>
      <c r="AQ2032" s="177">
        <f t="shared" si="75"/>
        <v>1.15851746</v>
      </c>
      <c r="AR2032" s="177">
        <f t="shared" si="75"/>
        <v>1.181565281</v>
      </c>
      <c r="AS2032" s="177">
        <f t="shared" si="75"/>
        <v>1.205071621</v>
      </c>
      <c r="AT2032" s="177">
        <f t="shared" si="75"/>
        <v>1.229045602</v>
      </c>
      <c r="AU2032" s="177">
        <f t="shared" si="75"/>
        <v>1.253496527</v>
      </c>
      <c r="AV2032" s="177">
        <f t="shared" si="75"/>
        <v>1.278433885</v>
      </c>
      <c r="AW2032" s="177">
        <f t="shared" si="75"/>
        <v>1.303867352</v>
      </c>
      <c r="AX2032" s="177">
        <f t="shared" si="75"/>
        <v>1.329806798</v>
      </c>
      <c r="AY2032" s="177">
        <f t="shared" si="75"/>
        <v>0.9041748603</v>
      </c>
      <c r="AZ2032" s="177">
        <f t="shared" si="75"/>
        <v>0.4610813648</v>
      </c>
      <c r="BA2032" s="177">
        <f t="shared" si="75"/>
        <v>0</v>
      </c>
    </row>
    <row r="2033" ht="15.75" hidden="1" customHeight="1" outlineLevel="1">
      <c r="A2033" s="318"/>
      <c r="B2033" s="38"/>
      <c r="C2033" s="177">
        <f>IF($C$2030&gt;0,3*'Assumptions (Biomass)'!$V$14*Model!$C$2030*'Assumptions (Biomass)'!B$2/10^9,0)</f>
        <v>0.04765409339</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0.1079134631</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0.03443392555</v>
      </c>
      <c r="D2035" s="177">
        <f>IF($E$2030&gt;0,'Assumptions (Biomass)'!$V$14*Model!$E$2030*'Assumptions (Biomass)'!C$2/10^9,0)</f>
        <v>0.01759460236</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0.04908884029</v>
      </c>
      <c r="D2036" s="177">
        <f>IF($F$2030&gt;0,'Assumptions (Biomass)'!$V$14*Model!$F$2030*'Assumptions (Biomass)'!C$2/10^9,0)</f>
        <v>0.05016556268</v>
      </c>
      <c r="E2036" s="177">
        <f>IF($F$2030&gt;0,'Assumptions (Biomass)'!$V$14*Model!$F$2030*'Assumptions (Biomass)'!D$2/10^9,0)</f>
        <v>0.05095905519</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0.005655407902</v>
      </c>
      <c r="E2037" s="177">
        <f>IF($G$2030&gt;0,'Assumptions (Biomass)'!$V$14*Model!$G$2030*'Assumptions (Biomass)'!D$2/10^9,0)</f>
        <v>0.005744862172</v>
      </c>
      <c r="F2037" s="177">
        <f>IF($G$2030&gt;0,'Assumptions (Biomass)'!$V$14*Model!$G$2030*'Assumptions (Biomass)'!E$2/10^9,0)</f>
        <v>0.005851551379</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0.01244720137</v>
      </c>
      <c r="F2038" s="177">
        <f>IF($H$2030&gt;0,'Assumptions (Biomass)'!$V$14*Model!$H$2030*'Assumptions (Biomass)'!E$2/10^9,0)</f>
        <v>0.01267836132</v>
      </c>
      <c r="G2038" s="177">
        <f>IF($H$2030&gt;0,'Assumptions (Biomass)'!$V$14*Model!$H$2030*'Assumptions (Biomass)'!F$2/10^9,0)</f>
        <v>0.0130196882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0.03142499815</v>
      </c>
      <c r="G2039" s="177">
        <f>IF($I$2030&gt;0,'Assumptions (Biomass)'!$V$14*Model!$I$2030*'Assumptions (Biomass)'!F$2/10^9,0)</f>
        <v>0.03227102204</v>
      </c>
      <c r="H2039" s="177">
        <f>IF($I$2030&gt;0,'Assumptions (Biomass)'!$V$14*Model!$I$2030*'Assumptions (Biomass)'!G$2/10^9,0)</f>
        <v>0.0332762352</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0.02437018561</v>
      </c>
      <c r="H2040" s="177">
        <f>IF($J$2030&gt;0,'Assumptions (Biomass)'!$V$14*Model!$J$2030*'Assumptions (Biomass)'!G$2/10^9,0)</f>
        <v>0.02512929486</v>
      </c>
      <c r="I2040" s="177">
        <f>IF($J$2030&gt;0,'Assumptions (Biomass)'!$V$14*Model!$J$2030*'Assumptions (Biomass)'!H$2/10^9,0)</f>
        <v>0.02588976064</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0.01939201293</v>
      </c>
      <c r="I2041" s="177">
        <f>IF($K$2030&gt;0,'Assumptions (Biomass)'!$V$14*Model!$K$2030*'Assumptions (Biomass)'!H$2/10^9,0)</f>
        <v>0.01997885638</v>
      </c>
      <c r="J2041" s="177">
        <f>IF($K$2030&gt;0,'Assumptions (Biomass)'!$V$14*Model!$K$2030*'Assumptions (Biomass)'!I$2/10^9,0)</f>
        <v>0.02051554968</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0.0570993351</v>
      </c>
      <c r="J2042" s="177">
        <f>IF($L$2030&gt;0,'Assumptions (Biomass)'!$V$14*Model!$L$2030*'Assumptions (Biomass)'!I$2/10^9,0)</f>
        <v>0.05863319819</v>
      </c>
      <c r="K2042" s="177">
        <f>IF($L$2030&gt;0,'Assumptions (Biomass)'!$V$14*Model!$L$2030*'Assumptions (Biomass)'!J$2/10^9,0)</f>
        <v>0.05977368928</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0.03896740501</v>
      </c>
      <c r="K2043" s="177">
        <f>IF($M$2030&gt;0,'Assumptions (Biomass)'!$V$14*Model!$M$2030*'Assumptions (Biomass)'!J$2/10^9,0)</f>
        <v>0.03972537114</v>
      </c>
      <c r="L2043" s="177">
        <f>IF($M$2030&gt;0,'Assumptions (Biomass)'!$V$14*Model!$M$2030*'Assumptions (Biomass)'!K$2/10^9,0)</f>
        <v>0.04002821217</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0.06658021705</v>
      </c>
      <c r="L2044" s="160">
        <f>IF($N$2030&gt;0,'Assumptions (Biomass)'!$V$14*Model!$N$2030*'Assumptions (Biomass)'!K$2/10^9,0)</f>
        <v>0.06708778239</v>
      </c>
      <c r="M2044" s="160">
        <f>IF($N$2030&gt;0,'Assumptions (Biomass)'!$V$14*Model!$N$2030*'Assumptions (Biomass)'!L$2/10^9,0)</f>
        <v>0.06786952466</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0.0625986371</v>
      </c>
      <c r="M2045" s="160">
        <f>IF($O$2030&gt;0,'Assumptions (Biomass)'!$V$14*Model!$O$2030*'Assumptions (Biomass)'!L$2/10^9,0)</f>
        <v>0.06332806948</v>
      </c>
      <c r="N2045" s="160">
        <f>IF($O$2030&gt;0,'Assumptions (Biomass)'!$V$14*Model!$O$2030*'Assumptions (Biomass)'!M$2/10^9,0)</f>
        <v>0.06465093878</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0.1193393501</v>
      </c>
      <c r="N2046" s="177">
        <f>IF($P$2030&gt;0,'Assumptions (Biomass)'!$V$14*Model!$P$2030*'Assumptions (Biomass)'!M$2/10^9,0)</f>
        <v>0.1218322472</v>
      </c>
      <c r="O2046" s="177">
        <f>IF($P$2030&gt;0,'Assumptions (Biomass)'!$V$14*Model!$P$2030*'Assumptions (Biomass)'!N$2/10^9,0)</f>
        <v>0.1241687959</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0.02884822766</v>
      </c>
      <c r="O2047" s="177">
        <f>IF($Q$2030&gt;0,'Assumptions (Biomass)'!$V$14*Model!$Q$2030*'Assumptions (Biomass)'!N$2/10^9,0)</f>
        <v>0.02940149078</v>
      </c>
      <c r="P2047" s="177">
        <f>IF($Q$2030&gt;0,'Assumptions (Biomass)'!$V$14*Model!$Q$2030*'Assumptions (Biomass)'!O$2/10^9,0)</f>
        <v>0.02991746604</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0.07626011671</v>
      </c>
      <c r="P2048" s="178">
        <f>IF($R$2030&gt;0,'Assumptions (Biomass)'!$V$14*Model!$R$2030*'Assumptions (Biomass)'!O$2/10^9,0)</f>
        <v>0.07759842755</v>
      </c>
      <c r="Q2048" s="178">
        <f>IF($R$2030&gt;0,'Assumptions (Biomass)'!$V$14*Model!$R$2030*'Assumptions (Biomass)'!P$2/10^9,0)</f>
        <v>0.07903427965</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0.02484218163</v>
      </c>
      <c r="Q2049" s="160">
        <f>IF($S$2030&gt;0,'Assumptions (Biomass)'!$V$14*Model!$S$2030*'Assumptions (Biomass)'!P$2/10^9,0)</f>
        <v>0.025301852</v>
      </c>
      <c r="R2049" s="160">
        <f>IF($S$2030&gt;0,'Assumptions (Biomass)'!$V$14*Model!$S$2030*'Assumptions (Biomass)'!Q$2/10^9,0)</f>
        <v>0.02556533071</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0.008706013593</v>
      </c>
      <c r="R2050" s="160">
        <f>IF($T$2030&gt;0,'Assumptions (Biomass)'!$V$14*Model!$T$2030*'Assumptions (Biomass)'!Q$2/10^9,0)</f>
        <v>0.008796672931</v>
      </c>
      <c r="S2050" s="160">
        <f>IF($T$2030&gt;0,'Assumptions (Biomass)'!$V$14*Model!$T$2030*'Assumptions (Biomass)'!R$2/10^9,0)</f>
        <v>0.008887742953</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0.2951048221</v>
      </c>
      <c r="V2054" s="219">
        <f>IF($X$2030&gt;0,'Assumptions (Biomass)'!$V$14*Model!$X$2030*'Assumptions (Biomass)'!U$2/10^9,0)</f>
        <v>0.2999624732</v>
      </c>
      <c r="W2054" s="219">
        <f>IF($X$2030&gt;0,'Assumptions (Biomass)'!$V$14*Model!$X$2030*'Assumptions (Biomass)'!V$2/10^9,0)</f>
        <v>0.2604225397</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0.2999624732</v>
      </c>
      <c r="W2055" s="219">
        <f>IF($Y$2030&gt;0,'Assumptions (Biomass)'!$V$14*Model!$Y$2030*'Assumptions (Biomass)'!V$2/10^9,0)</f>
        <v>0.2604225397</v>
      </c>
      <c r="X2055" s="219">
        <f>IF($Y$2030&gt;0,'Assumptions (Biomass)'!$V$14*Model!$Y$2030*'Assumptions (Biomass)'!W$2/10^9,0)</f>
        <v>0.2656034475</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0.2604225397</v>
      </c>
      <c r="X2056" s="177">
        <f>IF($Z$2030&gt;0,'Assumptions (Biomass)'!$V$14*Model!$Z$2030*'Assumptions (Biomass)'!W$2/10^9,0)</f>
        <v>0.2656034475</v>
      </c>
      <c r="Y2056" s="177">
        <f>IF($Z$2030&gt;0,'Assumptions (Biomass)'!$V$14*Model!$Z$2030*'Assumptions (Biomass)'!X$2/10^9,0)</f>
        <v>0.2708874255</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0.2656034475</v>
      </c>
      <c r="Y2057" s="177">
        <f>IF($AA$2030&gt;0,'Assumptions (Biomass)'!$V$14*Model!$AA$2030*'Assumptions (Biomass)'!X$2/10^9,0)</f>
        <v>0.2708874255</v>
      </c>
      <c r="Z2057" s="177">
        <f>IF($AA$2030&gt;0,'Assumptions (Biomass)'!$V$14*Model!$AA$2030*'Assumptions (Biomass)'!Y$2/10^9,0)</f>
        <v>0.2762765243</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0.2708874255</v>
      </c>
      <c r="Z2058" s="177">
        <f>IF($AB$2030&gt;0,'Assumptions (Biomass)'!$V$14*Model!$AB$2030*'Assumptions (Biomass)'!Y$2/10^9,0)</f>
        <v>0.2762765243</v>
      </c>
      <c r="AA2058" s="177">
        <f>IF($AB$2030&gt;0,'Assumptions (Biomass)'!$V$14*Model!$AB$2030*'Assumptions (Biomass)'!Z$2/10^9,0)</f>
        <v>0.281772835</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0.2762765243</v>
      </c>
      <c r="AA2059" s="177">
        <f>IF($AC$2030&gt;0,'Assumptions (Biomass)'!$V$14*Model!$AC$2030*'Assumptions (Biomass)'!Z$2/10^9,0)</f>
        <v>0.281772835</v>
      </c>
      <c r="AB2059" s="177">
        <f>IF($AC$2030&gt;0,'Assumptions (Biomass)'!$V$14*Model!$AC$2030*'Assumptions (Biomass)'!AA$2/10^9,0)</f>
        <v>0.2873784907</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0.281772835</v>
      </c>
      <c r="AB2060" s="177">
        <f>IF($AD$2030&gt;0,'Assumptions (Biomass)'!$V$14*Model!$AD$2030*'Assumptions (Biomass)'!AA$2/10^9,0)</f>
        <v>0.2873784907</v>
      </c>
      <c r="AC2060" s="177">
        <f>IF($AD$2030&gt;0,'Assumptions (Biomass)'!$V$14*Model!$AD$2030*'Assumptions (Biomass)'!AB$2/10^9,0)</f>
        <v>0.2930956666</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0.2873784907</v>
      </c>
      <c r="AC2061" s="177">
        <f>IF($AE$2030&gt;0,'Assumptions (Biomass)'!$V$14*Model!$AE$2030*'Assumptions (Biomass)'!AB$2/10^9,0)</f>
        <v>0.2930956666</v>
      </c>
      <c r="AD2061" s="177">
        <f>IF($AE$2030&gt;0,'Assumptions (Biomass)'!$V$14*Model!$AE$2030*'Assumptions (Biomass)'!AC$2/10^9,0)</f>
        <v>0.2989265814</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0.2930956666</v>
      </c>
      <c r="AD2062" s="177">
        <f>IF($AF$2030&gt;0,'Assumptions (Biomass)'!$V$14*Model!$AF$2030*'Assumptions (Biomass)'!AC$2/10^9,0)</f>
        <v>0.2989265814</v>
      </c>
      <c r="AE2062" s="177">
        <f>IF($AF$2030&gt;0,'Assumptions (Biomass)'!$V$14*Model!$AF$2030*'Assumptions (Biomass)'!AD$2/10^9,0)</f>
        <v>0.3048734978</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0.2989265814</v>
      </c>
      <c r="AE2063" s="177">
        <f>IF($AG$2030&gt;0,'Assumptions (Biomass)'!$V$14*Model!$AG$2030*'Assumptions (Biomass)'!AD$2/10^9,0)</f>
        <v>0.3048734978</v>
      </c>
      <c r="AF2063" s="177">
        <f>IF($AG$2030&gt;0,'Assumptions (Biomass)'!$V$14*Model!$AG$2030*'Assumptions (Biomass)'!AE$2/10^9,0)</f>
        <v>0.3109387235</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0.3048734978</v>
      </c>
      <c r="AF2064" s="177">
        <f>IF($AH$2030&gt;0,'Assumptions (Biomass)'!$V$14*Model!$AH$2030*'Assumptions (Biomass)'!AE$2/10^9,0)</f>
        <v>0.3109387235</v>
      </c>
      <c r="AG2064" s="177">
        <f>IF($AH$2030&gt;0,'Assumptions (Biomass)'!$V$14*Model!$AH$2030*'Assumptions (Biomass)'!AF$2/10^9,0)</f>
        <v>0.3171246123</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0.3109387235</v>
      </c>
      <c r="AG2065" s="177">
        <f>IF($AI$2030&gt;0,'Assumptions (Biomass)'!$V$14*Model!$AI$2030*'Assumptions (Biomass)'!AF$2/10^9,0)</f>
        <v>0.3171246123</v>
      </c>
      <c r="AH2065" s="177">
        <f>IF($AI$2030&gt;0,'Assumptions (Biomass)'!$V$14*Model!$AI$2030*'Assumptions (Biomass)'!AG$2/10^9,0)</f>
        <v>0.3234335646</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0.3171246123</v>
      </c>
      <c r="AH2066" s="177">
        <f>IF($AJ$2030&gt;0,'Assumptions (Biomass)'!$V$14*Model!$AJ$2030*'Assumptions (Biomass)'!AG$2/10^9,0)</f>
        <v>0.3234335646</v>
      </c>
      <c r="AI2066" s="177">
        <f>IF($AJ$2030&gt;0,'Assumptions (Biomass)'!$V$14*Model!$AJ$2030*'Assumptions (Biomass)'!AH$2/10^9,0)</f>
        <v>0.3298680287</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0.3234335646</v>
      </c>
      <c r="AI2067" s="177">
        <f>IF($AK$2030&gt;0,'Assumptions (Biomass)'!$V$14*Model!$AK$2030*'Assumptions (Biomass)'!AH$2/10^9,0)</f>
        <v>0.3298680287</v>
      </c>
      <c r="AJ2067" s="177">
        <f>IF($AK$2030&gt;0,'Assumptions (Biomass)'!$V$14*Model!$AK$2030*'Assumptions (Biomass)'!AI$2/10^9,0)</f>
        <v>0.3364305016</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0.3298680287</v>
      </c>
      <c r="AJ2068" s="177">
        <f>IF($AL$2030&gt;0,'Assumptions (Biomass)'!$V$14*Model!$AL$2030*'Assumptions (Biomass)'!AI$2/10^9,0)</f>
        <v>0.3364305016</v>
      </c>
      <c r="AK2068" s="177">
        <f>IF($AL$2030&gt;0,'Assumptions (Biomass)'!$V$14*Model!$AL$2030*'Assumptions (Biomass)'!AJ$2/10^9,0)</f>
        <v>0.3431235298</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0.3364305016</v>
      </c>
      <c r="AK2069" s="177">
        <f>IF($AM$2030&gt;0,'Assumptions (Biomass)'!$V$14*Model!$AM$2030*'Assumptions (Biomass)'!AJ$2/10^9,0)</f>
        <v>0.3431235298</v>
      </c>
      <c r="AL2069" s="177">
        <f>IF($AM$2030&gt;0,'Assumptions (Biomass)'!$V$14*Model!$AM$2030*'Assumptions (Biomass)'!AK$2/10^9,0)</f>
        <v>0.3499497108</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0.3431235298</v>
      </c>
      <c r="AL2070" s="177">
        <f>IF($AN$2030&gt;0,'Assumptions (Biomass)'!$V$14*Model!$AN$2030*'Assumptions (Biomass)'!AK$2/10^9,0)</f>
        <v>0.3499497108</v>
      </c>
      <c r="AM2070" s="177">
        <f>IF($AN$2030&gt;0,'Assumptions (Biomass)'!$V$14*Model!$AN$2030*'Assumptions (Biomass)'!AL$2/10^9,0)</f>
        <v>0.3569116934</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0.3499497108</v>
      </c>
      <c r="AM2071" s="177">
        <f>IF($AO$2030&gt;0,'Assumptions (Biomass)'!$V$14*Model!$AO$2030*'Assumptions (Biomass)'!AL$2/10^9,0)</f>
        <v>0.3569116934</v>
      </c>
      <c r="AN2071" s="177">
        <f>IF($AO$2030&gt;0,'Assumptions (Biomass)'!$V$14*Model!$AO$2030*'Assumptions (Biomass)'!AM$2/10^9,0)</f>
        <v>0.3640121794</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0.3569116934</v>
      </c>
      <c r="AN2072" s="177">
        <f>IF($AP$2030&gt;0,'Assumptions (Biomass)'!$V$14*Model!$AP$2030*'Assumptions (Biomass)'!AM$2/10^9,0)</f>
        <v>0.3640121794</v>
      </c>
      <c r="AO2072" s="177">
        <f>IF($AP$2030&gt;0,'Assumptions (Biomass)'!$V$14*Model!$AP$2030*'Assumptions (Biomass)'!AN$2/10^9,0)</f>
        <v>0.3712539241</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0.3640121794</v>
      </c>
      <c r="AO2073" s="177">
        <f>IF($AQ$2030&gt;0,'Assumptions (Biomass)'!$V$14*Model!$AQ$2030*'Assumptions (Biomass)'!AN$2/10^9,0)</f>
        <v>0.3712539241</v>
      </c>
      <c r="AP2073" s="177">
        <f>IF($AQ$2030&gt;0,'Assumptions (Biomass)'!$V$14*Model!$AQ$2030*'Assumptions (Biomass)'!AO$2/10^9,0)</f>
        <v>0.3786397378</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0.3712539241</v>
      </c>
      <c r="AP2074" s="177">
        <f>IF($AR$2030&gt;0,'Assumptions (Biomass)'!$V$14*Model!$AR$2030*'Assumptions (Biomass)'!AO$2/10^9,0)</f>
        <v>0.3786397378</v>
      </c>
      <c r="AQ2074" s="177">
        <f>IF($AR$2030&gt;0,'Assumptions (Biomass)'!$V$14*Model!$AR$2030*'Assumptions (Biomass)'!AP$2/10^9,0)</f>
        <v>0.3861724866</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0.3786397378</v>
      </c>
      <c r="AQ2075" s="177">
        <f>IF($AS$2030&gt;0,'Assumptions (Biomass)'!$V$14*Model!$AS$2030*'Assumptions (Biomass)'!AP$2/10^9,0)</f>
        <v>0.3861724866</v>
      </c>
      <c r="AR2075" s="177">
        <f>IF($AS$2030&gt;0,'Assumptions (Biomass)'!$V$14*Model!$AS$2030*'Assumptions (Biomass)'!AQ$2/10^9,0)</f>
        <v>0.3938550937</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0.3861724866</v>
      </c>
      <c r="AR2076" s="177">
        <f>IF($AT$2030&gt;0,'Assumptions (Biomass)'!$V$14*Model!$AT$2030*'Assumptions (Biomass)'!AQ$2/10^9,0)</f>
        <v>0.3938550937</v>
      </c>
      <c r="AS2076" s="177">
        <f>IF($AT$2030&gt;0,'Assumptions (Biomass)'!$V$14*Model!$AT$2030*'Assumptions (Biomass)'!AR$2/10^9,0)</f>
        <v>0.4016905404</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0.3938550937</v>
      </c>
      <c r="AS2077" s="177">
        <f>IF($AU$2030&gt;0,'Assumptions (Biomass)'!$V$14*Model!$AU$2030*'Assumptions (Biomass)'!AR$2/10^9,0)</f>
        <v>0.4016905404</v>
      </c>
      <c r="AT2077" s="177">
        <f>IF($AU$2030&gt;0,'Assumptions (Biomass)'!$V$14*Model!$AU$2030*'Assumptions (Biomass)'!AS$2/10^9,0)</f>
        <v>0.4096818674</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0.4016905404</v>
      </c>
      <c r="AT2078" s="177">
        <f>IF($AV$2030&gt;0,'Assumptions (Biomass)'!$V$14*Model!$AV$2030*'Assumptions (Biomass)'!AS$2/10^9,0)</f>
        <v>0.4096818674</v>
      </c>
      <c r="AU2078" s="177">
        <f>IF($AV$2030&gt;0,'Assumptions (Biomass)'!$V$14*Model!$AV$2030*'Assumptions (Biomass)'!AT$2/10^9,0)</f>
        <v>0.4178321757</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0.4096818674</v>
      </c>
      <c r="AU2079" s="177">
        <f>IF($AW$2030&gt;0,'Assumptions (Biomass)'!$V$14*Model!$AW$2030*'Assumptions (Biomass)'!AT$2/10^9,0)</f>
        <v>0.4178321757</v>
      </c>
      <c r="AV2079" s="177">
        <f>IF($AW$2030&gt;0,'Assumptions (Biomass)'!$V$14*Model!$AW$2030*'Assumptions (Biomass)'!AU$2/10^9,0)</f>
        <v>0.4261446282</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0.4178321757</v>
      </c>
      <c r="AV2080" s="177">
        <f>IF($AX$2030&gt;0,'Assumptions (Biomass)'!$V$14*Model!$AX$2030*'Assumptions (Biomass)'!AU$2/10^9,0)</f>
        <v>0.4261446282</v>
      </c>
      <c r="AW2080" s="177">
        <f>IF($AX$2030&gt;0,'Assumptions (Biomass)'!$V$14*Model!$AX$2030*'Assumptions (Biomass)'!AV$2/10^9,0)</f>
        <v>0.4346224506</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0.4261446282</v>
      </c>
      <c r="AW2081" s="177">
        <f>IF($AY$2030&gt;0,'Assumptions (Biomass)'!$V$14*Model!$AY$2030*'Assumptions (Biomass)'!AV$2/10^9,0)</f>
        <v>0.4346224506</v>
      </c>
      <c r="AX2081" s="177">
        <f>IF($AY$2030&gt;0,'Assumptions (Biomass)'!$V$14*Model!$AY$2030*'Assumptions (Biomass)'!AW$2/10^9,0)</f>
        <v>0.4432689328</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0.4346224506</v>
      </c>
      <c r="AX2082" s="177">
        <f>IF($AZ$2030&gt;0,'Assumptions (Biomass)'!$V$14*Model!$AZ$2030*'Assumptions (Biomass)'!AW$2/10^9,0)</f>
        <v>0.4432689328</v>
      </c>
      <c r="AY2082" s="177">
        <f>IF($AZ$2030&gt;0,'Assumptions (Biomass)'!$V$14*Model!$AZ$2030*'Assumptions (Biomass)'!AX$2/10^9,0)</f>
        <v>0.4520874302</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0.4432689328</v>
      </c>
      <c r="AY2083" s="177">
        <f>IF($BA$2030&gt;0,'Assumptions (Biomass)'!$V$14*Model!$BA$2030*'Assumptions (Biomass)'!AX$2/10^9,0)</f>
        <v>0.4520874302</v>
      </c>
      <c r="AZ2083" s="177">
        <f>IF($BA$2030&gt;0,'Assumptions (Biomass)'!$V$14*Model!$BA$2030*'Assumptions (Biomass)'!AY$2/10^9,0)</f>
        <v>0.4610813648</v>
      </c>
    </row>
    <row r="2084" ht="15.75" customHeight="1" collapsed="1">
      <c r="A2084" s="320" t="s">
        <v>52</v>
      </c>
      <c r="B2084" s="150" t="s">
        <v>351</v>
      </c>
      <c r="C2084" s="279">
        <f>'Assumptions (Biomass)'!$V$5*Model!C2032</f>
        <v>0.1434541934</v>
      </c>
      <c r="D2084" s="279">
        <f>'Assumptions (Biomass)'!$V$5*Model!D2032</f>
        <v>0.04404934377</v>
      </c>
      <c r="E2084" s="279">
        <f>'Assumptions (Biomass)'!$V$5*Model!E2032</f>
        <v>0.04149067124</v>
      </c>
      <c r="F2084" s="279">
        <f>'Assumptions (Biomass)'!$V$5*Model!F2032</f>
        <v>0.02997294651</v>
      </c>
      <c r="G2084" s="279">
        <f>'Assumptions (Biomass)'!$V$5*Model!G2032</f>
        <v>0.04179653751</v>
      </c>
      <c r="H2084" s="279">
        <f>'Assumptions (Biomass)'!$V$5*Model!H2032</f>
        <v>0.04667852579</v>
      </c>
      <c r="I2084" s="279">
        <f>'Assumptions (Biomass)'!$V$5*Model!I2032</f>
        <v>0.06178077127</v>
      </c>
      <c r="J2084" s="279">
        <f>'Assumptions (Biomass)'!$V$5*Model!J2032</f>
        <v>0.07086969173</v>
      </c>
      <c r="K2084" s="279">
        <f>'Assumptions (Biomass)'!$V$5*Model!K2032</f>
        <v>0.09964756648</v>
      </c>
      <c r="L2084" s="279">
        <f>'Assumptions (Biomass)'!$V$5*Model!L2032</f>
        <v>0.101828779</v>
      </c>
      <c r="M2084" s="279">
        <f>'Assumptions (Biomass)'!$V$5*Model!M2032</f>
        <v>0.1503221665</v>
      </c>
      <c r="N2084" s="279">
        <f>'Assumptions (Biomass)'!$V$5*Model!N2032</f>
        <v>0.1291988482</v>
      </c>
      <c r="O2084" s="279">
        <f>'Assumptions (Biomass)'!$V$5*Model!O2032</f>
        <v>0.137898242</v>
      </c>
      <c r="P2084" s="279">
        <f>'Assumptions (Biomass)'!$V$5*Model!P2032</f>
        <v>0.07941484513</v>
      </c>
      <c r="Q2084" s="279">
        <f>'Assumptions (Biomass)'!$V$5*Model!Q2032</f>
        <v>0.06782528715</v>
      </c>
      <c r="R2084" s="279">
        <f>'Assumptions (Biomass)'!$V$5*Model!R2032</f>
        <v>0.02061720218</v>
      </c>
      <c r="S2084" s="279">
        <f>'Assumptions (Biomass)'!$V$5*Model!S2032</f>
        <v>0.005332645772</v>
      </c>
      <c r="T2084" s="279">
        <f>'Assumptions (Biomass)'!$V$5*Model!T2032</f>
        <v>0</v>
      </c>
      <c r="U2084" s="279">
        <f>'Assumptions (Biomass)'!$V$5*Model!U2032</f>
        <v>0.1770628933</v>
      </c>
      <c r="V2084" s="279">
        <f>'Assumptions (Biomass)'!$V$5*Model!V2032</f>
        <v>0.3599549679</v>
      </c>
      <c r="W2084" s="279">
        <f>'Assumptions (Biomass)'!$V$5*Model!W2032</f>
        <v>0.4687605714</v>
      </c>
      <c r="X2084" s="279">
        <f>'Assumptions (Biomass)'!$V$5*Model!X2032</f>
        <v>0.4780862055</v>
      </c>
      <c r="Y2084" s="279">
        <f>'Assumptions (Biomass)'!$V$5*Model!Y2032</f>
        <v>0.487597366</v>
      </c>
      <c r="Z2084" s="279">
        <f>'Assumptions (Biomass)'!$V$5*Model!Z2032</f>
        <v>0.4972977437</v>
      </c>
      <c r="AA2084" s="279">
        <f>'Assumptions (Biomass)'!$V$5*Model!AA2032</f>
        <v>0.5071911031</v>
      </c>
      <c r="AB2084" s="279">
        <f>'Assumptions (Biomass)'!$V$5*Model!AB2032</f>
        <v>0.5172812833</v>
      </c>
      <c r="AC2084" s="279">
        <f>'Assumptions (Biomass)'!$V$5*Model!AC2032</f>
        <v>0.5275721999</v>
      </c>
      <c r="AD2084" s="279">
        <f>'Assumptions (Biomass)'!$V$5*Model!AD2032</f>
        <v>0.5380678465</v>
      </c>
      <c r="AE2084" s="279">
        <f>'Assumptions (Biomass)'!$V$5*Model!AE2032</f>
        <v>0.548772296</v>
      </c>
      <c r="AF2084" s="279">
        <f>'Assumptions (Biomass)'!$V$5*Model!AF2032</f>
        <v>0.5596897023</v>
      </c>
      <c r="AG2084" s="279">
        <f>'Assumptions (Biomass)'!$V$5*Model!AG2032</f>
        <v>0.5708243021</v>
      </c>
      <c r="AH2084" s="279">
        <f>'Assumptions (Biomass)'!$V$5*Model!AH2032</f>
        <v>0.5821804163</v>
      </c>
      <c r="AI2084" s="279">
        <f>'Assumptions (Biomass)'!$V$5*Model!AI2032</f>
        <v>0.5937624517</v>
      </c>
      <c r="AJ2084" s="279">
        <f>'Assumptions (Biomass)'!$V$5*Model!AJ2032</f>
        <v>0.6055749028</v>
      </c>
      <c r="AK2084" s="279">
        <f>'Assumptions (Biomass)'!$V$5*Model!AK2032</f>
        <v>0.6176223537</v>
      </c>
      <c r="AL2084" s="279">
        <f>'Assumptions (Biomass)'!$V$5*Model!AL2032</f>
        <v>0.6299094794</v>
      </c>
      <c r="AM2084" s="279">
        <f>'Assumptions (Biomass)'!$V$5*Model!AM2032</f>
        <v>0.6424410481</v>
      </c>
      <c r="AN2084" s="279">
        <f>'Assumptions (Biomass)'!$V$5*Model!AN2032</f>
        <v>0.6552219228</v>
      </c>
      <c r="AO2084" s="279">
        <f>'Assumptions (Biomass)'!$V$5*Model!AO2032</f>
        <v>0.6682570633</v>
      </c>
      <c r="AP2084" s="279">
        <f>'Assumptions (Biomass)'!$V$5*Model!AP2032</f>
        <v>0.681551528</v>
      </c>
      <c r="AQ2084" s="279">
        <f>'Assumptions (Biomass)'!$V$5*Model!AQ2032</f>
        <v>0.6951104758</v>
      </c>
      <c r="AR2084" s="279">
        <f>'Assumptions (Biomass)'!$V$5*Model!AR2032</f>
        <v>0.7089391687</v>
      </c>
      <c r="AS2084" s="279">
        <f>'Assumptions (Biomass)'!$V$5*Model!AS2032</f>
        <v>0.7230429728</v>
      </c>
      <c r="AT2084" s="279">
        <f>'Assumptions (Biomass)'!$V$5*Model!AT2032</f>
        <v>0.7374273613</v>
      </c>
      <c r="AU2084" s="279">
        <f>'Assumptions (Biomass)'!$V$5*Model!AU2032</f>
        <v>0.7520979163</v>
      </c>
      <c r="AV2084" s="279">
        <f>'Assumptions (Biomass)'!$V$5*Model!AV2032</f>
        <v>0.7670603308</v>
      </c>
      <c r="AW2084" s="279">
        <f>'Assumptions (Biomass)'!$V$5*Model!AW2032</f>
        <v>0.7823204111</v>
      </c>
      <c r="AX2084" s="279">
        <f>'Assumptions (Biomass)'!$V$5*Model!AX2032</f>
        <v>0.797884079</v>
      </c>
      <c r="AY2084" s="279">
        <f>'Assumptions (Biomass)'!$V$5*Model!AY2032</f>
        <v>0.5425049162</v>
      </c>
      <c r="AZ2084" s="279">
        <f>'Assumptions (Biomass)'!$V$5*Model!AZ2032</f>
        <v>0.2766488189</v>
      </c>
      <c r="BA2084" s="279">
        <f>'Assumptions (Biomass)'!$V$5*Model!BA2032</f>
        <v>0</v>
      </c>
    </row>
    <row r="2085" ht="15.75" customHeight="1">
      <c r="A2085" s="320" t="s">
        <v>54</v>
      </c>
      <c r="B2085" s="150" t="s">
        <v>351</v>
      </c>
      <c r="C2085" s="176">
        <f>'Assumptions (Biomass)'!$V$6*Model!C2032</f>
        <v>0.09563612893</v>
      </c>
      <c r="D2085" s="176">
        <f>'Assumptions (Biomass)'!$V$6*Model!D2032</f>
        <v>0.02936622918</v>
      </c>
      <c r="E2085" s="176">
        <f>'Assumptions (Biomass)'!$V$6*Model!E2032</f>
        <v>0.02766044749</v>
      </c>
      <c r="F2085" s="176">
        <f>'Assumptions (Biomass)'!$V$6*Model!F2032</f>
        <v>0.01998196434</v>
      </c>
      <c r="G2085" s="176">
        <f>'Assumptions (Biomass)'!$V$6*Model!G2032</f>
        <v>0.02786435834</v>
      </c>
      <c r="H2085" s="176">
        <f>'Assumptions (Biomass)'!$V$6*Model!H2032</f>
        <v>0.03111901719</v>
      </c>
      <c r="I2085" s="176">
        <f>'Assumptions (Biomass)'!$V$6*Model!I2032</f>
        <v>0.04118718085</v>
      </c>
      <c r="J2085" s="176">
        <f>'Assumptions (Biomass)'!$V$6*Model!J2032</f>
        <v>0.04724646115</v>
      </c>
      <c r="K2085" s="176">
        <f>'Assumptions (Biomass)'!$V$6*Model!K2032</f>
        <v>0.06643171099</v>
      </c>
      <c r="L2085" s="176">
        <f>'Assumptions (Biomass)'!$V$6*Model!L2032</f>
        <v>0.06788585266</v>
      </c>
      <c r="M2085" s="176">
        <f>'Assumptions (Biomass)'!$V$6*Model!M2032</f>
        <v>0.1002147777</v>
      </c>
      <c r="N2085" s="176">
        <f>'Assumptions (Biomass)'!$V$6*Model!N2032</f>
        <v>0.08613256545</v>
      </c>
      <c r="O2085" s="176">
        <f>'Assumptions (Biomass)'!$V$6*Model!O2032</f>
        <v>0.09193216135</v>
      </c>
      <c r="P2085" s="176">
        <f>'Assumptions (Biomass)'!$V$6*Model!P2032</f>
        <v>0.05294323009</v>
      </c>
      <c r="Q2085" s="176">
        <f>'Assumptions (Biomass)'!$V$6*Model!Q2032</f>
        <v>0.0452168581</v>
      </c>
      <c r="R2085" s="176">
        <f>'Assumptions (Biomass)'!$V$6*Model!R2032</f>
        <v>0.01374480145</v>
      </c>
      <c r="S2085" s="176">
        <f>'Assumptions (Biomass)'!$V$6*Model!S2032</f>
        <v>0.003555097181</v>
      </c>
      <c r="T2085" s="176">
        <f>'Assumptions (Biomass)'!$V$6*Model!T2032</f>
        <v>0</v>
      </c>
      <c r="U2085" s="176">
        <f>'Assumptions (Biomass)'!$V$6*Model!U2032</f>
        <v>0.1180419289</v>
      </c>
      <c r="V2085" s="176">
        <f>'Assumptions (Biomass)'!$V$6*Model!V2032</f>
        <v>0.2399699786</v>
      </c>
      <c r="W2085" s="176">
        <f>'Assumptions (Biomass)'!$V$6*Model!W2032</f>
        <v>0.3125070476</v>
      </c>
      <c r="X2085" s="176">
        <f>'Assumptions (Biomass)'!$V$6*Model!X2032</f>
        <v>0.318724137</v>
      </c>
      <c r="Y2085" s="176">
        <f>'Assumptions (Biomass)'!$V$6*Model!Y2032</f>
        <v>0.3250649106</v>
      </c>
      <c r="Z2085" s="176">
        <f>'Assumptions (Biomass)'!$V$6*Model!Z2032</f>
        <v>0.3315318291</v>
      </c>
      <c r="AA2085" s="176">
        <f>'Assumptions (Biomass)'!$V$6*Model!AA2032</f>
        <v>0.3381274021</v>
      </c>
      <c r="AB2085" s="176">
        <f>'Assumptions (Biomass)'!$V$6*Model!AB2032</f>
        <v>0.3448541889</v>
      </c>
      <c r="AC2085" s="176">
        <f>'Assumptions (Biomass)'!$V$6*Model!AC2032</f>
        <v>0.3517147999</v>
      </c>
      <c r="AD2085" s="176">
        <f>'Assumptions (Biomass)'!$V$6*Model!AD2032</f>
        <v>0.3587118977</v>
      </c>
      <c r="AE2085" s="176">
        <f>'Assumptions (Biomass)'!$V$6*Model!AE2032</f>
        <v>0.3658481973</v>
      </c>
      <c r="AF2085" s="176">
        <f>'Assumptions (Biomass)'!$V$6*Model!AF2032</f>
        <v>0.3731264682</v>
      </c>
      <c r="AG2085" s="176">
        <f>'Assumptions (Biomass)'!$V$6*Model!AG2032</f>
        <v>0.3805495347</v>
      </c>
      <c r="AH2085" s="176">
        <f>'Assumptions (Biomass)'!$V$6*Model!AH2032</f>
        <v>0.3881202775</v>
      </c>
      <c r="AI2085" s="176">
        <f>'Assumptions (Biomass)'!$V$6*Model!AI2032</f>
        <v>0.3958416344</v>
      </c>
      <c r="AJ2085" s="176">
        <f>'Assumptions (Biomass)'!$V$6*Model!AJ2032</f>
        <v>0.4037166019</v>
      </c>
      <c r="AK2085" s="176">
        <f>'Assumptions (Biomass)'!$V$6*Model!AK2032</f>
        <v>0.4117482358</v>
      </c>
      <c r="AL2085" s="176">
        <f>'Assumptions (Biomass)'!$V$6*Model!AL2032</f>
        <v>0.4199396529</v>
      </c>
      <c r="AM2085" s="176">
        <f>'Assumptions (Biomass)'!$V$6*Model!AM2032</f>
        <v>0.4282940321</v>
      </c>
      <c r="AN2085" s="176">
        <f>'Assumptions (Biomass)'!$V$6*Model!AN2032</f>
        <v>0.4368146152</v>
      </c>
      <c r="AO2085" s="176">
        <f>'Assumptions (Biomass)'!$V$6*Model!AO2032</f>
        <v>0.4455047089</v>
      </c>
      <c r="AP2085" s="176">
        <f>'Assumptions (Biomass)'!$V$6*Model!AP2032</f>
        <v>0.4543676853</v>
      </c>
      <c r="AQ2085" s="176">
        <f>'Assumptions (Biomass)'!$V$6*Model!AQ2032</f>
        <v>0.4634069839</v>
      </c>
      <c r="AR2085" s="176">
        <f>'Assumptions (Biomass)'!$V$6*Model!AR2032</f>
        <v>0.4726261124</v>
      </c>
      <c r="AS2085" s="176">
        <f>'Assumptions (Biomass)'!$V$6*Model!AS2032</f>
        <v>0.4820286485</v>
      </c>
      <c r="AT2085" s="176">
        <f>'Assumptions (Biomass)'!$V$6*Model!AT2032</f>
        <v>0.4916182409</v>
      </c>
      <c r="AU2085" s="176">
        <f>'Assumptions (Biomass)'!$V$6*Model!AU2032</f>
        <v>0.5013986109</v>
      </c>
      <c r="AV2085" s="176">
        <f>'Assumptions (Biomass)'!$V$6*Model!AV2032</f>
        <v>0.5113735538</v>
      </c>
      <c r="AW2085" s="176">
        <f>'Assumptions (Biomass)'!$V$6*Model!AW2032</f>
        <v>0.5215469407</v>
      </c>
      <c r="AX2085" s="176">
        <f>'Assumptions (Biomass)'!$V$6*Model!AX2032</f>
        <v>0.5319227194</v>
      </c>
      <c r="AY2085" s="176">
        <f>'Assumptions (Biomass)'!$V$6*Model!AY2032</f>
        <v>0.3616699441</v>
      </c>
      <c r="AZ2085" s="176">
        <f>'Assumptions (Biomass)'!$V$6*Model!AZ2032</f>
        <v>0.1844325459</v>
      </c>
      <c r="BA2085" s="176">
        <f>'Assumptions (Biomass)'!$V$6*Model!BA2032</f>
        <v>0</v>
      </c>
    </row>
    <row r="2086" ht="15.75" customHeight="1">
      <c r="A2086" s="320" t="s">
        <v>359</v>
      </c>
      <c r="B2086" s="150" t="s">
        <v>351</v>
      </c>
      <c r="C2086" s="177">
        <f t="array" ref="C2086">SUM(IF(ISERROR(C2087:C2137),"",C2087:C2137))</f>
        <v>-0.00135016821</v>
      </c>
      <c r="D2086" s="177">
        <f t="array" ref="D2086">SUM(IF(ISERROR(D2087:D2137),"",D2087:D2137))</f>
        <v>-0.004471778887</v>
      </c>
      <c r="E2086" s="177">
        <f t="array" ref="E2086">SUM(IF(ISERROR(E2087:E2137),"",E2087:E2137))</f>
        <v>-0.006163645821</v>
      </c>
      <c r="F2086" s="177">
        <f t="array" ref="F2086">SUM(IF(ISERROR(F2087:F2137),"",F2087:F2137))</f>
        <v>-0.01071236894</v>
      </c>
      <c r="G2086" s="177">
        <f t="array" ref="G2086">SUM(IF(ISERROR(G2087:G2137),"",G2087:G2137))</f>
        <v>-0.01170999681</v>
      </c>
      <c r="H2086" s="177">
        <f t="array" ref="H2086">SUM(IF(ISERROR(H2087:H2137),"",H2087:H2137))</f>
        <v>-0.01334697887</v>
      </c>
      <c r="I2086" s="177">
        <f t="array" ref="I2086">SUM(IF(ISERROR(I2087:I2137),"",I2087:I2137))</f>
        <v>-0.01672844431</v>
      </c>
      <c r="J2086" s="177">
        <f t="array" ref="J2086">SUM(IF(ISERROR(J2087:J2137),"",J2087:J2137))</f>
        <v>-0.0196590247</v>
      </c>
      <c r="K2086" s="177">
        <f t="array" ref="K2086">SUM(IF(ISERROR(K2087:K2137),"",K2087:K2137))</f>
        <v>-0.02228957116</v>
      </c>
      <c r="L2086" s="177">
        <f t="array" ref="L2086">SUM(IF(ISERROR(L2087:L2137),"",L2087:L2137))</f>
        <v>-0.02832088755</v>
      </c>
      <c r="M2086" s="177">
        <f t="array" ref="M2086">SUM(IF(ISERROR(M2087:M2137),"",M2087:M2137))</f>
        <v>-0.03302981356</v>
      </c>
      <c r="N2086" s="177">
        <f t="array" ref="N2086">SUM(IF(ISERROR(N2087:N2137),"",N2087:N2137))</f>
        <v>-0.04030882801</v>
      </c>
      <c r="O2086" s="177">
        <f t="array" ref="O2086">SUM(IF(ISERROR(O2087:O2137),"",O2087:O2137))</f>
        <v>-0.0476230729</v>
      </c>
      <c r="P2086" s="177">
        <f t="array" ref="P2086">SUM(IF(ISERROR(P2087:P2137),"",P2087:P2137))</f>
        <v>-0.06023624155</v>
      </c>
      <c r="Q2086" s="177">
        <f t="array" ref="Q2086">SUM(IF(ISERROR(Q2087:Q2137),"",Q2087:Q2137))</f>
        <v>-0.06559547571</v>
      </c>
      <c r="R2086" s="177">
        <f t="array" ref="R2086">SUM(IF(ISERROR(R2087:R2137),"",R2087:R2137))</f>
        <v>-0.07260142894</v>
      </c>
      <c r="S2086" s="177">
        <f t="array" ref="S2086">SUM(IF(ISERROR(S2087:S2137),"",S2087:S2137))</f>
        <v>-0.07206203467</v>
      </c>
      <c r="T2086" s="177">
        <f t="array" ref="T2086">SUM(IF(ISERROR(T2087:T2137),"",T2087:T2137))</f>
        <v>-0.07326504108</v>
      </c>
      <c r="U2086" s="177">
        <f t="array" ref="U2086">SUM(IF(ISERROR(U2087:U2137),"",U2087:U2137))</f>
        <v>-0.06820809703</v>
      </c>
      <c r="V2086" s="177">
        <f t="array" ref="V2086">SUM(IF(ISERROR(V2087:V2137),"",V2087:V2137))</f>
        <v>-0.07046751438</v>
      </c>
      <c r="W2086" s="177">
        <f t="array" ref="W2086">SUM(IF(ISERROR(W2087:W2137),"",W2087:W2137))</f>
        <v>-0.07164682445</v>
      </c>
      <c r="X2086" s="177">
        <f t="array" ref="X2086">SUM(IF(ISERROR(X2087:X2137),"",X2087:X2137))</f>
        <v>-0.09377717568</v>
      </c>
      <c r="Y2086" s="177">
        <f t="array" ref="Y2086">SUM(IF(ISERROR(Y2087:Y2137),"",Y2087:Y2137))</f>
        <v>-0.1173494861</v>
      </c>
      <c r="Z2086" s="177">
        <f t="array" ref="Z2086">SUM(IF(ISERROR(Z2087:Z2137),"",Z2087:Z2137))</f>
        <v>-0.1420987742</v>
      </c>
      <c r="AA2086" s="177">
        <f t="array" ref="AA2086">SUM(IF(ISERROR(AA2087:AA2137),"",AA2087:AA2137))</f>
        <v>-0.161901856</v>
      </c>
      <c r="AB2086" s="177">
        <f t="array" ref="AB2086">SUM(IF(ISERROR(AB2087:AB2137),"",AB2087:AB2137))</f>
        <v>-0.1863309634</v>
      </c>
      <c r="AC2086" s="177">
        <f t="array" ref="AC2086">SUM(IF(ISERROR(AC2087:AC2137),"",AC2087:AC2137))</f>
        <v>-0.2076810037</v>
      </c>
      <c r="AD2086" s="177">
        <f t="array" ref="AD2086">SUM(IF(ISERROR(AD2087:AD2137),"",AD2087:AD2137))</f>
        <v>-0.2311445815</v>
      </c>
      <c r="AE2086" s="177">
        <f t="array" ref="AE2086">SUM(IF(ISERROR(AE2087:AE2137),"",AE2087:AE2137))</f>
        <v>-0.2462764556</v>
      </c>
      <c r="AF2086" s="177">
        <f t="array" ref="AF2086">SUM(IF(ISERROR(AF2087:AF2137),"",AF2087:AF2137))</f>
        <v>-0.2783752705</v>
      </c>
      <c r="AG2086" s="177">
        <f t="array" ref="AG2086">SUM(IF(ISERROR(AG2087:AG2137),"",AG2087:AG2137))</f>
        <v>-0.3042791747</v>
      </c>
      <c r="AH2086" s="177">
        <f t="array" ref="AH2086">SUM(IF(ISERROR(AH2087:AH2137),"",AH2087:AH2137))</f>
        <v>-0.3408622708</v>
      </c>
      <c r="AI2086" s="177">
        <f t="array" ref="AI2086">SUM(IF(ISERROR(AI2087:AI2137),"",AI2087:AI2137))</f>
        <v>-0.3825118476</v>
      </c>
      <c r="AJ2086" s="177">
        <f t="array" ref="AJ2086">SUM(IF(ISERROR(AJ2087:AJ2137),"",AJ2087:AJ2137))</f>
        <v>-0.4281759361</v>
      </c>
      <c r="AK2086" s="177">
        <f t="array" ref="AK2086">SUM(IF(ISERROR(AK2087:AK2137),"",AK2087:AK2137))</f>
        <v>-0.4765560565</v>
      </c>
      <c r="AL2086" s="177">
        <f t="array" ref="AL2086">SUM(IF(ISERROR(AL2087:AL2137),"",AL2087:AL2137))</f>
        <v>-0.527792102</v>
      </c>
      <c r="AM2086" s="177">
        <f t="array" ref="AM2086">SUM(IF(ISERROR(AM2087:AM2137),"",AM2087:AM2137))</f>
        <v>-0.533411047</v>
      </c>
      <c r="AN2086" s="177">
        <f t="array" ref="AN2086">SUM(IF(ISERROR(AN2087:AN2137),"",AN2087:AN2137))</f>
        <v>-0.5415538212</v>
      </c>
      <c r="AO2086" s="177">
        <f t="array" ref="AO2086">SUM(IF(ISERROR(AO2087:AO2137),"",AO2087:AO2137))</f>
        <v>-0.5523276215</v>
      </c>
      <c r="AP2086" s="177">
        <f t="array" ref="AP2086">SUM(IF(ISERROR(AP2087:AP2137),"",AP2087:AP2137))</f>
        <v>-0.5633157583</v>
      </c>
      <c r="AQ2086" s="177">
        <f t="array" ref="AQ2086">SUM(IF(ISERROR(AQ2087:AQ2137),"",AQ2087:AQ2137))</f>
        <v>-0.5745224957</v>
      </c>
      <c r="AR2086" s="177">
        <f t="array" ref="AR2086">SUM(IF(ISERROR(AR2087:AR2137),"",AR2087:AR2137))</f>
        <v>-0.5859521826</v>
      </c>
      <c r="AS2086" s="177">
        <f t="array" ref="AS2086">SUM(IF(ISERROR(AS2087:AS2137),"",AS2087:AS2137))</f>
        <v>-0.5976092544</v>
      </c>
      <c r="AT2086" s="177">
        <f t="array" ref="AT2086">SUM(IF(ISERROR(AT2087:AT2137),"",AT2087:AT2137))</f>
        <v>-0.6094982348</v>
      </c>
      <c r="AU2086" s="177">
        <f t="array" ref="AU2086">SUM(IF(ISERROR(AU2087:AU2137),"",AU2087:AU2137))</f>
        <v>-0.6216237374</v>
      </c>
      <c r="AV2086" s="177">
        <f t="array" ref="AV2086">SUM(IF(ISERROR(AV2087:AV2137),"",AV2087:AV2137))</f>
        <v>-0.6339904676</v>
      </c>
      <c r="AW2086" s="177">
        <f t="array" ref="AW2086">SUM(IF(ISERROR(AW2087:AW2137),"",AW2087:AW2137))</f>
        <v>-0.6466032244</v>
      </c>
      <c r="AX2086" s="177">
        <f t="array" ref="AX2086">SUM(IF(ISERROR(AX2087:AX2137),"",AX2087:AX2137))</f>
        <v>-0.6594669025</v>
      </c>
      <c r="AY2086" s="177">
        <f t="array" ref="AY2086">SUM(IF(ISERROR(AY2087:AY2137),"",AY2087:AY2137))</f>
        <v>-0.6725864936</v>
      </c>
      <c r="AZ2086" s="177">
        <f t="array" ref="AZ2086">SUM(IF(ISERROR(AZ2087:AZ2137),"",AZ2087:AZ2137))</f>
        <v>-0.6859670889</v>
      </c>
      <c r="BA2086" s="177">
        <f t="array" ref="BA2086">SUM(IF(ISERROR(BA2087:BA2137),"",BA2087:BA2137))</f>
        <v>-0.699613881</v>
      </c>
      <c r="BB2086" s="177">
        <f t="array" ref="BB2086">SUM(IF(ISERROR(BB2087:BB2137),"",BB2087:BB2137))</f>
        <v>-0.674336083</v>
      </c>
      <c r="BC2086" s="177">
        <f t="array" ref="BC2086">SUM(IF(ISERROR(BC2087:BC2137),"",BC2087:BC2137))</f>
        <v>-0.6466935885</v>
      </c>
      <c r="BD2086" s="177">
        <f t="array" ref="BD2086">SUM(IF(ISERROR(BD2087:BD2137),"",BD2087:BD2137))</f>
        <v>-0.6165509175</v>
      </c>
      <c r="BE2086" s="177">
        <f t="array" ref="BE2086">SUM(IF(ISERROR(BE2087:BE2137),"",BE2087:BE2137))</f>
        <v>-0.5837656942</v>
      </c>
      <c r="BF2086" s="177">
        <f t="array" ref="BF2086">SUM(IF(ISERROR(BF2087:BF2137),"",BF2087:BF2137))</f>
        <v>-0.5481883097</v>
      </c>
      <c r="BG2086" s="177">
        <f t="array" ref="BG2086">SUM(IF(ISERROR(BG2087:BG2137),"",BG2087:BG2137))</f>
        <v>-0.5096615698</v>
      </c>
      <c r="BH2086" s="177">
        <f t="array" ref="BH2086">SUM(IF(ISERROR(BH2087:BH2137),"",BH2087:BH2137))</f>
        <v>-0.4680203247</v>
      </c>
      <c r="BI2086" s="177">
        <f t="array" ref="BI2086">SUM(IF(ISERROR(BI2087:BI2137),"",BI2087:BI2137))</f>
        <v>-0.4230910816</v>
      </c>
      <c r="BJ2086" s="177">
        <f t="array" ref="BJ2086">SUM(IF(ISERROR(BJ2087:BJ2137),"",BJ2087:BJ2137))</f>
        <v>-0.3746915983</v>
      </c>
      <c r="BK2086" s="177">
        <f t="array" ref="BK2086">SUM(IF(ISERROR(BK2087:BK2137),"",BK2087:BK2137))</f>
        <v>-0.3226304576</v>
      </c>
      <c r="BL2086" s="177">
        <f t="array" ref="BL2086">SUM(IF(ISERROR(BL2087:BL2137),"",BL2087:BL2137))</f>
        <v>-0.2667066215</v>
      </c>
      <c r="BM2086" s="177">
        <f t="array" ref="BM2086">SUM(IF(ISERROR(BM2087:BM2137),"",BM2087:BM2137))</f>
        <v>-0.2067089629</v>
      </c>
      <c r="BN2086" s="177">
        <f t="array" ref="BN2086">SUM(IF(ISERROR(BN2087:BN2137),"",BN2087:BN2137))</f>
        <v>-0.1424157764</v>
      </c>
      <c r="BO2086" s="177">
        <f t="array" ref="BO2086">SUM(IF(ISERROR(BO2087:BO2137),"",BO2087:BO2137))</f>
        <v>-0.07359426463</v>
      </c>
      <c r="BP2086" s="177"/>
    </row>
    <row r="2087" ht="15.75" hidden="1" customHeight="1" outlineLevel="1">
      <c r="A2087" s="318"/>
      <c r="B2087" s="38"/>
      <c r="C2087" s="177">
        <f>IF($C$2030&gt;0,PPMT('Assumptions (Biomass)'!$V$7,Model!W$1,'Assumptions (Biomass)'!$V$10,'Assumptions (Biomass)'!$V$5*Model!$C$2030*'Assumptions (Biomass)'!$B$2/10^9),0)</f>
        <v>-0.00135016821</v>
      </c>
      <c r="D2087" s="177">
        <f>IF($C$2030&gt;0,PPMT('Assumptions (Biomass)'!$V$7,Model!X$1,'Assumptions (Biomass)'!$V$10,'Assumptions (Biomass)'!$V$5*Model!$C$2030*'Assumptions (Biomass)'!$B$2/10^9),0)</f>
        <v>-0.001414301199</v>
      </c>
      <c r="E2087" s="177">
        <f>IF($C$2030&gt;0,PPMT('Assumptions (Biomass)'!$V$7,Model!Y$1,'Assumptions (Biomass)'!$V$10,'Assumptions (Biomass)'!$V$5*Model!$C$2030*'Assumptions (Biomass)'!$B$2/10^9),0)</f>
        <v>-0.001481480506</v>
      </c>
      <c r="F2087" s="177">
        <f>IF($C$2030&gt;0,PPMT('Assumptions (Biomass)'!$V$7,Model!Z$1,'Assumptions (Biomass)'!$V$10,'Assumptions (Biomass)'!$V$5*Model!$C$2030*'Assumptions (Biomass)'!$B$2/10^9),0)</f>
        <v>-0.00155185083</v>
      </c>
      <c r="G2087" s="177">
        <f>IF($C$2030&gt;0,PPMT('Assumptions (Biomass)'!$V$7,Model!AA$1,'Assumptions (Biomass)'!$V$10,'Assumptions (Biomass)'!$V$5*Model!$C$2030*'Assumptions (Biomass)'!$B$2/10^9),0)</f>
        <v>-0.001625563745</v>
      </c>
      <c r="H2087" s="177">
        <f>IF($C$2030&gt;0,PPMT('Assumptions (Biomass)'!$V$7,Model!AB$1,'Assumptions (Biomass)'!$V$10,'Assumptions (Biomass)'!$V$5*Model!$C$2030*'Assumptions (Biomass)'!$B$2/10^9),0)</f>
        <v>-0.001702778023</v>
      </c>
      <c r="I2087" s="177">
        <f>IF($C$2030&gt;0,PPMT('Assumptions (Biomass)'!$V$7,Model!AC$1,'Assumptions (Biomass)'!$V$10,'Assumptions (Biomass)'!$V$5*Model!$C$2030*'Assumptions (Biomass)'!$B$2/10^9),0)</f>
        <v>-0.001783659979</v>
      </c>
      <c r="J2087" s="177">
        <f>IF($C$2030&gt;0,PPMT('Assumptions (Biomass)'!$V$7,Model!AD$1,'Assumptions (Biomass)'!$V$10,'Assumptions (Biomass)'!$V$5*Model!$C$2030*'Assumptions (Biomass)'!$B$2/10^9),0)</f>
        <v>-0.001868383828</v>
      </c>
      <c r="K2087" s="177">
        <f>IF($C$2030&gt;0,PPMT('Assumptions (Biomass)'!$V$7,Model!AE$1,'Assumptions (Biomass)'!$V$10,'Assumptions (Biomass)'!$V$5*Model!$C$2030*'Assumptions (Biomass)'!$B$2/10^9),0)</f>
        <v>-0.00195713206</v>
      </c>
      <c r="L2087" s="177">
        <f>IF($C$2030&gt;0,PPMT('Assumptions (Biomass)'!$V$7,Model!AF$1,'Assumptions (Biomass)'!$V$10,'Assumptions (Biomass)'!$V$5*Model!$C$2030*'Assumptions (Biomass)'!$B$2/10^9),0)</f>
        <v>-0.002050095833</v>
      </c>
      <c r="M2087" s="177">
        <f>IF($C$2030&gt;0,PPMT('Assumptions (Biomass)'!$V$7,Model!AG$1,'Assumptions (Biomass)'!$V$10,'Assumptions (Biomass)'!$V$5*Model!$C$2030*'Assumptions (Biomass)'!$B$2/10^9),0)</f>
        <v>-0.002147475385</v>
      </c>
      <c r="N2087" s="177">
        <f>IF($C$2030&gt;0,PPMT('Assumptions (Biomass)'!$V$7,Model!AH$1,'Assumptions (Biomass)'!$V$10,'Assumptions (Biomass)'!$V$5*Model!$C$2030*'Assumptions (Biomass)'!$B$2/10^9),0)</f>
        <v>-0.002249480465</v>
      </c>
      <c r="O2087" s="177">
        <f>IF($C$2030&gt;0,PPMT('Assumptions (Biomass)'!$V$7,Model!AI$1,'Assumptions (Biomass)'!$V$10,'Assumptions (Biomass)'!$V$5*Model!$C$2030*'Assumptions (Biomass)'!$B$2/10^9),0)</f>
        <v>-0.002356330787</v>
      </c>
      <c r="P2087" s="177">
        <f>IF($C$2030&gt;0,PPMT('Assumptions (Biomass)'!$V$7,Model!AJ$1,'Assumptions (Biomass)'!$V$10,'Assumptions (Biomass)'!$V$5*Model!$C$2030*'Assumptions (Biomass)'!$B$2/10^9),0)</f>
        <v>-0.0024682565</v>
      </c>
      <c r="Q2087" s="177">
        <f>IF($C$2030&gt;0,PPMT('Assumptions (Biomass)'!$V$7,Model!AK$1,'Assumptions (Biomass)'!$V$10,'Assumptions (Biomass)'!$V$5*Model!$C$2030*'Assumptions (Biomass)'!$B$2/10^9),0)</f>
        <v>-0.002585498684</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-0.003057477687</v>
      </c>
      <c r="E2088" s="177">
        <f>IF($D$2030&gt;0,PPMT('Assumptions (Biomass)'!$V$7,Model!X$1,'Assumptions (Biomass)'!$V$10,'Assumptions (Biomass)'!$V$5*Model!$D$2030*'Assumptions (Biomass)'!$B$2/10^9),0)</f>
        <v>-0.003202707877</v>
      </c>
      <c r="F2088" s="177">
        <f>IF($D$2030&gt;0,PPMT('Assumptions (Biomass)'!$V$7,Model!Y$1,'Assumptions (Biomass)'!$V$10,'Assumptions (Biomass)'!$V$5*Model!$D$2030*'Assumptions (Biomass)'!$B$2/10^9),0)</f>
        <v>-0.003354836502</v>
      </c>
      <c r="G2088" s="177">
        <f>IF($D$2030&gt;0,PPMT('Assumptions (Biomass)'!$V$7,Model!Z$1,'Assumptions (Biomass)'!$V$10,'Assumptions (Biomass)'!$V$5*Model!$D$2030*'Assumptions (Biomass)'!$B$2/10^9),0)</f>
        <v>-0.003514191236</v>
      </c>
      <c r="H2088" s="177">
        <f>IF($D$2030&gt;0,PPMT('Assumptions (Biomass)'!$V$7,Model!AA$1,'Assumptions (Biomass)'!$V$10,'Assumptions (Biomass)'!$V$5*Model!$D$2030*'Assumptions (Biomass)'!$B$2/10^9),0)</f>
        <v>-0.003681115319</v>
      </c>
      <c r="I2088" s="177">
        <f>IF($D$2030&gt;0,PPMT('Assumptions (Biomass)'!$V$7,Model!AB$1,'Assumptions (Biomass)'!$V$10,'Assumptions (Biomass)'!$V$5*Model!$D$2030*'Assumptions (Biomass)'!$B$2/10^9),0)</f>
        <v>-0.003855968297</v>
      </c>
      <c r="J2088" s="177">
        <f>IF($D$2030&gt;0,PPMT('Assumptions (Biomass)'!$V$7,Model!AC$1,'Assumptions (Biomass)'!$V$10,'Assumptions (Biomass)'!$V$5*Model!$D$2030*'Assumptions (Biomass)'!$B$2/10^9),0)</f>
        <v>-0.004039126791</v>
      </c>
      <c r="K2088" s="177">
        <f>IF($D$2030&gt;0,PPMT('Assumptions (Biomass)'!$V$7,Model!AD$1,'Assumptions (Biomass)'!$V$10,'Assumptions (Biomass)'!$V$5*Model!$D$2030*'Assumptions (Biomass)'!$B$2/10^9),0)</f>
        <v>-0.004230985314</v>
      </c>
      <c r="L2088" s="177">
        <f>IF($D$2030&gt;0,PPMT('Assumptions (Biomass)'!$V$7,Model!AE$1,'Assumptions (Biomass)'!$V$10,'Assumptions (Biomass)'!$V$5*Model!$D$2030*'Assumptions (Biomass)'!$B$2/10^9),0)</f>
        <v>-0.004431957116</v>
      </c>
      <c r="M2088" s="177">
        <f>IF($D$2030&gt;0,PPMT('Assumptions (Biomass)'!$V$7,Model!AF$1,'Assumptions (Biomass)'!$V$10,'Assumptions (Biomass)'!$V$5*Model!$D$2030*'Assumptions (Biomass)'!$B$2/10^9),0)</f>
        <v>-0.004642475079</v>
      </c>
      <c r="N2088" s="177">
        <f>IF($D$2030&gt;0,PPMT('Assumptions (Biomass)'!$V$7,Model!AG$1,'Assumptions (Biomass)'!$V$10,'Assumptions (Biomass)'!$V$5*Model!$D$2030*'Assumptions (Biomass)'!$B$2/10^9),0)</f>
        <v>-0.004862992645</v>
      </c>
      <c r="O2088" s="177">
        <f>IF($D$2030&gt;0,PPMT('Assumptions (Biomass)'!$V$7,Model!AH$1,'Assumptions (Biomass)'!$V$10,'Assumptions (Biomass)'!$V$5*Model!$D$2030*'Assumptions (Biomass)'!$B$2/10^9),0)</f>
        <v>-0.005093984796</v>
      </c>
      <c r="P2088" s="177">
        <f>IF($D$2030&gt;0,PPMT('Assumptions (Biomass)'!$V$7,Model!AI$1,'Assumptions (Biomass)'!$V$10,'Assumptions (Biomass)'!$V$5*Model!$D$2030*'Assumptions (Biomass)'!$B$2/10^9),0)</f>
        <v>-0.005335949074</v>
      </c>
      <c r="Q2088" s="177">
        <f>IF($D$2030&gt;0,PPMT('Assumptions (Biomass)'!$V$7,Model!AJ$1,'Assumptions (Biomass)'!$V$10,'Assumptions (Biomass)'!$V$5*Model!$D$2030*'Assumptions (Biomass)'!$B$2/10^9),0)</f>
        <v>-0.005589406655</v>
      </c>
      <c r="R2088" s="177">
        <f>IF($D$2030&gt;0,PPMT('Assumptions (Biomass)'!$V$7,Model!AK$1,'Assumptions (Biomass)'!$V$10,'Assumptions (Biomass)'!$V$5*Model!$D$2030*'Assumptions (Biomass)'!$B$2/10^9),0)</f>
        <v>-0.005854903471</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-0.001479457437</v>
      </c>
      <c r="F2089" s="160">
        <f>IF($E$2030&gt;0,PPMT('Assumptions (Biomass)'!$V$7,Model!X$1,'Assumptions (Biomass)'!$V$10,'Assumptions (Biomass)'!$V$5*Model!$E$2030*AVERAGE('Assumptions (Biomass)'!$B$2:$C$2)/10^9),0)</f>
        <v>-0.001549731665</v>
      </c>
      <c r="G2089" s="160">
        <f>IF($E$2030&gt;0,PPMT('Assumptions (Biomass)'!$V$7,Model!Y$1,'Assumptions (Biomass)'!$V$10,'Assumptions (Biomass)'!$V$5*Model!$E$2030*AVERAGE('Assumptions (Biomass)'!$B$2:$C$2)/10^9),0)</f>
        <v>-0.001623343919</v>
      </c>
      <c r="H2089" s="160">
        <f>IF($E$2030&gt;0,PPMT('Assumptions (Biomass)'!$V$7,Model!Z$1,'Assumptions (Biomass)'!$V$10,'Assumptions (Biomass)'!$V$5*Model!$E$2030*AVERAGE('Assumptions (Biomass)'!$B$2:$C$2)/10^9),0)</f>
        <v>-0.001700452755</v>
      </c>
      <c r="I2089" s="160">
        <f>IF($E$2030&gt;0,PPMT('Assumptions (Biomass)'!$V$7,Model!AA$1,'Assumptions (Biomass)'!$V$10,'Assumptions (Biomass)'!$V$5*Model!$E$2030*AVERAGE('Assumptions (Biomass)'!$B$2:$C$2)/10^9),0)</f>
        <v>-0.001781224261</v>
      </c>
      <c r="J2089" s="160">
        <f>IF($E$2030&gt;0,PPMT('Assumptions (Biomass)'!$V$7,Model!AB$1,'Assumptions (Biomass)'!$V$10,'Assumptions (Biomass)'!$V$5*Model!$E$2030*AVERAGE('Assumptions (Biomass)'!$B$2:$C$2)/10^9),0)</f>
        <v>-0.001865832413</v>
      </c>
      <c r="K2089" s="160">
        <f>IF($E$2030&gt;0,PPMT('Assumptions (Biomass)'!$V$7,Model!AC$1,'Assumptions (Biomass)'!$V$10,'Assumptions (Biomass)'!$V$5*Model!$E$2030*AVERAGE('Assumptions (Biomass)'!$B$2:$C$2)/10^9),0)</f>
        <v>-0.001954459453</v>
      </c>
      <c r="L2089" s="160">
        <f>IF($E$2030&gt;0,PPMT('Assumptions (Biomass)'!$V$7,Model!AD$1,'Assumptions (Biomass)'!$V$10,'Assumptions (Biomass)'!$V$5*Model!$E$2030*AVERAGE('Assumptions (Biomass)'!$B$2:$C$2)/10^9),0)</f>
        <v>-0.002047296277</v>
      </c>
      <c r="M2089" s="160">
        <f>IF($E$2030&gt;0,PPMT('Assumptions (Biomass)'!$V$7,Model!AE$1,'Assumptions (Biomass)'!$V$10,'Assumptions (Biomass)'!$V$5*Model!$E$2030*AVERAGE('Assumptions (Biomass)'!$B$2:$C$2)/10^9),0)</f>
        <v>-0.00214454285</v>
      </c>
      <c r="N2089" s="177">
        <f>IF($E$2030&gt;0,PPMT('Assumptions (Biomass)'!$V$7,Model!AF$1,'Assumptions (Biomass)'!$V$10,'Assumptions (Biomass)'!$V$5*Model!$E$2030*AVERAGE('Assumptions (Biomass)'!$B$2:$C$2)/10^9),0)</f>
        <v>-0.002246408636</v>
      </c>
      <c r="O2089" s="160">
        <f>IF($E$2030&gt;0,PPMT('Assumptions (Biomass)'!$V$7,Model!AG$1,'Assumptions (Biomass)'!$V$10,'Assumptions (Biomass)'!$V$5*Model!$E$2030*AVERAGE('Assumptions (Biomass)'!$B$2:$C$2)/10^9),0)</f>
        <v>-0.002353113046</v>
      </c>
      <c r="P2089" s="160">
        <f>IF($E$2030&gt;0,PPMT('Assumptions (Biomass)'!$V$7,Model!AH$1,'Assumptions (Biomass)'!$V$10,'Assumptions (Biomass)'!$V$5*Model!$E$2030*AVERAGE('Assumptions (Biomass)'!$B$2:$C$2)/10^9),0)</f>
        <v>-0.002464885915</v>
      </c>
      <c r="Q2089" s="160">
        <f>IF($E$2030&gt;0,PPMT('Assumptions (Biomass)'!$V$7,Model!AI$1,'Assumptions (Biomass)'!$V$10,'Assumptions (Biomass)'!$V$5*Model!$E$2030*AVERAGE('Assumptions (Biomass)'!$B$2:$C$2)/10^9),0)</f>
        <v>-0.002581967996</v>
      </c>
      <c r="R2089" s="160">
        <f>IF($E$2030&gt;0,PPMT('Assumptions (Biomass)'!$V$7,Model!AJ$1,'Assumptions (Biomass)'!$V$10,'Assumptions (Biomass)'!$V$5*Model!$E$2030*AVERAGE('Assumptions (Biomass)'!$B$2:$C$2)/10^9),0)</f>
        <v>-0.002704611476</v>
      </c>
      <c r="S2089" s="160">
        <f>IF($E$2030&gt;0,PPMT('Assumptions (Biomass)'!$V$7,Model!AK$1,'Assumptions (Biomass)'!$V$10,'Assumptions (Biomass)'!$V$5*Model!$E$2030*AVERAGE('Assumptions (Biomass)'!$B$2:$C$2)/10^9),0)</f>
        <v>-0.002833080521</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-0.004255949939</v>
      </c>
      <c r="G2090" s="160">
        <f>IF($F$2030&gt;0,PPMT('Assumptions (Biomass)'!$V$7,Model!X$1,'Assumptions (Biomass)'!$V$10,'Assumptions (Biomass)'!$V$5*Model!$F$2030*AVERAGE('Assumptions (Biomass)'!$B$2:$D$2)/10^9),0)</f>
        <v>-0.004458107561</v>
      </c>
      <c r="H2090" s="160">
        <f>IF($F$2030&gt;0,PPMT('Assumptions (Biomass)'!$V$7,Model!Y$1,'Assumptions (Biomass)'!$V$10,'Assumptions (Biomass)'!$V$5*Model!$F$2030*AVERAGE('Assumptions (Biomass)'!$B$2:$D$2)/10^9),0)</f>
        <v>-0.00466986767</v>
      </c>
      <c r="I2090" s="160">
        <f>IF($F$2030&gt;0,PPMT('Assumptions (Biomass)'!$V$7,Model!Z$1,'Assumptions (Biomass)'!$V$10,'Assumptions (Biomass)'!$V$5*Model!$F$2030*AVERAGE('Assumptions (Biomass)'!$B$2:$D$2)/10^9),0)</f>
        <v>-0.004891686385</v>
      </c>
      <c r="J2090" s="160">
        <f>IF($F$2030&gt;0,PPMT('Assumptions (Biomass)'!$V$7,Model!AA$1,'Assumptions (Biomass)'!$V$10,'Assumptions (Biomass)'!$V$5*Model!$F$2030*AVERAGE('Assumptions (Biomass)'!$B$2:$D$2)/10^9),0)</f>
        <v>-0.005124041488</v>
      </c>
      <c r="K2090" s="160">
        <f>IF($F$2030&gt;0,PPMT('Assumptions (Biomass)'!$V$7,Model!AB$1,'Assumptions (Biomass)'!$V$10,'Assumptions (Biomass)'!$V$5*Model!$F$2030*AVERAGE('Assumptions (Biomass)'!$B$2:$D$2)/10^9),0)</f>
        <v>-0.005367433458</v>
      </c>
      <c r="L2090" s="160">
        <f>IF($F$2030&gt;0,PPMT('Assumptions (Biomass)'!$V$7,Model!AC$1,'Assumptions (Biomass)'!$V$10,'Assumptions (Biomass)'!$V$5*Model!$F$2030*AVERAGE('Assumptions (Biomass)'!$B$2:$D$2)/10^9),0)</f>
        <v>-0.005622386548</v>
      </c>
      <c r="M2090" s="160">
        <f>IF($F$2030&gt;0,PPMT('Assumptions (Biomass)'!$V$7,Model!AD$1,'Assumptions (Biomass)'!$V$10,'Assumptions (Biomass)'!$V$5*Model!$F$2030*AVERAGE('Assumptions (Biomass)'!$B$2:$D$2)/10^9),0)</f>
        <v>-0.005889449909</v>
      </c>
      <c r="N2090" s="177">
        <f>IF($F$2030&gt;0,PPMT('Assumptions (Biomass)'!$V$7,Model!AE$1,'Assumptions (Biomass)'!$V$10,'Assumptions (Biomass)'!$V$5*Model!$F$2030*AVERAGE('Assumptions (Biomass)'!$B$2:$D$2)/10^9),0)</f>
        <v>-0.006169198779</v>
      </c>
      <c r="O2090" s="160">
        <f>IF($F$2030&gt;0,PPMT('Assumptions (Biomass)'!$V$7,Model!AF$1,'Assumptions (Biomass)'!$V$10,'Assumptions (Biomass)'!$V$5*Model!$F$2030*AVERAGE('Assumptions (Biomass)'!$B$2:$D$2)/10^9),0)</f>
        <v>-0.006462235721</v>
      </c>
      <c r="P2090" s="160">
        <f>IF($F$2030&gt;0,PPMT('Assumptions (Biomass)'!$V$7,Model!AG$1,'Assumptions (Biomass)'!$V$10,'Assumptions (Biomass)'!$V$5*Model!$F$2030*AVERAGE('Assumptions (Biomass)'!$B$2:$D$2)/10^9),0)</f>
        <v>-0.006769191918</v>
      </c>
      <c r="Q2090" s="160">
        <f>IF($F$2030&gt;0,PPMT('Assumptions (Biomass)'!$V$7,Model!AH$1,'Assumptions (Biomass)'!$V$10,'Assumptions (Biomass)'!$V$5*Model!$F$2030*AVERAGE('Assumptions (Biomass)'!$B$2:$D$2)/10^9),0)</f>
        <v>-0.007090728534</v>
      </c>
      <c r="R2090" s="160">
        <f>IF($F$2030&gt;0,PPMT('Assumptions (Biomass)'!$V$7,Model!AI$1,'Assumptions (Biomass)'!$V$10,'Assumptions (Biomass)'!$V$5*Model!$F$2030*AVERAGE('Assumptions (Biomass)'!$B$2:$D$2)/10^9),0)</f>
        <v>-0.00742753814</v>
      </c>
      <c r="S2090" s="160">
        <f>IF($F$2030&gt;0,PPMT('Assumptions (Biomass)'!$V$7,Model!AJ$1,'Assumptions (Biomass)'!$V$10,'Assumptions (Biomass)'!$V$5*Model!$F$2030*AVERAGE('Assumptions (Biomass)'!$B$2:$D$2)/10^9),0)</f>
        <v>-0.007780346201</v>
      </c>
      <c r="T2090" s="160">
        <f>IF($F$2030&gt;0,PPMT('Assumptions (Biomass)'!$V$7,Model!AK$1,'Assumptions (Biomass)'!$V$10,'Assumptions (Biomass)'!$V$5*Model!$F$2030*AVERAGE('Assumptions (Biomass)'!$B$2:$D$2)/10^9),0)</f>
        <v>-0.008149912646</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-0.0004887903478</v>
      </c>
      <c r="H2091" s="160">
        <f>IF($G$2030&gt;0,PPMT('Assumptions (Biomass)'!$V$7,Model!X$1,'Assumptions (Biomass)'!$V$10,'Assumptions (Biomass)'!$V$5*Model!$G$2030*AVERAGE('Assumptions (Biomass)'!$C$2:$E$2)/10^9),0)</f>
        <v>-0.0005120078893</v>
      </c>
      <c r="I2091" s="160">
        <f>IF($G$2030&gt;0,PPMT('Assumptions (Biomass)'!$V$7,Model!Y$1,'Assumptions (Biomass)'!$V$10,'Assumptions (Biomass)'!$V$5*Model!$G$2030*AVERAGE('Assumptions (Biomass)'!$C$2:$E$2)/10^9),0)</f>
        <v>-0.0005363282641</v>
      </c>
      <c r="J2091" s="160">
        <f>IF($G$2030&gt;0,PPMT('Assumptions (Biomass)'!$V$7,Model!Z$1,'Assumptions (Biomass)'!$V$10,'Assumptions (Biomass)'!$V$5*Model!$G$2030*AVERAGE('Assumptions (Biomass)'!$C$2:$E$2)/10^9),0)</f>
        <v>-0.0005618038566</v>
      </c>
      <c r="K2091" s="160">
        <f>IF($G$2030&gt;0,PPMT('Assumptions (Biomass)'!$V$7,Model!AA$1,'Assumptions (Biomass)'!$V$10,'Assumptions (Biomass)'!$V$5*Model!$G$2030*AVERAGE('Assumptions (Biomass)'!$C$2:$E$2)/10^9),0)</f>
        <v>-0.0005884895398</v>
      </c>
      <c r="L2091" s="160">
        <f>IF($G$2030&gt;0,PPMT('Assumptions (Biomass)'!$V$7,Model!AB$1,'Assumptions (Biomass)'!$V$10,'Assumptions (Biomass)'!$V$5*Model!$G$2030*AVERAGE('Assumptions (Biomass)'!$C$2:$E$2)/10^9),0)</f>
        <v>-0.0006164427929</v>
      </c>
      <c r="M2091" s="160">
        <f>IF($G$2030&gt;0,PPMT('Assumptions (Biomass)'!$V$7,Model!AC$1,'Assumptions (Biomass)'!$V$10,'Assumptions (Biomass)'!$V$5*Model!$G$2030*AVERAGE('Assumptions (Biomass)'!$C$2:$E$2)/10^9),0)</f>
        <v>-0.0006457238256</v>
      </c>
      <c r="N2091" s="160">
        <f>IF($G$2030&gt;0,PPMT('Assumptions (Biomass)'!$V$7,Model!AD$1,'Assumptions (Biomass)'!$V$10,'Assumptions (Biomass)'!$V$5*Model!$G$2030*AVERAGE('Assumptions (Biomass)'!$C$2:$E$2)/10^9),0)</f>
        <v>-0.0006763957073</v>
      </c>
      <c r="O2091" s="160">
        <f>IF($G$2030&gt;0,PPMT('Assumptions (Biomass)'!$V$7,Model!AE$1,'Assumptions (Biomass)'!$V$10,'Assumptions (Biomass)'!$V$5*Model!$G$2030*AVERAGE('Assumptions (Biomass)'!$C$2:$E$2)/10^9),0)</f>
        <v>-0.0007085245034</v>
      </c>
      <c r="P2091" s="160">
        <f>IF($G$2030&gt;0,PPMT('Assumptions (Biomass)'!$V$7,Model!AF$1,'Assumptions (Biomass)'!$V$10,'Assumptions (Biomass)'!$V$5*Model!$G$2030*AVERAGE('Assumptions (Biomass)'!$C$2:$E$2)/10^9),0)</f>
        <v>-0.0007421794173</v>
      </c>
      <c r="Q2091" s="160">
        <f>IF($G$2030&gt;0,PPMT('Assumptions (Biomass)'!$V$7,Model!AG$1,'Assumptions (Biomass)'!$V$10,'Assumptions (Biomass)'!$V$5*Model!$G$2030*AVERAGE('Assumptions (Biomass)'!$C$2:$E$2)/10^9),0)</f>
        <v>-0.0007774329396</v>
      </c>
      <c r="R2091" s="160">
        <f>IF($G$2030&gt;0,PPMT('Assumptions (Biomass)'!$V$7,Model!AH$1,'Assumptions (Biomass)'!$V$10,'Assumptions (Biomass)'!$V$5*Model!$G$2030*AVERAGE('Assumptions (Biomass)'!$C$2:$E$2)/10^9),0)</f>
        <v>-0.0008143610043</v>
      </c>
      <c r="S2091" s="160">
        <f>IF($G$2030&gt;0,PPMT('Assumptions (Biomass)'!$V$7,Model!AI$1,'Assumptions (Biomass)'!$V$10,'Assumptions (Biomass)'!$V$5*Model!$G$2030*AVERAGE('Assumptions (Biomass)'!$C$2:$E$2)/10^9),0)</f>
        <v>-0.000853043152</v>
      </c>
      <c r="T2091" s="160">
        <f>IF($G$2030&gt;0,PPMT('Assumptions (Biomass)'!$V$7,Model!AJ$1,'Assumptions (Biomass)'!$V$10,'Assumptions (Biomass)'!$V$5*Model!$G$2030*AVERAGE('Assumptions (Biomass)'!$C$2:$E$2)/10^9),0)</f>
        <v>-0.0008935627017</v>
      </c>
      <c r="U2091" s="160">
        <f>IF($G$2030&gt;0,PPMT('Assumptions (Biomass)'!$V$7,Model!AK$1,'Assumptions (Biomass)'!$V$10,'Assumptions (Biomass)'!$V$5*Model!$G$2030*AVERAGE('Assumptions (Biomass)'!$C$2:$E$2)/10^9),0)</f>
        <v>-0.00093600693</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-0.001080757212</v>
      </c>
      <c r="I2092" s="160">
        <f>IF($H$2030&gt;0,PPMT('Assumptions (Biomass)'!$V$7,Model!X$1,'Assumptions (Biomass)'!$V$10,'Assumptions (Biomass)'!$V$5*Model!$H$2030*AVERAGE('Assumptions (Biomass)'!$D$2:$F$2)/10^9),0)</f>
        <v>-0.001132093179</v>
      </c>
      <c r="J2092" s="160">
        <f>IF($H$2030&gt;0,PPMT('Assumptions (Biomass)'!$V$7,Model!Y$1,'Assumptions (Biomass)'!$V$10,'Assumptions (Biomass)'!$V$5*Model!$H$2030*AVERAGE('Assumptions (Biomass)'!$D$2:$F$2)/10^9),0)</f>
        <v>-0.001185867605</v>
      </c>
      <c r="K2092" s="160">
        <f>IF($H$2030&gt;0,PPMT('Assumptions (Biomass)'!$V$7,Model!Z$1,'Assumptions (Biomass)'!$V$10,'Assumptions (Biomass)'!$V$5*Model!$H$2030*AVERAGE('Assumptions (Biomass)'!$D$2:$F$2)/10^9),0)</f>
        <v>-0.001242196317</v>
      </c>
      <c r="L2092" s="160">
        <f>IF($H$2030&gt;0,PPMT('Assumptions (Biomass)'!$V$7,Model!AA$1,'Assumptions (Biomass)'!$V$10,'Assumptions (Biomass)'!$V$5*Model!$H$2030*AVERAGE('Assumptions (Biomass)'!$D$2:$F$2)/10^9),0)</f>
        <v>-0.001301200642</v>
      </c>
      <c r="M2092" s="160">
        <f>IF($H$2030&gt;0,PPMT('Assumptions (Biomass)'!$V$7,Model!AB$1,'Assumptions (Biomass)'!$V$10,'Assumptions (Biomass)'!$V$5*Model!$H$2030*AVERAGE('Assumptions (Biomass)'!$D$2:$F$2)/10^9),0)</f>
        <v>-0.001363007672</v>
      </c>
      <c r="N2092" s="160">
        <f>IF($H$2030&gt;0,PPMT('Assumptions (Biomass)'!$V$7,Model!AC$1,'Assumptions (Biomass)'!$V$10,'Assumptions (Biomass)'!$V$5*Model!$H$2030*AVERAGE('Assumptions (Biomass)'!$D$2:$F$2)/10^9),0)</f>
        <v>-0.001427750537</v>
      </c>
      <c r="O2092" s="160">
        <f>IF($H$2030&gt;0,PPMT('Assumptions (Biomass)'!$V$7,Model!AD$1,'Assumptions (Biomass)'!$V$10,'Assumptions (Biomass)'!$V$5*Model!$H$2030*AVERAGE('Assumptions (Biomass)'!$D$2:$F$2)/10^9),0)</f>
        <v>-0.001495568687</v>
      </c>
      <c r="P2092" s="160">
        <f>IF($H$2030&gt;0,PPMT('Assumptions (Biomass)'!$V$7,Model!AE$1,'Assumptions (Biomass)'!$V$10,'Assumptions (Biomass)'!$V$5*Model!$H$2030*AVERAGE('Assumptions (Biomass)'!$D$2:$F$2)/10^9),0)</f>
        <v>-0.0015666082</v>
      </c>
      <c r="Q2092" s="160">
        <f>IF($H$2030&gt;0,PPMT('Assumptions (Biomass)'!$V$7,Model!AF$1,'Assumptions (Biomass)'!$V$10,'Assumptions (Biomass)'!$V$5*Model!$H$2030*AVERAGE('Assumptions (Biomass)'!$D$2:$F$2)/10^9),0)</f>
        <v>-0.001641022089</v>
      </c>
      <c r="R2092" s="160">
        <f>IF($H$2030&gt;0,PPMT('Assumptions (Biomass)'!$V$7,Model!AG$1,'Assumptions (Biomass)'!$V$10,'Assumptions (Biomass)'!$V$5*Model!$H$2030*AVERAGE('Assumptions (Biomass)'!$D$2:$F$2)/10^9),0)</f>
        <v>-0.001718970638</v>
      </c>
      <c r="S2092" s="160">
        <f>IF($H$2030&gt;0,PPMT('Assumptions (Biomass)'!$V$7,Model!AH$1,'Assumptions (Biomass)'!$V$10,'Assumptions (Biomass)'!$V$5*Model!$H$2030*AVERAGE('Assumptions (Biomass)'!$D$2:$F$2)/10^9),0)</f>
        <v>-0.001800621744</v>
      </c>
      <c r="T2092" s="160">
        <f>IF($H$2030&gt;0,PPMT('Assumptions (Biomass)'!$V$7,Model!AI$1,'Assumptions (Biomass)'!$V$10,'Assumptions (Biomass)'!$V$5*Model!$H$2030*AVERAGE('Assumptions (Biomass)'!$D$2:$F$2)/10^9),0)</f>
        <v>-0.001886151277</v>
      </c>
      <c r="U2092" s="160">
        <f>IF($H$2030&gt;0,PPMT('Assumptions (Biomass)'!$V$7,Model!AJ$1,'Assumptions (Biomass)'!$V$10,'Assumptions (Biomass)'!$V$5*Model!$H$2030*AVERAGE('Assumptions (Biomass)'!$D$2:$F$2)/10^9),0)</f>
        <v>-0.001975743462</v>
      </c>
      <c r="V2092" s="160">
        <f>IF($H$2030&gt;0,PPMT('Assumptions (Biomass)'!$V$7,Model!AK$1,'Assumptions (Biomass)'!$V$10,'Assumptions (Biomass)'!$V$5*Model!$H$2030*AVERAGE('Assumptions (Biomass)'!$D$2:$F$2)/10^9),0)</f>
        <v>-0.002069591277</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-0.002747483943</v>
      </c>
      <c r="J2093" s="160">
        <f>IF($I$2030&gt;0,PPMT('Assumptions (Biomass)'!$V$7,Model!X$1,'Assumptions (Biomass)'!$V$10,'Assumptions (Biomass)'!$V$5*Model!$I$2030*AVERAGE('Assumptions (Biomass)'!$E$2:$G$2)/10^9),0)</f>
        <v>-0.002877989431</v>
      </c>
      <c r="K2093" s="160">
        <f>IF($I$2030&gt;0,PPMT('Assumptions (Biomass)'!$V$7,Model!Y$1,'Assumptions (Biomass)'!$V$10,'Assumptions (Biomass)'!$V$5*Model!$I$2030*AVERAGE('Assumptions (Biomass)'!$E$2:$G$2)/10^9),0)</f>
        <v>-0.003014693929</v>
      </c>
      <c r="L2093" s="160">
        <f>IF($I$2030&gt;0,PPMT('Assumptions (Biomass)'!$V$7,Model!Z$1,'Assumptions (Biomass)'!$V$10,'Assumptions (Biomass)'!$V$5*Model!$I$2030*AVERAGE('Assumptions (Biomass)'!$E$2:$G$2)/10^9),0)</f>
        <v>-0.00315789189</v>
      </c>
      <c r="M2093" s="160">
        <f>IF($I$2030&gt;0,PPMT('Assumptions (Biomass)'!$V$7,Model!AA$1,'Assumptions (Biomass)'!$V$10,'Assumptions (Biomass)'!$V$5*Model!$I$2030*AVERAGE('Assumptions (Biomass)'!$E$2:$G$2)/10^9),0)</f>
        <v>-0.003307891755</v>
      </c>
      <c r="N2093" s="160">
        <f>IF($I$2030&gt;0,PPMT('Assumptions (Biomass)'!$V$7,Model!AB$1,'Assumptions (Biomass)'!$V$10,'Assumptions (Biomass)'!$V$5*Model!$I$2030*AVERAGE('Assumptions (Biomass)'!$E$2:$G$2)/10^9),0)</f>
        <v>-0.003465016613</v>
      </c>
      <c r="O2093" s="160">
        <f>IF($I$2030&gt;0,PPMT('Assumptions (Biomass)'!$V$7,Model!AC$1,'Assumptions (Biomass)'!$V$10,'Assumptions (Biomass)'!$V$5*Model!$I$2030*AVERAGE('Assumptions (Biomass)'!$E$2:$G$2)/10^9),0)</f>
        <v>-0.003629604903</v>
      </c>
      <c r="P2093" s="160">
        <f>IF($I$2030&gt;0,PPMT('Assumptions (Biomass)'!$V$7,Model!AD$1,'Assumptions (Biomass)'!$V$10,'Assumptions (Biomass)'!$V$5*Model!$I$2030*AVERAGE('Assumptions (Biomass)'!$E$2:$G$2)/10^9),0)</f>
        <v>-0.003802011135</v>
      </c>
      <c r="Q2093" s="160">
        <f>IF($I$2030&gt;0,PPMT('Assumptions (Biomass)'!$V$7,Model!AE$1,'Assumptions (Biomass)'!$V$10,'Assumptions (Biomass)'!$V$5*Model!$I$2030*AVERAGE('Assumptions (Biomass)'!$E$2:$G$2)/10^9),0)</f>
        <v>-0.003982606664</v>
      </c>
      <c r="R2093" s="160">
        <f>IF($I$2030&gt;0,PPMT('Assumptions (Biomass)'!$V$7,Model!AF$1,'Assumptions (Biomass)'!$V$10,'Assumptions (Biomass)'!$V$5*Model!$I$2030*AVERAGE('Assumptions (Biomass)'!$E$2:$G$2)/10^9),0)</f>
        <v>-0.004171780481</v>
      </c>
      <c r="S2093" s="160">
        <f>IF($I$2030&gt;0,PPMT('Assumptions (Biomass)'!$V$7,Model!AG$1,'Assumptions (Biomass)'!$V$10,'Assumptions (Biomass)'!$V$5*Model!$I$2030*AVERAGE('Assumptions (Biomass)'!$E$2:$G$2)/10^9),0)</f>
        <v>-0.004369940054</v>
      </c>
      <c r="T2093" s="160">
        <f>IF($I$2030&gt;0,PPMT('Assumptions (Biomass)'!$V$7,Model!AH$1,'Assumptions (Biomass)'!$V$10,'Assumptions (Biomass)'!$V$5*Model!$I$2030*AVERAGE('Assumptions (Biomass)'!$E$2:$G$2)/10^9),0)</f>
        <v>-0.004577512206</v>
      </c>
      <c r="U2093" s="160">
        <f>IF($I$2030&gt;0,PPMT('Assumptions (Biomass)'!$V$7,Model!AI$1,'Assumptions (Biomass)'!$V$10,'Assumptions (Biomass)'!$V$5*Model!$I$2030*AVERAGE('Assumptions (Biomass)'!$E$2:$G$2)/10^9),0)</f>
        <v>-0.004794944036</v>
      </c>
      <c r="V2093" s="160">
        <f>IF($I$2030&gt;0,PPMT('Assumptions (Biomass)'!$V$7,Model!AJ$1,'Assumptions (Biomass)'!$V$10,'Assumptions (Biomass)'!$V$5*Model!$I$2030*AVERAGE('Assumptions (Biomass)'!$E$2:$G$2)/10^9),0)</f>
        <v>-0.005022703878</v>
      </c>
      <c r="W2093" s="160">
        <f>IF($I$2030&gt;0,PPMT('Assumptions (Biomass)'!$V$7,Model!AK$1,'Assumptions (Biomass)'!$V$10,'Assumptions (Biomass)'!$V$5*Model!$I$2030*AVERAGE('Assumptions (Biomass)'!$E$2:$G$2)/10^9),0)</f>
        <v>-0.005261282312</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-0.002135979292</v>
      </c>
      <c r="K2094" s="160">
        <f>IF($J$2030&gt;0,PPMT('Assumptions (Biomass)'!$V$7,Model!X$1,'Assumptions (Biomass)'!$V$10,'Assumptions (Biomass)'!$V$5*Model!$J$2030*AVERAGE('Assumptions (Biomass)'!$F$2:$H$2)/10^9),0)</f>
        <v>-0.002237438309</v>
      </c>
      <c r="L2094" s="160">
        <f>IF($J$2030&gt;0,PPMT('Assumptions (Biomass)'!$V$7,Model!Y$1,'Assumptions (Biomass)'!$V$10,'Assumptions (Biomass)'!$V$5*Model!$J$2030*AVERAGE('Assumptions (Biomass)'!$F$2:$H$2)/10^9),0)</f>
        <v>-0.002343716628</v>
      </c>
      <c r="M2094" s="160">
        <f>IF($J$2030&gt;0,PPMT('Assumptions (Biomass)'!$V$7,Model!Z$1,'Assumptions (Biomass)'!$V$10,'Assumptions (Biomass)'!$V$5*Model!$J$2030*AVERAGE('Assumptions (Biomass)'!$F$2:$H$2)/10^9),0)</f>
        <v>-0.002455043168</v>
      </c>
      <c r="N2094" s="160">
        <f>IF($J$2030&gt;0,PPMT('Assumptions (Biomass)'!$V$7,Model!AA$1,'Assumptions (Biomass)'!$V$10,'Assumptions (Biomass)'!$V$5*Model!$J$2030*AVERAGE('Assumptions (Biomass)'!$F$2:$H$2)/10^9),0)</f>
        <v>-0.002571657719</v>
      </c>
      <c r="O2094" s="160">
        <f>IF($J$2030&gt;0,PPMT('Assumptions (Biomass)'!$V$7,Model!AB$1,'Assumptions (Biomass)'!$V$10,'Assumptions (Biomass)'!$V$5*Model!$J$2030*AVERAGE('Assumptions (Biomass)'!$F$2:$H$2)/10^9),0)</f>
        <v>-0.00269381146</v>
      </c>
      <c r="P2094" s="160">
        <f>IF($J$2030&gt;0,PPMT('Assumptions (Biomass)'!$V$7,Model!AC$1,'Assumptions (Biomass)'!$V$10,'Assumptions (Biomass)'!$V$5*Model!$J$2030*AVERAGE('Assumptions (Biomass)'!$F$2:$H$2)/10^9),0)</f>
        <v>-0.002821767505</v>
      </c>
      <c r="Q2094" s="160">
        <f>IF($J$2030&gt;0,PPMT('Assumptions (Biomass)'!$V$7,Model!AD$1,'Assumptions (Biomass)'!$V$10,'Assumptions (Biomass)'!$V$5*Model!$J$2030*AVERAGE('Assumptions (Biomass)'!$F$2:$H$2)/10^9),0)</f>
        <v>-0.002955801461</v>
      </c>
      <c r="R2094" s="160">
        <f>IF($J$2030&gt;0,PPMT('Assumptions (Biomass)'!$V$7,Model!AE$1,'Assumptions (Biomass)'!$V$10,'Assumptions (Biomass)'!$V$5*Model!$J$2030*AVERAGE('Assumptions (Biomass)'!$F$2:$H$2)/10^9),0)</f>
        <v>-0.003096202031</v>
      </c>
      <c r="S2094" s="160">
        <f>IF($J$2030&gt;0,PPMT('Assumptions (Biomass)'!$V$7,Model!AF$1,'Assumptions (Biomass)'!$V$10,'Assumptions (Biomass)'!$V$5*Model!$J$2030*AVERAGE('Assumptions (Biomass)'!$F$2:$H$2)/10^9),0)</f>
        <v>-0.003243271627</v>
      </c>
      <c r="T2094" s="160">
        <f>IF($J$2030&gt;0,PPMT('Assumptions (Biomass)'!$V$7,Model!AG$1,'Assumptions (Biomass)'!$V$10,'Assumptions (Biomass)'!$V$5*Model!$J$2030*AVERAGE('Assumptions (Biomass)'!$F$2:$H$2)/10^9),0)</f>
        <v>-0.003397327029</v>
      </c>
      <c r="U2094" s="160">
        <f>IF($J$2030&gt;0,PPMT('Assumptions (Biomass)'!$V$7,Model!AH$1,'Assumptions (Biomass)'!$V$10,'Assumptions (Biomass)'!$V$5*Model!$J$2030*AVERAGE('Assumptions (Biomass)'!$F$2:$H$2)/10^9),0)</f>
        <v>-0.003558700063</v>
      </c>
      <c r="V2094" s="160">
        <f>IF($J$2030&gt;0,PPMT('Assumptions (Biomass)'!$V$7,Model!AI$1,'Assumptions (Biomass)'!$V$10,'Assumptions (Biomass)'!$V$5*Model!$J$2030*AVERAGE('Assumptions (Biomass)'!$F$2:$H$2)/10^9),0)</f>
        <v>-0.003727738316</v>
      </c>
      <c r="W2094" s="160">
        <f>IF($J$2030&gt;0,PPMT('Assumptions (Biomass)'!$V$7,Model!AJ$1,'Assumptions (Biomass)'!$V$10,'Assumptions (Biomass)'!$V$5*Model!$J$2030*AVERAGE('Assumptions (Biomass)'!$F$2:$H$2)/10^9),0)</f>
        <v>-0.003904805886</v>
      </c>
      <c r="X2094" s="160">
        <f>IF($J$2030&gt;0,PPMT('Assumptions (Biomass)'!$V$7,Model!AK$1,'Assumptions (Biomass)'!$V$10,'Assumptions (Biomass)'!$V$5*Model!$J$2030*AVERAGE('Assumptions (Biomass)'!$F$2:$H$2)/10^9),0)</f>
        <v>-0.004090284166</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-0.001696742784</v>
      </c>
      <c r="L2095" s="160">
        <f>IF($K$2030&gt;0,PPMT('Assumptions (Biomass)'!$V$7,Model!X$1,'Assumptions (Biomass)'!$V$10,'Assumptions (Biomass)'!$V$5*Model!$K$2030*AVERAGE('Assumptions (Biomass)'!$G$2:$I$2)/10^9),0)</f>
        <v>-0.001777338066</v>
      </c>
      <c r="M2095" s="160">
        <f>IF($K$2030&gt;0,PPMT('Assumptions (Biomass)'!$V$7,Model!Y$1,'Assumptions (Biomass)'!$V$10,'Assumptions (Biomass)'!$V$5*Model!$K$2030*AVERAGE('Assumptions (Biomass)'!$G$2:$I$2)/10^9),0)</f>
        <v>-0.001861761625</v>
      </c>
      <c r="N2095" s="160">
        <f>IF($K$2030&gt;0,PPMT('Assumptions (Biomass)'!$V$7,Model!Z$1,'Assumptions (Biomass)'!$V$10,'Assumptions (Biomass)'!$V$5*Model!$K$2030*AVERAGE('Assumptions (Biomass)'!$G$2:$I$2)/10^9),0)</f>
        <v>-0.001950195302</v>
      </c>
      <c r="O2095" s="160">
        <f>IF($K$2030&gt;0,PPMT('Assumptions (Biomass)'!$V$7,Model!AA$1,'Assumptions (Biomass)'!$V$10,'Assumptions (Biomass)'!$V$5*Model!$K$2030*AVERAGE('Assumptions (Biomass)'!$G$2:$I$2)/10^9),0)</f>
        <v>-0.002042829579</v>
      </c>
      <c r="P2095" s="160">
        <f>IF($K$2030&gt;0,PPMT('Assumptions (Biomass)'!$V$7,Model!AB$1,'Assumptions (Biomass)'!$V$10,'Assumptions (Biomass)'!$V$5*Model!$K$2030*AVERAGE('Assumptions (Biomass)'!$G$2:$I$2)/10^9),0)</f>
        <v>-0.002139863984</v>
      </c>
      <c r="Q2095" s="160">
        <f>IF($K$2030&gt;0,PPMT('Assumptions (Biomass)'!$V$7,Model!AC$1,'Assumptions (Biomass)'!$V$10,'Assumptions (Biomass)'!$V$5*Model!$K$2030*AVERAGE('Assumptions (Biomass)'!$G$2:$I$2)/10^9),0)</f>
        <v>-0.002241507523</v>
      </c>
      <c r="R2095" s="160">
        <f>IF($K$2030&gt;0,PPMT('Assumptions (Biomass)'!$V$7,Model!AD$1,'Assumptions (Biomass)'!$V$10,'Assumptions (Biomass)'!$V$5*Model!$K$2030*AVERAGE('Assumptions (Biomass)'!$G$2:$I$2)/10^9),0)</f>
        <v>-0.00234797913</v>
      </c>
      <c r="S2095" s="160">
        <f>IF($K$2030&gt;0,PPMT('Assumptions (Biomass)'!$V$7,Model!AE$1,'Assumptions (Biomass)'!$V$10,'Assumptions (Biomass)'!$V$5*Model!$K$2030*AVERAGE('Assumptions (Biomass)'!$G$2:$I$2)/10^9),0)</f>
        <v>-0.002459508139</v>
      </c>
      <c r="T2095" s="160">
        <f>IF($K$2030&gt;0,PPMT('Assumptions (Biomass)'!$V$7,Model!AF$1,'Assumptions (Biomass)'!$V$10,'Assumptions (Biomass)'!$V$5*Model!$K$2030*AVERAGE('Assumptions (Biomass)'!$G$2:$I$2)/10^9),0)</f>
        <v>-0.002576334775</v>
      </c>
      <c r="U2095" s="160">
        <f>IF($K$2030&gt;0,PPMT('Assumptions (Biomass)'!$V$7,Model!AG$1,'Assumptions (Biomass)'!$V$10,'Assumptions (Biomass)'!$V$5*Model!$K$2030*AVERAGE('Assumptions (Biomass)'!$G$2:$I$2)/10^9),0)</f>
        <v>-0.002698710677</v>
      </c>
      <c r="V2095" s="160">
        <f>IF($K$2030&gt;0,PPMT('Assumptions (Biomass)'!$V$7,Model!AH$1,'Assumptions (Biomass)'!$V$10,'Assumptions (Biomass)'!$V$5*Model!$K$2030*AVERAGE('Assumptions (Biomass)'!$G$2:$I$2)/10^9),0)</f>
        <v>-0.002826899434</v>
      </c>
      <c r="W2095" s="160">
        <f>IF($K$2030&gt;0,PPMT('Assumptions (Biomass)'!$V$7,Model!AI$1,'Assumptions (Biomass)'!$V$10,'Assumptions (Biomass)'!$V$5*Model!$K$2030*AVERAGE('Assumptions (Biomass)'!$G$2:$I$2)/10^9),0)</f>
        <v>-0.002961177158</v>
      </c>
      <c r="X2095" s="160">
        <f>IF($K$2030&gt;0,PPMT('Assumptions (Biomass)'!$V$7,Model!AJ$1,'Assumptions (Biomass)'!$V$10,'Assumptions (Biomass)'!$V$5*Model!$K$2030*AVERAGE('Assumptions (Biomass)'!$G$2:$I$2)/10^9),0)</f>
        <v>-0.003101833073</v>
      </c>
      <c r="Y2095" s="160">
        <f>IF($K$2030&gt;0,PPMT('Assumptions (Biomass)'!$V$7,Model!AK$1,'Assumptions (Biomass)'!$V$10,'Assumptions (Biomass)'!$V$5*Model!$K$2030*AVERAGE('Assumptions (Biomass)'!$G$2:$I$2)/10^9),0)</f>
        <v>-0.003249170143</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-0.004972561756</v>
      </c>
      <c r="M2096" s="160">
        <f>IF($L$2030&gt;0,PPMT('Assumptions (Biomass)'!$V$7,Model!X$1,'Assumptions (Biomass)'!$V$10,'Assumptions (Biomass)'!$V$5*Model!$L$2030*AVERAGE('Assumptions (Biomass)'!$H$2:$J$2)/10^9),0)</f>
        <v>-0.005208758439</v>
      </c>
      <c r="N2096" s="160">
        <f>IF($L$2030&gt;0,PPMT('Assumptions (Biomass)'!$V$7,Model!Y$1,'Assumptions (Biomass)'!$V$10,'Assumptions (Biomass)'!$V$5*Model!$L$2030*AVERAGE('Assumptions (Biomass)'!$H$2:$J$2)/10^9),0)</f>
        <v>-0.005456174465</v>
      </c>
      <c r="O2096" s="160">
        <f>IF($L$2030&gt;0,PPMT('Assumptions (Biomass)'!$V$7,Model!Z$1,'Assumptions (Biomass)'!$V$10,'Assumptions (Biomass)'!$V$5*Model!$L$2030*AVERAGE('Assumptions (Biomass)'!$H$2:$J$2)/10^9),0)</f>
        <v>-0.005715342752</v>
      </c>
      <c r="P2096" s="160">
        <f>IF($L$2030&gt;0,PPMT('Assumptions (Biomass)'!$V$7,Model!AA$1,'Assumptions (Biomass)'!$V$10,'Assumptions (Biomass)'!$V$5*Model!$L$2030*AVERAGE('Assumptions (Biomass)'!$H$2:$J$2)/10^9),0)</f>
        <v>-0.005986821533</v>
      </c>
      <c r="Q2096" s="160">
        <f>IF($L$2030&gt;0,PPMT('Assumptions (Biomass)'!$V$7,Model!AB$1,'Assumptions (Biomass)'!$V$10,'Assumptions (Biomass)'!$V$5*Model!$L$2030*AVERAGE('Assumptions (Biomass)'!$H$2:$J$2)/10^9),0)</f>
        <v>-0.006271195556</v>
      </c>
      <c r="R2096" s="160">
        <f>IF($L$2030&gt;0,PPMT('Assumptions (Biomass)'!$V$7,Model!AC$1,'Assumptions (Biomass)'!$V$10,'Assumptions (Biomass)'!$V$5*Model!$L$2030*AVERAGE('Assumptions (Biomass)'!$H$2:$J$2)/10^9),0)</f>
        <v>-0.006569077345</v>
      </c>
      <c r="S2096" s="160">
        <f>IF($L$2030&gt;0,PPMT('Assumptions (Biomass)'!$V$7,Model!AD$1,'Assumptions (Biomass)'!$V$10,'Assumptions (Biomass)'!$V$5*Model!$L$2030*AVERAGE('Assumptions (Biomass)'!$H$2:$J$2)/10^9),0)</f>
        <v>-0.006881108518</v>
      </c>
      <c r="T2096" s="160">
        <f>IF($L$2030&gt;0,PPMT('Assumptions (Biomass)'!$V$7,Model!AE$1,'Assumptions (Biomass)'!$V$10,'Assumptions (Biomass)'!$V$5*Model!$L$2030*AVERAGE('Assumptions (Biomass)'!$H$2:$J$2)/10^9),0)</f>
        <v>-0.007207961173</v>
      </c>
      <c r="U2096" s="160">
        <f>IF($L$2030&gt;0,PPMT('Assumptions (Biomass)'!$V$7,Model!AF$1,'Assumptions (Biomass)'!$V$10,'Assumptions (Biomass)'!$V$5*Model!$L$2030*AVERAGE('Assumptions (Biomass)'!$H$2:$J$2)/10^9),0)</f>
        <v>-0.007550339329</v>
      </c>
      <c r="V2096" s="160">
        <f>IF($L$2030&gt;0,PPMT('Assumptions (Biomass)'!$V$7,Model!AG$1,'Assumptions (Biomass)'!$V$10,'Assumptions (Biomass)'!$V$5*Model!$L$2030*AVERAGE('Assumptions (Biomass)'!$H$2:$J$2)/10^9),0)</f>
        <v>-0.007908980447</v>
      </c>
      <c r="W2096" s="160">
        <f>IF($L$2030&gt;0,PPMT('Assumptions (Biomass)'!$V$7,Model!AH$1,'Assumptions (Biomass)'!$V$10,'Assumptions (Biomass)'!$V$5*Model!$L$2030*AVERAGE('Assumptions (Biomass)'!$H$2:$J$2)/10^9),0)</f>
        <v>-0.008284657018</v>
      </c>
      <c r="X2096" s="160">
        <f>IF($L$2030&gt;0,PPMT('Assumptions (Biomass)'!$V$7,Model!AI$1,'Assumptions (Biomass)'!$V$10,'Assumptions (Biomass)'!$V$5*Model!$L$2030*AVERAGE('Assumptions (Biomass)'!$H$2:$J$2)/10^9),0)</f>
        <v>-0.008678178226</v>
      </c>
      <c r="Y2096" s="160">
        <f>IF($L$2030&gt;0,PPMT('Assumptions (Biomass)'!$V$7,Model!AJ$1,'Assumptions (Biomass)'!$V$10,'Assumptions (Biomass)'!$V$5*Model!$L$2030*AVERAGE('Assumptions (Biomass)'!$H$2:$J$2)/10^9),0)</f>
        <v>-0.009090391692</v>
      </c>
      <c r="Z2096" s="160">
        <f>IF($L$2030&gt;0,PPMT('Assumptions (Biomass)'!$V$7,Model!AK$1,'Assumptions (Biomass)'!$V$10,'Assumptions (Biomass)'!$V$5*Model!$L$2030*AVERAGE('Assumptions (Biomass)'!$H$2:$J$2)/10^9),0)</f>
        <v>-0.009522185298</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-0.003363683848</v>
      </c>
      <c r="N2097" s="160">
        <f>IF($M$2030&gt;0,PPMT('Assumptions (Biomass)'!$V$7,Model!X$1,'Assumptions (Biomass)'!$V$10,'Assumptions (Biomass)'!$V$5*Model!$M$2030*AVERAGE('Assumptions (Biomass)'!$I$2:$K$2)/10^9),0)</f>
        <v>-0.003523458831</v>
      </c>
      <c r="O2097" s="160">
        <f>IF($M$2030&gt;0,PPMT('Assumptions (Biomass)'!$V$7,Model!Y$1,'Assumptions (Biomass)'!$V$10,'Assumptions (Biomass)'!$V$5*Model!$M$2030*AVERAGE('Assumptions (Biomass)'!$I$2:$K$2)/10^9),0)</f>
        <v>-0.003690823125</v>
      </c>
      <c r="P2097" s="160">
        <f>IF($M$2030&gt;0,PPMT('Assumptions (Biomass)'!$V$7,Model!Z$1,'Assumptions (Biomass)'!$V$10,'Assumptions (Biomass)'!$V$5*Model!$M$2030*AVERAGE('Assumptions (Biomass)'!$I$2:$K$2)/10^9),0)</f>
        <v>-0.003866137224</v>
      </c>
      <c r="Q2097" s="160">
        <f>IF($M$2030&gt;0,PPMT('Assumptions (Biomass)'!$V$7,Model!AA$1,'Assumptions (Biomass)'!$V$10,'Assumptions (Biomass)'!$V$5*Model!$M$2030*AVERAGE('Assumptions (Biomass)'!$I$2:$K$2)/10^9),0)</f>
        <v>-0.004049778742</v>
      </c>
      <c r="R2097" s="160">
        <f>IF($M$2030&gt;0,PPMT('Assumptions (Biomass)'!$V$7,Model!AB$1,'Assumptions (Biomass)'!$V$10,'Assumptions (Biomass)'!$V$5*Model!$M$2030*AVERAGE('Assumptions (Biomass)'!$I$2:$K$2)/10^9),0)</f>
        <v>-0.004242143232</v>
      </c>
      <c r="S2097" s="160">
        <f>IF($M$2030&gt;0,PPMT('Assumptions (Biomass)'!$V$7,Model!AC$1,'Assumptions (Biomass)'!$V$10,'Assumptions (Biomass)'!$V$5*Model!$M$2030*AVERAGE('Assumptions (Biomass)'!$I$2:$K$2)/10^9),0)</f>
        <v>-0.004443645036</v>
      </c>
      <c r="T2097" s="160">
        <f>IF($M$2030&gt;0,PPMT('Assumptions (Biomass)'!$V$7,Model!AD$1,'Assumptions (Biomass)'!$V$10,'Assumptions (Biomass)'!$V$5*Model!$M$2030*AVERAGE('Assumptions (Biomass)'!$I$2:$K$2)/10^9),0)</f>
        <v>-0.004654718175</v>
      </c>
      <c r="U2097" s="160">
        <f>IF($M$2030&gt;0,PPMT('Assumptions (Biomass)'!$V$7,Model!AE$1,'Assumptions (Biomass)'!$V$10,'Assumptions (Biomass)'!$V$5*Model!$M$2030*AVERAGE('Assumptions (Biomass)'!$I$2:$K$2)/10^9),0)</f>
        <v>-0.004875817288</v>
      </c>
      <c r="V2097" s="160">
        <f>IF($M$2030&gt;0,PPMT('Assumptions (Biomass)'!$V$7,Model!AF$1,'Assumptions (Biomass)'!$V$10,'Assumptions (Biomass)'!$V$5*Model!$M$2030*AVERAGE('Assumptions (Biomass)'!$I$2:$K$2)/10^9),0)</f>
        <v>-0.005107418609</v>
      </c>
      <c r="W2097" s="160">
        <f>IF($M$2030&gt;0,PPMT('Assumptions (Biomass)'!$V$7,Model!AG$1,'Assumptions (Biomass)'!$V$10,'Assumptions (Biomass)'!$V$5*Model!$M$2030*AVERAGE('Assumptions (Biomass)'!$I$2:$K$2)/10^9),0)</f>
        <v>-0.005350020993</v>
      </c>
      <c r="X2097" s="160">
        <f>IF($M$2030&gt;0,PPMT('Assumptions (Biomass)'!$V$7,Model!AH$1,'Assumptions (Biomass)'!$V$10,'Assumptions (Biomass)'!$V$5*Model!$M$2030*AVERAGE('Assumptions (Biomass)'!$I$2:$K$2)/10^9),0)</f>
        <v>-0.00560414699</v>
      </c>
      <c r="Y2097" s="160">
        <f>IF($M$2030&gt;0,PPMT('Assumptions (Biomass)'!$V$7,Model!AI$1,'Assumptions (Biomass)'!$V$10,'Assumptions (Biomass)'!$V$5*Model!$M$2030*AVERAGE('Assumptions (Biomass)'!$I$2:$K$2)/10^9),0)</f>
        <v>-0.005870343972</v>
      </c>
      <c r="Z2097" s="160">
        <f>IF($M$2030&gt;0,PPMT('Assumptions (Biomass)'!$V$7,Model!AJ$1,'Assumptions (Biomass)'!$V$10,'Assumptions (Biomass)'!$V$5*Model!$M$2030*AVERAGE('Assumptions (Biomass)'!$I$2:$K$2)/10^9),0)</f>
        <v>-0.006149185311</v>
      </c>
      <c r="AA2097" s="160">
        <f>IF($M$2030&gt;0,PPMT('Assumptions (Biomass)'!$V$7,Model!AK$1,'Assumptions (Biomass)'!$V$10,'Assumptions (Biomass)'!$V$5*Model!$M$2030*AVERAGE('Assumptions (Biomass)'!$I$2:$K$2)/10^9),0)</f>
        <v>-0.006441271613</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-0.005710098309</v>
      </c>
      <c r="O2098" s="177">
        <f>IF($N$2030&gt;0,PPMT('Assumptions (Biomass)'!$V$7,Model!X$1,'Assumptions (Biomass)'!$V$10,'Assumptions (Biomass)'!$V$5*Model!$N$2030*AVERAGE('Assumptions (Biomass)'!$J$2:$L$2)/10^9),0)</f>
        <v>-0.005981327978</v>
      </c>
      <c r="P2098" s="177">
        <f>IF($N$2030&gt;0,PPMT('Assumptions (Biomass)'!$V$7,Model!Y$1,'Assumptions (Biomass)'!$V$10,'Assumptions (Biomass)'!$V$5*Model!$N$2030*AVERAGE('Assumptions (Biomass)'!$J$2:$L$2)/10^9),0)</f>
        <v>-0.006265441057</v>
      </c>
      <c r="Q2098" s="177">
        <f>IF($N$2030&gt;0,PPMT('Assumptions (Biomass)'!$V$7,Model!Z$1,'Assumptions (Biomass)'!$V$10,'Assumptions (Biomass)'!$V$5*Model!$N$2030*AVERAGE('Assumptions (Biomass)'!$J$2:$L$2)/10^9),0)</f>
        <v>-0.006563049507</v>
      </c>
      <c r="R2098" s="177">
        <f>IF($N$2030&gt;0,PPMT('Assumptions (Biomass)'!$V$7,Model!AA$1,'Assumptions (Biomass)'!$V$10,'Assumptions (Biomass)'!$V$5*Model!$N$2030*AVERAGE('Assumptions (Biomass)'!$J$2:$L$2)/10^9),0)</f>
        <v>-0.006874794359</v>
      </c>
      <c r="S2098" s="177">
        <f>IF($N$2030&gt;0,PPMT('Assumptions (Biomass)'!$V$7,Model!AB$1,'Assumptions (Biomass)'!$V$10,'Assumptions (Biomass)'!$V$5*Model!$N$2030*AVERAGE('Assumptions (Biomass)'!$J$2:$L$2)/10^9),0)</f>
        <v>-0.007201347091</v>
      </c>
      <c r="T2098" s="177">
        <f>IF($N$2030&gt;0,PPMT('Assumptions (Biomass)'!$V$7,Model!AC$1,'Assumptions (Biomass)'!$V$10,'Assumptions (Biomass)'!$V$5*Model!$N$2030*AVERAGE('Assumptions (Biomass)'!$J$2:$L$2)/10^9),0)</f>
        <v>-0.007543411078</v>
      </c>
      <c r="U2098" s="177">
        <f>IF($N$2030&gt;0,PPMT('Assumptions (Biomass)'!$V$7,Model!AD$1,'Assumptions (Biomass)'!$V$10,'Assumptions (Biomass)'!$V$5*Model!$N$2030*AVERAGE('Assumptions (Biomass)'!$J$2:$L$2)/10^9),0)</f>
        <v>-0.007901723104</v>
      </c>
      <c r="V2098" s="177">
        <f>IF($N$2030&gt;0,PPMT('Assumptions (Biomass)'!$V$7,Model!AE$1,'Assumptions (Biomass)'!$V$10,'Assumptions (Biomass)'!$V$5*Model!$N$2030*AVERAGE('Assumptions (Biomass)'!$J$2:$L$2)/10^9),0)</f>
        <v>-0.008277054952</v>
      </c>
      <c r="W2098" s="177">
        <f>IF($N$2030&gt;0,PPMT('Assumptions (Biomass)'!$V$7,Model!AF$1,'Assumptions (Biomass)'!$V$10,'Assumptions (Biomass)'!$V$5*Model!$N$2030*AVERAGE('Assumptions (Biomass)'!$J$2:$L$2)/10^9),0)</f>
        <v>-0.008670215062</v>
      </c>
      <c r="X2098" s="177">
        <f>IF($N$2030&gt;0,PPMT('Assumptions (Biomass)'!$V$7,Model!AG$1,'Assumptions (Biomass)'!$V$10,'Assumptions (Biomass)'!$V$5*Model!$N$2030*AVERAGE('Assumptions (Biomass)'!$J$2:$L$2)/10^9),0)</f>
        <v>-0.009082050277</v>
      </c>
      <c r="Y2098" s="177">
        <f>IF($N$2030&gt;0,PPMT('Assumptions (Biomass)'!$V$7,Model!AH$1,'Assumptions (Biomass)'!$V$10,'Assumptions (Biomass)'!$V$5*Model!$N$2030*AVERAGE('Assumptions (Biomass)'!$J$2:$L$2)/10^9),0)</f>
        <v>-0.009513447665</v>
      </c>
      <c r="Z2098" s="177">
        <f>IF($N$2030&gt;0,PPMT('Assumptions (Biomass)'!$V$7,Model!AI$1,'Assumptions (Biomass)'!$V$10,'Assumptions (Biomass)'!$V$5*Model!$N$2030*AVERAGE('Assumptions (Biomass)'!$J$2:$L$2)/10^9),0)</f>
        <v>-0.00996533643</v>
      </c>
      <c r="AA2098" s="177">
        <f>IF($N$2030&gt;0,PPMT('Assumptions (Biomass)'!$V$7,Model!AJ$1,'Assumptions (Biomass)'!$V$10,'Assumptions (Biomass)'!$V$5*Model!$N$2030*AVERAGE('Assumptions (Biomass)'!$J$2:$L$2)/10^9),0)</f>
        <v>-0.01043868991</v>
      </c>
      <c r="AB2098" s="177">
        <f>IF($N$2030&gt;0,PPMT('Assumptions (Biomass)'!$V$7,Model!AK$1,'Assumptions (Biomass)'!$V$10,'Assumptions (Biomass)'!$V$5*Model!$N$2030*AVERAGE('Assumptions (Biomass)'!$J$2:$L$2)/10^9),0)</f>
        <v>-0.01093452768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-0.005399575564</v>
      </c>
      <c r="P2099" s="160">
        <f>IF($O$2030&gt;0,PPMT('Assumptions (Biomass)'!$V$7,Model!X$1,'Assumptions (Biomass)'!$V$10,'Assumptions (Biomass)'!$V$5*Model!$O$2030*AVERAGE('Assumptions (Biomass)'!$K$2:$M$2)/10^9),0)</f>
        <v>-0.005656055404</v>
      </c>
      <c r="Q2099" s="160">
        <f>IF($O$2030&gt;0,PPMT('Assumptions (Biomass)'!$V$7,Model!Y$1,'Assumptions (Biomass)'!$V$10,'Assumptions (Biomass)'!$V$5*Model!$O$2030*AVERAGE('Assumptions (Biomass)'!$K$2:$M$2)/10^9),0)</f>
        <v>-0.005924718035</v>
      </c>
      <c r="R2099" s="160">
        <f>IF($O$2030&gt;0,PPMT('Assumptions (Biomass)'!$V$7,Model!Z$1,'Assumptions (Biomass)'!$V$10,'Assumptions (Biomass)'!$V$5*Model!$O$2030*AVERAGE('Assumptions (Biomass)'!$K$2:$M$2)/10^9),0)</f>
        <v>-0.006206142142</v>
      </c>
      <c r="S2099" s="160">
        <f>IF($O$2030&gt;0,PPMT('Assumptions (Biomass)'!$V$7,Model!AA$1,'Assumptions (Biomass)'!$V$10,'Assumptions (Biomass)'!$V$5*Model!$O$2030*AVERAGE('Assumptions (Biomass)'!$K$2:$M$2)/10^9),0)</f>
        <v>-0.006500933894</v>
      </c>
      <c r="T2099" s="160">
        <f>IF($O$2030&gt;0,PPMT('Assumptions (Biomass)'!$V$7,Model!AB$1,'Assumptions (Biomass)'!$V$10,'Assumptions (Biomass)'!$V$5*Model!$O$2030*AVERAGE('Assumptions (Biomass)'!$K$2:$M$2)/10^9),0)</f>
        <v>-0.006809728254</v>
      </c>
      <c r="U2099" s="160">
        <f>IF($O$2030&gt;0,PPMT('Assumptions (Biomass)'!$V$7,Model!AC$1,'Assumptions (Biomass)'!$V$10,'Assumptions (Biomass)'!$V$5*Model!$O$2030*AVERAGE('Assumptions (Biomass)'!$K$2:$M$2)/10^9),0)</f>
        <v>-0.007133190346</v>
      </c>
      <c r="V2099" s="160">
        <f>IF($O$2030&gt;0,PPMT('Assumptions (Biomass)'!$V$7,Model!AD$1,'Assumptions (Biomass)'!$V$10,'Assumptions (Biomass)'!$V$5*Model!$O$2030*AVERAGE('Assumptions (Biomass)'!$K$2:$M$2)/10^9),0)</f>
        <v>-0.007472016887</v>
      </c>
      <c r="W2099" s="160">
        <f>IF($O$2030&gt;0,PPMT('Assumptions (Biomass)'!$V$7,Model!AE$1,'Assumptions (Biomass)'!$V$10,'Assumptions (Biomass)'!$V$5*Model!$O$2030*AVERAGE('Assumptions (Biomass)'!$K$2:$M$2)/10^9),0)</f>
        <v>-0.007826937689</v>
      </c>
      <c r="X2099" s="160">
        <f>IF($O$2030&gt;0,PPMT('Assumptions (Biomass)'!$V$7,Model!AF$1,'Assumptions (Biomass)'!$V$10,'Assumptions (Biomass)'!$V$5*Model!$O$2030*AVERAGE('Assumptions (Biomass)'!$K$2:$M$2)/10^9),0)</f>
        <v>-0.008198717229</v>
      </c>
      <c r="Y2099" s="160">
        <f>IF($O$2030&gt;0,PPMT('Assumptions (Biomass)'!$V$7,Model!AG$1,'Assumptions (Biomass)'!$V$10,'Assumptions (Biomass)'!$V$5*Model!$O$2030*AVERAGE('Assumptions (Biomass)'!$K$2:$M$2)/10^9),0)</f>
        <v>-0.008588156298</v>
      </c>
      <c r="Z2099" s="160">
        <f>IF($O$2030&gt;0,PPMT('Assumptions (Biomass)'!$V$7,Model!AH$1,'Assumptions (Biomass)'!$V$10,'Assumptions (Biomass)'!$V$5*Model!$O$2030*AVERAGE('Assumptions (Biomass)'!$K$2:$M$2)/10^9),0)</f>
        <v>-0.008996093722</v>
      </c>
      <c r="AA2099" s="160">
        <f>IF($O$2030&gt;0,PPMT('Assumptions (Biomass)'!$V$7,Model!AI$1,'Assumptions (Biomass)'!$V$10,'Assumptions (Biomass)'!$V$5*Model!$O$2030*AVERAGE('Assumptions (Biomass)'!$K$2:$M$2)/10^9),0)</f>
        <v>-0.009423408174</v>
      </c>
      <c r="AB2099" s="160">
        <f>IF($O$2030&gt;0,PPMT('Assumptions (Biomass)'!$V$7,Model!AJ$1,'Assumptions (Biomass)'!$V$10,'Assumptions (Biomass)'!$V$5*Model!$O$2030*AVERAGE('Assumptions (Biomass)'!$K$2:$M$2)/10^9),0)</f>
        <v>-0.009871020062</v>
      </c>
      <c r="AC2099" s="160">
        <f>IF($O$2030&gt;0,PPMT('Assumptions (Biomass)'!$V$7,Model!AK$1,'Assumptions (Biomass)'!$V$10,'Assumptions (Biomass)'!$V$5*Model!$O$2030*AVERAGE('Assumptions (Biomass)'!$K$2:$M$2)/10^9),0)</f>
        <v>-0.01033989351</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-0.01035107269</v>
      </c>
      <c r="Q2100" s="177">
        <f>IF($P$2030&gt;0,PPMT('Assumptions (Biomass)'!$V$7,Model!X$1,'Assumptions (Biomass)'!$V$10,'Assumptions (Biomass)'!$V$5*Model!$P$2030*AVERAGE('Assumptions (Biomass)'!$L$2:$N$2)/10^9),0)</f>
        <v>-0.01084274864</v>
      </c>
      <c r="R2100" s="177">
        <f>IF($P$2030&gt;0,PPMT('Assumptions (Biomass)'!$V$7,Model!Y$1,'Assumptions (Biomass)'!$V$10,'Assumptions (Biomass)'!$V$5*Model!$P$2030*AVERAGE('Assumptions (Biomass)'!$L$2:$N$2)/10^9),0)</f>
        <v>-0.0113577792</v>
      </c>
      <c r="S2100" s="177">
        <f>IF($P$2030&gt;0,PPMT('Assumptions (Biomass)'!$V$7,Model!Z$1,'Assumptions (Biomass)'!$V$10,'Assumptions (Biomass)'!$V$5*Model!$P$2030*AVERAGE('Assumptions (Biomass)'!$L$2:$N$2)/10^9),0)</f>
        <v>-0.01189727371</v>
      </c>
      <c r="T2100" s="177">
        <f>IF($P$2030&gt;0,PPMT('Assumptions (Biomass)'!$V$7,Model!AA$1,'Assumptions (Biomass)'!$V$10,'Assumptions (Biomass)'!$V$5*Model!$P$2030*AVERAGE('Assumptions (Biomass)'!$L$2:$N$2)/10^9),0)</f>
        <v>-0.01246239421</v>
      </c>
      <c r="U2100" s="177">
        <f>IF($P$2030&gt;0,PPMT('Assumptions (Biomass)'!$V$7,Model!AB$1,'Assumptions (Biomass)'!$V$10,'Assumptions (Biomass)'!$V$5*Model!$P$2030*AVERAGE('Assumptions (Biomass)'!$L$2:$N$2)/10^9),0)</f>
        <v>-0.01305435794</v>
      </c>
      <c r="V2100" s="177">
        <f>IF($P$2030&gt;0,PPMT('Assumptions (Biomass)'!$V$7,Model!AC$1,'Assumptions (Biomass)'!$V$10,'Assumptions (Biomass)'!$V$5*Model!$P$2030*AVERAGE('Assumptions (Biomass)'!$L$2:$N$2)/10^9),0)</f>
        <v>-0.01367443994</v>
      </c>
      <c r="W2100" s="177">
        <f>IF($P$2030&gt;0,PPMT('Assumptions (Biomass)'!$V$7,Model!AD$1,'Assumptions (Biomass)'!$V$10,'Assumptions (Biomass)'!$V$5*Model!$P$2030*AVERAGE('Assumptions (Biomass)'!$L$2:$N$2)/10^9),0)</f>
        <v>-0.01432397584</v>
      </c>
      <c r="X2100" s="177">
        <f>IF($P$2030&gt;0,PPMT('Assumptions (Biomass)'!$V$7,Model!AE$1,'Assumptions (Biomass)'!$V$10,'Assumptions (Biomass)'!$V$5*Model!$P$2030*AVERAGE('Assumptions (Biomass)'!$L$2:$N$2)/10^9),0)</f>
        <v>-0.01500436469</v>
      </c>
      <c r="Y2100" s="177">
        <f>IF($P$2030&gt;0,PPMT('Assumptions (Biomass)'!$V$7,Model!AF$1,'Assumptions (Biomass)'!$V$10,'Assumptions (Biomass)'!$V$5*Model!$P$2030*AVERAGE('Assumptions (Biomass)'!$L$2:$N$2)/10^9),0)</f>
        <v>-0.01571707201</v>
      </c>
      <c r="Z2100" s="177">
        <f>IF($P$2030&gt;0,PPMT('Assumptions (Biomass)'!$V$7,Model!AG$1,'Assumptions (Biomass)'!$V$10,'Assumptions (Biomass)'!$V$5*Model!$P$2030*AVERAGE('Assumptions (Biomass)'!$L$2:$N$2)/10^9),0)</f>
        <v>-0.01646363293</v>
      </c>
      <c r="AA2100" s="177">
        <f>IF($P$2030&gt;0,PPMT('Assumptions (Biomass)'!$V$7,Model!AH$1,'Assumptions (Biomass)'!$V$10,'Assumptions (Biomass)'!$V$5*Model!$P$2030*AVERAGE('Assumptions (Biomass)'!$L$2:$N$2)/10^9),0)</f>
        <v>-0.0172456555</v>
      </c>
      <c r="AB2100" s="177">
        <f>IF($P$2030&gt;0,PPMT('Assumptions (Biomass)'!$V$7,Model!AI$1,'Assumptions (Biomass)'!$V$10,'Assumptions (Biomass)'!$V$5*Model!$P$2030*AVERAGE('Assumptions (Biomass)'!$L$2:$N$2)/10^9),0)</f>
        <v>-0.01806482413</v>
      </c>
      <c r="AC2100" s="177">
        <f>IF($P$2030&gt;0,PPMT('Assumptions (Biomass)'!$V$7,Model!AJ$1,'Assumptions (Biomass)'!$V$10,'Assumptions (Biomass)'!$V$5*Model!$P$2030*AVERAGE('Assumptions (Biomass)'!$L$2:$N$2)/10^9),0)</f>
        <v>-0.01892290328</v>
      </c>
      <c r="AD2100" s="177">
        <f>IF($P$2030&gt;0,PPMT('Assumptions (Biomass)'!$V$7,Model!AK$1,'Assumptions (Biomass)'!$V$10,'Assumptions (Biomass)'!$V$5*Model!$P$2030*AVERAGE('Assumptions (Biomass)'!$L$2:$N$2)/10^9),0)</f>
        <v>-0.01982174118</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-0.002498012682</v>
      </c>
      <c r="R2101" s="160">
        <f>IF($Q$2030&gt;0,PPMT('Assumptions (Biomass)'!$V$7,Model!X$1,'Assumptions (Biomass)'!$V$10,'Assumptions (Biomass)'!$V$5*Model!$Q$2030*AVERAGE('Assumptions (Biomass)'!$M$2:$O$2)/10^9),0)</f>
        <v>-0.002616668284</v>
      </c>
      <c r="S2101" s="160">
        <f>IF($Q$2030&gt;0,PPMT('Assumptions (Biomass)'!$V$7,Model!Y$1,'Assumptions (Biomass)'!$V$10,'Assumptions (Biomass)'!$V$5*Model!$Q$2030*AVERAGE('Assumptions (Biomass)'!$M$2:$O$2)/10^9),0)</f>
        <v>-0.002740960027</v>
      </c>
      <c r="T2101" s="160">
        <f>IF($Q$2030&gt;0,PPMT('Assumptions (Biomass)'!$V$7,Model!Z$1,'Assumptions (Biomass)'!$V$10,'Assumptions (Biomass)'!$V$5*Model!$Q$2030*AVERAGE('Assumptions (Biomass)'!$M$2:$O$2)/10^9),0)</f>
        <v>-0.002871155629</v>
      </c>
      <c r="U2101" s="160">
        <f>IF($Q$2030&gt;0,PPMT('Assumptions (Biomass)'!$V$7,Model!AA$1,'Assumptions (Biomass)'!$V$10,'Assumptions (Biomass)'!$V$5*Model!$Q$2030*AVERAGE('Assumptions (Biomass)'!$M$2:$O$2)/10^9),0)</f>
        <v>-0.003007535521</v>
      </c>
      <c r="V2101" s="160">
        <f>IF($Q$2030&gt;0,PPMT('Assumptions (Biomass)'!$V$7,Model!AB$1,'Assumptions (Biomass)'!$V$10,'Assumptions (Biomass)'!$V$5*Model!$Q$2030*AVERAGE('Assumptions (Biomass)'!$M$2:$O$2)/10^9),0)</f>
        <v>-0.003150393458</v>
      </c>
      <c r="W2101" s="160">
        <f>IF($Q$2030&gt;0,PPMT('Assumptions (Biomass)'!$V$7,Model!AC$1,'Assumptions (Biomass)'!$V$10,'Assumptions (Biomass)'!$V$5*Model!$Q$2030*AVERAGE('Assumptions (Biomass)'!$M$2:$O$2)/10^9),0)</f>
        <v>-0.003300037148</v>
      </c>
      <c r="X2101" s="160">
        <f>IF($Q$2030&gt;0,PPMT('Assumptions (Biomass)'!$V$7,Model!AD$1,'Assumptions (Biomass)'!$V$10,'Assumptions (Biomass)'!$V$5*Model!$Q$2030*AVERAGE('Assumptions (Biomass)'!$M$2:$O$2)/10^9),0)</f>
        <v>-0.003456788912</v>
      </c>
      <c r="Y2101" s="160">
        <f>IF($Q$2030&gt;0,PPMT('Assumptions (Biomass)'!$V$7,Model!AE$1,'Assumptions (Biomass)'!$V$10,'Assumptions (Biomass)'!$V$5*Model!$Q$2030*AVERAGE('Assumptions (Biomass)'!$M$2:$O$2)/10^9),0)</f>
        <v>-0.003620986385</v>
      </c>
      <c r="Z2101" s="160">
        <f>IF($Q$2030&gt;0,PPMT('Assumptions (Biomass)'!$V$7,Model!AF$1,'Assumptions (Biomass)'!$V$10,'Assumptions (Biomass)'!$V$5*Model!$Q$2030*AVERAGE('Assumptions (Biomass)'!$M$2:$O$2)/10^9),0)</f>
        <v>-0.003792983239</v>
      </c>
      <c r="AA2101" s="160">
        <f>IF($Q$2030&gt;0,PPMT('Assumptions (Biomass)'!$V$7,Model!AG$1,'Assumptions (Biomass)'!$V$10,'Assumptions (Biomass)'!$V$5*Model!$Q$2030*AVERAGE('Assumptions (Biomass)'!$M$2:$O$2)/10^9),0)</f>
        <v>-0.003973149943</v>
      </c>
      <c r="AB2101" s="160">
        <f>IF($Q$2030&gt;0,PPMT('Assumptions (Biomass)'!$V$7,Model!AH$1,'Assumptions (Biomass)'!$V$10,'Assumptions (Biomass)'!$V$5*Model!$Q$2030*AVERAGE('Assumptions (Biomass)'!$M$2:$O$2)/10^9),0)</f>
        <v>-0.004161874565</v>
      </c>
      <c r="AC2101" s="160">
        <f>IF($Q$2030&gt;0,PPMT('Assumptions (Biomass)'!$V$7,Model!AI$1,'Assumptions (Biomass)'!$V$10,'Assumptions (Biomass)'!$V$5*Model!$Q$2030*AVERAGE('Assumptions (Biomass)'!$M$2:$O$2)/10^9),0)</f>
        <v>-0.004359563607</v>
      </c>
      <c r="AD2101" s="160">
        <f>IF($Q$2030&gt;0,PPMT('Assumptions (Biomass)'!$V$7,Model!AJ$1,'Assumptions (Biomass)'!$V$10,'Assumptions (Biomass)'!$V$5*Model!$Q$2030*AVERAGE('Assumptions (Biomass)'!$M$2:$O$2)/10^9),0)</f>
        <v>-0.004566642878</v>
      </c>
      <c r="AE2101" s="160">
        <f>IF($Q$2030&gt;0,PPMT('Assumptions (Biomass)'!$V$7,Model!AK$1,'Assumptions (Biomass)'!$V$10,'Assumptions (Biomass)'!$V$5*Model!$Q$2030*AVERAGE('Assumptions (Biomass)'!$M$2:$O$2)/10^9),0)</f>
        <v>-0.004783558415</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-0.006598478005</v>
      </c>
      <c r="S2102" s="177">
        <f>IF($R$2030&gt;0,PPMT('Assumptions (Biomass)'!$V$7,Model!X$1,'Assumptions (Biomass)'!$V$10,'Assumptions (Biomass)'!$V$5*Model!$R$2030*AVERAGE('Assumptions (Biomass)'!$N$2:$P$2)/10^9),0)</f>
        <v>-0.00691190571</v>
      </c>
      <c r="T2102" s="177">
        <f>IF($R$2030&gt;0,PPMT('Assumptions (Biomass)'!$V$7,Model!Y$1,'Assumptions (Biomass)'!$V$10,'Assumptions (Biomass)'!$V$5*Model!$R$2030*AVERAGE('Assumptions (Biomass)'!$N$2:$P$2)/10^9),0)</f>
        <v>-0.007240221231</v>
      </c>
      <c r="U2102" s="177">
        <f>IF($R$2030&gt;0,PPMT('Assumptions (Biomass)'!$V$7,Model!Z$1,'Assumptions (Biomass)'!$V$10,'Assumptions (Biomass)'!$V$5*Model!$R$2030*AVERAGE('Assumptions (Biomass)'!$N$2:$P$2)/10^9),0)</f>
        <v>-0.00758413174</v>
      </c>
      <c r="V2102" s="177">
        <f>IF($R$2030&gt;0,PPMT('Assumptions (Biomass)'!$V$7,Model!AA$1,'Assumptions (Biomass)'!$V$10,'Assumptions (Biomass)'!$V$5*Model!$R$2030*AVERAGE('Assumptions (Biomass)'!$N$2:$P$2)/10^9),0)</f>
        <v>-0.007944377997</v>
      </c>
      <c r="W2102" s="177">
        <f>IF($R$2030&gt;0,PPMT('Assumptions (Biomass)'!$V$7,Model!AB$1,'Assumptions (Biomass)'!$V$10,'Assumptions (Biomass)'!$V$5*Model!$R$2030*AVERAGE('Assumptions (Biomass)'!$N$2:$P$2)/10^9),0)</f>
        <v>-0.008321735952</v>
      </c>
      <c r="X2102" s="177">
        <f>IF($R$2030&gt;0,PPMT('Assumptions (Biomass)'!$V$7,Model!AC$1,'Assumptions (Biomass)'!$V$10,'Assumptions (Biomass)'!$V$5*Model!$R$2030*AVERAGE('Assumptions (Biomass)'!$N$2:$P$2)/10^9),0)</f>
        <v>-0.00871701841</v>
      </c>
      <c r="Y2102" s="177">
        <f>IF($R$2030&gt;0,PPMT('Assumptions (Biomass)'!$V$7,Model!AD$1,'Assumptions (Biomass)'!$V$10,'Assumptions (Biomass)'!$V$5*Model!$R$2030*AVERAGE('Assumptions (Biomass)'!$N$2:$P$2)/10^9),0)</f>
        <v>-0.009131076784</v>
      </c>
      <c r="Z2102" s="177">
        <f>IF($R$2030&gt;0,PPMT('Assumptions (Biomass)'!$V$7,Model!AE$1,'Assumptions (Biomass)'!$V$10,'Assumptions (Biomass)'!$V$5*Model!$R$2030*AVERAGE('Assumptions (Biomass)'!$N$2:$P$2)/10^9),0)</f>
        <v>-0.009564802932</v>
      </c>
      <c r="AA2102" s="177">
        <f>IF($R$2030&gt;0,PPMT('Assumptions (Biomass)'!$V$7,Model!AF$1,'Assumptions (Biomass)'!$V$10,'Assumptions (Biomass)'!$V$5*Model!$R$2030*AVERAGE('Assumptions (Biomass)'!$N$2:$P$2)/10^9),0)</f>
        <v>-0.01001913107</v>
      </c>
      <c r="AB2102" s="177">
        <f>IF($R$2030&gt;0,PPMT('Assumptions (Biomass)'!$V$7,Model!AG$1,'Assumptions (Biomass)'!$V$10,'Assumptions (Biomass)'!$V$5*Model!$R$2030*AVERAGE('Assumptions (Biomass)'!$N$2:$P$2)/10^9),0)</f>
        <v>-0.0104950398</v>
      </c>
      <c r="AC2102" s="177">
        <f>IF($R$2030&gt;0,PPMT('Assumptions (Biomass)'!$V$7,Model!AH$1,'Assumptions (Biomass)'!$V$10,'Assumptions (Biomass)'!$V$5*Model!$R$2030*AVERAGE('Assumptions (Biomass)'!$N$2:$P$2)/10^9),0)</f>
        <v>-0.01099355419</v>
      </c>
      <c r="AD2102" s="177">
        <f>IF($R$2030&gt;0,PPMT('Assumptions (Biomass)'!$V$7,Model!AI$1,'Assumptions (Biomass)'!$V$10,'Assumptions (Biomass)'!$V$5*Model!$R$2030*AVERAGE('Assumptions (Biomass)'!$N$2:$P$2)/10^9),0)</f>
        <v>-0.01151574801</v>
      </c>
      <c r="AE2102" s="177">
        <f>IF($R$2030&gt;0,PPMT('Assumptions (Biomass)'!$V$7,Model!AJ$1,'Assumptions (Biomass)'!$V$10,'Assumptions (Biomass)'!$V$5*Model!$R$2030*AVERAGE('Assumptions (Biomass)'!$N$2:$P$2)/10^9),0)</f>
        <v>-0.01206274604</v>
      </c>
      <c r="AF2102" s="177">
        <f>IF($R$2030&gt;0,PPMT('Assumptions (Biomass)'!$V$7,Model!AK$1,'Assumptions (Biomass)'!$V$10,'Assumptions (Biomass)'!$V$5*Model!$R$2030*AVERAGE('Assumptions (Biomass)'!$N$2:$P$2)/10^9),0)</f>
        <v>-0.01263572648</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-0.002145049242</v>
      </c>
      <c r="T2103" s="160">
        <f>IF($S$2030&gt;0,PPMT('Assumptions (Biomass)'!$V$7,Model!X$1,'Assumptions (Biomass)'!$V$10,'Assumptions (Biomass)'!$V$5*Model!$S$2030*AVERAGE('Assumptions (Biomass)'!$O$2:$Q$2)/10^9),0)</f>
        <v>-0.002246939081</v>
      </c>
      <c r="U2103" s="160">
        <f>IF($S$2030&gt;0,PPMT('Assumptions (Biomass)'!$V$7,Model!Y$1,'Assumptions (Biomass)'!$V$10,'Assumptions (Biomass)'!$V$5*Model!$S$2030*AVERAGE('Assumptions (Biomass)'!$O$2:$Q$2)/10^9),0)</f>
        <v>-0.002353668687</v>
      </c>
      <c r="V2103" s="160">
        <f>IF($S$2030&gt;0,PPMT('Assumptions (Biomass)'!$V$7,Model!Z$1,'Assumptions (Biomass)'!$V$10,'Assumptions (Biomass)'!$V$5*Model!$S$2030*AVERAGE('Assumptions (Biomass)'!$O$2:$Q$2)/10^9),0)</f>
        <v>-0.00246546795</v>
      </c>
      <c r="W2103" s="160">
        <f>IF($S$2030&gt;0,PPMT('Assumptions (Biomass)'!$V$7,Model!AA$1,'Assumptions (Biomass)'!$V$10,'Assumptions (Biomass)'!$V$5*Model!$S$2030*AVERAGE('Assumptions (Biomass)'!$O$2:$Q$2)/10^9),0)</f>
        <v>-0.002582577677</v>
      </c>
      <c r="X2103" s="160">
        <f>IF($S$2030&gt;0,PPMT('Assumptions (Biomass)'!$V$7,Model!AB$1,'Assumptions (Biomass)'!$V$10,'Assumptions (Biomass)'!$V$5*Model!$S$2030*AVERAGE('Assumptions (Biomass)'!$O$2:$Q$2)/10^9),0)</f>
        <v>-0.002705250117</v>
      </c>
      <c r="Y2103" s="160">
        <f>IF($S$2030&gt;0,PPMT('Assumptions (Biomass)'!$V$7,Model!AC$1,'Assumptions (Biomass)'!$V$10,'Assumptions (Biomass)'!$V$5*Model!$S$2030*AVERAGE('Assumptions (Biomass)'!$O$2:$Q$2)/10^9),0)</f>
        <v>-0.002833749497</v>
      </c>
      <c r="Z2103" s="160">
        <f>IF($S$2030&gt;0,PPMT('Assumptions (Biomass)'!$V$7,Model!AD$1,'Assumptions (Biomass)'!$V$10,'Assumptions (Biomass)'!$V$5*Model!$S$2030*AVERAGE('Assumptions (Biomass)'!$O$2:$Q$2)/10^9),0)</f>
        <v>-0.002968352599</v>
      </c>
      <c r="AA2103" s="160">
        <f>IF($S$2030&gt;0,PPMT('Assumptions (Biomass)'!$V$7,Model!AE$1,'Assumptions (Biomass)'!$V$10,'Assumptions (Biomass)'!$V$5*Model!$S$2030*AVERAGE('Assumptions (Biomass)'!$O$2:$Q$2)/10^9),0)</f>
        <v>-0.003109349347</v>
      </c>
      <c r="AB2103" s="160">
        <f>IF($S$2030&gt;0,PPMT('Assumptions (Biomass)'!$V$7,Model!AF$1,'Assumptions (Biomass)'!$V$10,'Assumptions (Biomass)'!$V$5*Model!$S$2030*AVERAGE('Assumptions (Biomass)'!$O$2:$Q$2)/10^9),0)</f>
        <v>-0.003257043441</v>
      </c>
      <c r="AC2103" s="160">
        <f>IF($S$2030&gt;0,PPMT('Assumptions (Biomass)'!$V$7,Model!AG$1,'Assumptions (Biomass)'!$V$10,'Assumptions (Biomass)'!$V$5*Model!$S$2030*AVERAGE('Assumptions (Biomass)'!$O$2:$Q$2)/10^9),0)</f>
        <v>-0.003411753004</v>
      </c>
      <c r="AD2103" s="160">
        <f>IF($S$2030&gt;0,PPMT('Assumptions (Biomass)'!$V$7,Model!AH$1,'Assumptions (Biomass)'!$V$10,'Assumptions (Biomass)'!$V$5*Model!$S$2030*AVERAGE('Assumptions (Biomass)'!$O$2:$Q$2)/10^9),0)</f>
        <v>-0.003573811272</v>
      </c>
      <c r="AE2103" s="160">
        <f>IF($S$2030&gt;0,PPMT('Assumptions (Biomass)'!$V$7,Model!AI$1,'Assumptions (Biomass)'!$V$10,'Assumptions (Biomass)'!$V$5*Model!$S$2030*AVERAGE('Assumptions (Biomass)'!$O$2:$Q$2)/10^9),0)</f>
        <v>-0.003743567308</v>
      </c>
      <c r="AF2103" s="160">
        <f>IF($S$2030&gt;0,PPMT('Assumptions (Biomass)'!$V$7,Model!AJ$1,'Assumptions (Biomass)'!$V$10,'Assumptions (Biomass)'!$V$5*Model!$S$2030*AVERAGE('Assumptions (Biomass)'!$O$2:$Q$2)/10^9),0)</f>
        <v>-0.003921386755</v>
      </c>
      <c r="AG2103" s="160">
        <f>IF($S$2030&gt;0,PPMT('Assumptions (Biomass)'!$V$7,Model!AK$1,'Assumptions (Biomass)'!$V$10,'Assumptions (Biomass)'!$V$5*Model!$S$2030*AVERAGE('Assumptions (Biomass)'!$O$2:$Q$2)/10^9),0)</f>
        <v>-0.004107652626</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-0.0007477116105</v>
      </c>
      <c r="U2104" s="160">
        <f>IF($T$2030&gt;0,PPMT('Assumptions (Biomass)'!$V$7,Model!X$1,'Assumptions (Biomass)'!$V$10,'Assumptions (Biomass)'!$V$5*Model!$T$2030*AVERAGE('Assumptions (Biomass)'!$P$2:$R$2)/10^9),0)</f>
        <v>-0.000783227912</v>
      </c>
      <c r="V2104" s="160">
        <f>IF($T$2030&gt;0,PPMT('Assumptions (Biomass)'!$V$7,Model!Y$1,'Assumptions (Biomass)'!$V$10,'Assumptions (Biomass)'!$V$5*Model!$T$2030*AVERAGE('Assumptions (Biomass)'!$P$2:$R$2)/10^9),0)</f>
        <v>-0.0008204312378</v>
      </c>
      <c r="W2104" s="160">
        <f>IF($T$2030&gt;0,PPMT('Assumptions (Biomass)'!$V$7,Model!Z$1,'Assumptions (Biomass)'!$V$10,'Assumptions (Biomass)'!$V$5*Model!$T$2030*AVERAGE('Assumptions (Biomass)'!$P$2:$R$2)/10^9),0)</f>
        <v>-0.0008594017216</v>
      </c>
      <c r="X2104" s="160">
        <f>IF($T$2030&gt;0,PPMT('Assumptions (Biomass)'!$V$7,Model!AA$1,'Assumptions (Biomass)'!$V$10,'Assumptions (Biomass)'!$V$5*Model!$T$2030*AVERAGE('Assumptions (Biomass)'!$P$2:$R$2)/10^9),0)</f>
        <v>-0.0009002233034</v>
      </c>
      <c r="Y2104" s="160">
        <f>IF($T$2030&gt;0,PPMT('Assumptions (Biomass)'!$V$7,Model!AB$1,'Assumptions (Biomass)'!$V$10,'Assumptions (Biomass)'!$V$5*Model!$T$2030*AVERAGE('Assumptions (Biomass)'!$P$2:$R$2)/10^9),0)</f>
        <v>-0.0009429839103</v>
      </c>
      <c r="Z2104" s="160">
        <f>IF($T$2030&gt;0,PPMT('Assumptions (Biomass)'!$V$7,Model!AC$1,'Assumptions (Biomass)'!$V$10,'Assumptions (Biomass)'!$V$5*Model!$T$2030*AVERAGE('Assumptions (Biomass)'!$P$2:$R$2)/10^9),0)</f>
        <v>-0.000987775646</v>
      </c>
      <c r="AA2104" s="160">
        <f>IF($T$2030&gt;0,PPMT('Assumptions (Biomass)'!$V$7,Model!AD$1,'Assumptions (Biomass)'!$V$10,'Assumptions (Biomass)'!$V$5*Model!$T$2030*AVERAGE('Assumptions (Biomass)'!$P$2:$R$2)/10^9),0)</f>
        <v>-0.001034694989</v>
      </c>
      <c r="AB2104" s="160">
        <f>IF($T$2030&gt;0,PPMT('Assumptions (Biomass)'!$V$7,Model!AE$1,'Assumptions (Biomass)'!$V$10,'Assumptions (Biomass)'!$V$5*Model!$T$2030*AVERAGE('Assumptions (Biomass)'!$P$2:$R$2)/10^9),0)</f>
        <v>-0.001083843001</v>
      </c>
      <c r="AC2104" s="160">
        <f>IF($T$2030&gt;0,PPMT('Assumptions (Biomass)'!$V$7,Model!AF$1,'Assumptions (Biomass)'!$V$10,'Assumptions (Biomass)'!$V$5*Model!$T$2030*AVERAGE('Assumptions (Biomass)'!$P$2:$R$2)/10^9),0)</f>
        <v>-0.001135325544</v>
      </c>
      <c r="AD2104" s="160">
        <f>IF($T$2030&gt;0,PPMT('Assumptions (Biomass)'!$V$7,Model!AG$1,'Assumptions (Biomass)'!$V$10,'Assumptions (Biomass)'!$V$5*Model!$T$2030*AVERAGE('Assumptions (Biomass)'!$P$2:$R$2)/10^9),0)</f>
        <v>-0.001189253507</v>
      </c>
      <c r="AE2104" s="160">
        <f>IF($T$2030&gt;0,PPMT('Assumptions (Biomass)'!$V$7,Model!AH$1,'Assumptions (Biomass)'!$V$10,'Assumptions (Biomass)'!$V$5*Model!$T$2030*AVERAGE('Assumptions (Biomass)'!$P$2:$R$2)/10^9),0)</f>
        <v>-0.001245743049</v>
      </c>
      <c r="AF2104" s="160">
        <f>IF($T$2030&gt;0,PPMT('Assumptions (Biomass)'!$V$7,Model!AI$1,'Assumptions (Biomass)'!$V$10,'Assumptions (Biomass)'!$V$5*Model!$T$2030*AVERAGE('Assumptions (Biomass)'!$P$2:$R$2)/10^9),0)</f>
        <v>-0.001304915843</v>
      </c>
      <c r="AG2104" s="160">
        <f>IF($T$2030&gt;0,PPMT('Assumptions (Biomass)'!$V$7,Model!AJ$1,'Assumptions (Biomass)'!$V$10,'Assumptions (Biomass)'!$V$5*Model!$T$2030*AVERAGE('Assumptions (Biomass)'!$P$2:$R$2)/10^9),0)</f>
        <v>-0.001366899346</v>
      </c>
      <c r="AH2104" s="160">
        <f>IF($T$2030&gt;0,PPMT('Assumptions (Biomass)'!$V$7,Model!AK$1,'Assumptions (Biomass)'!$V$10,'Assumptions (Biomass)'!$V$5*Model!$T$2030*AVERAGE('Assumptions (Biomass)'!$P$2:$R$2)/10^9),0)</f>
        <v>-0.001431827065</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-0.02423832029</v>
      </c>
      <c r="Y2108" s="160">
        <f>IF($X$2030&gt;0,PPMT('Assumptions (Biomass)'!$V$7,Model!X$1,'Assumptions (Biomass)'!$V$10,'Assumptions (Biomass)'!$V$5*Model!$X$2030*average('Assumptions (Biomass)'!$T$2:$V$2)/10^9),0)</f>
        <v>-0.02538964051</v>
      </c>
      <c r="Z2108" s="160">
        <f>IF($X$2030&gt;0,PPMT('Assumptions (Biomass)'!$V$7,Model!Y$1,'Assumptions (Biomass)'!$V$10,'Assumptions (Biomass)'!$V$5*Model!$X$2030*average('Assumptions (Biomass)'!$T$2:$V$2)/10^9),0)</f>
        <v>-0.02659564843</v>
      </c>
      <c r="AA2108" s="160">
        <f>IF($X$2030&gt;0,PPMT('Assumptions (Biomass)'!$V$7,Model!Z$1,'Assumptions (Biomass)'!$V$10,'Assumptions (Biomass)'!$V$5*Model!$X$2030*average('Assumptions (Biomass)'!$T$2:$V$2)/10^9),0)</f>
        <v>-0.02785894173</v>
      </c>
      <c r="AB2108" s="160">
        <f>IF($X$2030&gt;0,PPMT('Assumptions (Biomass)'!$V$7,Model!AA$1,'Assumptions (Biomass)'!$V$10,'Assumptions (Biomass)'!$V$5*Model!$X$2030*average('Assumptions (Biomass)'!$T$2:$V$2)/10^9),0)</f>
        <v>-0.02918224146</v>
      </c>
      <c r="AC2108" s="160">
        <f>IF($X$2030&gt;0,PPMT('Assumptions (Biomass)'!$V$7,Model!AB$1,'Assumptions (Biomass)'!$V$10,'Assumptions (Biomass)'!$V$5*Model!$X$2030*average('Assumptions (Biomass)'!$T$2:$V$2)/10^9),0)</f>
        <v>-0.03056839793</v>
      </c>
      <c r="AD2108" s="160">
        <f>IF($X$2030&gt;0,PPMT('Assumptions (Biomass)'!$V$7,Model!AC$1,'Assumptions (Biomass)'!$V$10,'Assumptions (Biomass)'!$V$5*Model!$X$2030*average('Assumptions (Biomass)'!$T$2:$V$2)/10^9),0)</f>
        <v>-0.03202039683</v>
      </c>
      <c r="AE2108" s="160">
        <f>IF($X$2030&gt;0,PPMT('Assumptions (Biomass)'!$V$7,Model!AD$1,'Assumptions (Biomass)'!$V$10,'Assumptions (Biomass)'!$V$5*Model!$X$2030*average('Assumptions (Biomass)'!$T$2:$V$2)/10^9),0)</f>
        <v>-0.03354136568</v>
      </c>
      <c r="AF2108" s="160">
        <f>IF($X$2030&gt;0,PPMT('Assumptions (Biomass)'!$V$7,Model!AE$1,'Assumptions (Biomass)'!$V$10,'Assumptions (Biomass)'!$V$5*Model!$X$2030*average('Assumptions (Biomass)'!$T$2:$V$2)/10^9),0)</f>
        <v>-0.03513458055</v>
      </c>
      <c r="AG2108" s="160">
        <f>IF($X$2030&gt;0,PPMT('Assumptions (Biomass)'!$V$7,Model!AF$1,'Assumptions (Biomass)'!$V$10,'Assumptions (Biomass)'!$V$5*Model!$X$2030*average('Assumptions (Biomass)'!$T$2:$V$2)/10^9),0)</f>
        <v>-0.03680347313</v>
      </c>
      <c r="AH2108" s="160">
        <f>IF($X$2030&gt;0,PPMT('Assumptions (Biomass)'!$V$7,Model!AG$1,'Assumptions (Biomass)'!$V$10,'Assumptions (Biomass)'!$V$5*Model!$X$2030*average('Assumptions (Biomass)'!$T$2:$V$2)/10^9),0)</f>
        <v>-0.0385516381</v>
      </c>
      <c r="AI2108" s="160">
        <f>IF($X$2030&gt;0,PPMT('Assumptions (Biomass)'!$V$7,Model!AH$1,'Assumptions (Biomass)'!$V$10,'Assumptions (Biomass)'!$V$5*Model!$X$2030*average('Assumptions (Biomass)'!$T$2:$V$2)/10^9),0)</f>
        <v>-0.04038284091</v>
      </c>
      <c r="AJ2108" s="160">
        <f>IF($X$2030&gt;0,PPMT('Assumptions (Biomass)'!$V$7,Model!AI$1,'Assumptions (Biomass)'!$V$10,'Assumptions (Biomass)'!$V$5*Model!$X$2030*average('Assumptions (Biomass)'!$T$2:$V$2)/10^9),0)</f>
        <v>-0.04230102586</v>
      </c>
      <c r="AK2108" s="160">
        <f>IF($X$2030&gt;0,PPMT('Assumptions (Biomass)'!$V$7,Model!AJ$1,'Assumptions (Biomass)'!$V$10,'Assumptions (Biomass)'!$V$5*Model!$X$2030*average('Assumptions (Biomass)'!$T$2:$V$2)/10^9),0)</f>
        <v>-0.04431032459</v>
      </c>
      <c r="AL2108" s="160">
        <f>IF($X$2030&gt;0,PPMT('Assumptions (Biomass)'!$V$7,Model!AK$1,'Assumptions (Biomass)'!$V$10,'Assumptions (Biomass)'!$V$5*Model!$X$2030*average('Assumptions (Biomass)'!$T$2:$V$2)/10^9),0)</f>
        <v>-0.046415065</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-0.02340246727</v>
      </c>
      <c r="Z2109" s="160">
        <f>IF($Y$2030&gt;0,PPMT('Assumptions (Biomass)'!$V$7,Model!X$1,'Assumptions (Biomass)'!$V$10,'Assumptions (Biomass)'!$V$5*Model!$Y$2030*AVERAGE('Assumptions (Biomass)'!$U$2:$W$2)/10^9),0)</f>
        <v>-0.02451408446</v>
      </c>
      <c r="AA2109" s="160">
        <f>IF($Y$2030&gt;0,PPMT('Assumptions (Biomass)'!$V$7,Model!Y$1,'Assumptions (Biomass)'!$V$10,'Assumptions (Biomass)'!$V$5*Model!$Y$2030*AVERAGE('Assumptions (Biomass)'!$U$2:$W$2)/10^9),0)</f>
        <v>-0.02567850347</v>
      </c>
      <c r="AB2109" s="160">
        <f>IF($Y$2030&gt;0,PPMT('Assumptions (Biomass)'!$V$7,Model!Z$1,'Assumptions (Biomass)'!$V$10,'Assumptions (Biomass)'!$V$5*Model!$Y$2030*AVERAGE('Assumptions (Biomass)'!$U$2:$W$2)/10^9),0)</f>
        <v>-0.02689823239</v>
      </c>
      <c r="AC2109" s="160">
        <f>IF($Y$2030&gt;0,PPMT('Assumptions (Biomass)'!$V$7,Model!AA$1,'Assumptions (Biomass)'!$V$10,'Assumptions (Biomass)'!$V$5*Model!$Y$2030*AVERAGE('Assumptions (Biomass)'!$U$2:$W$2)/10^9),0)</f>
        <v>-0.02817589843</v>
      </c>
      <c r="AD2109" s="160">
        <f>IF($Y$2030&gt;0,PPMT('Assumptions (Biomass)'!$V$7,Model!AB$1,'Assumptions (Biomass)'!$V$10,'Assumptions (Biomass)'!$V$5*Model!$Y$2030*AVERAGE('Assumptions (Biomass)'!$U$2:$W$2)/10^9),0)</f>
        <v>-0.0295142536</v>
      </c>
      <c r="AE2109" s="160">
        <f>IF($Y$2030&gt;0,PPMT('Assumptions (Biomass)'!$V$7,Model!AC$1,'Assumptions (Biomass)'!$V$10,'Assumptions (Biomass)'!$V$5*Model!$Y$2030*AVERAGE('Assumptions (Biomass)'!$U$2:$W$2)/10^9),0)</f>
        <v>-0.03091618065</v>
      </c>
      <c r="AF2109" s="160">
        <f>IF($Y$2030&gt;0,PPMT('Assumptions (Biomass)'!$V$7,Model!AD$1,'Assumptions (Biomass)'!$V$10,'Assumptions (Biomass)'!$V$5*Model!$Y$2030*AVERAGE('Assumptions (Biomass)'!$U$2:$W$2)/10^9),0)</f>
        <v>-0.03238469923</v>
      </c>
      <c r="AG2109" s="160">
        <f>IF($Y$2030&gt;0,PPMT('Assumptions (Biomass)'!$V$7,Model!AE$1,'Assumptions (Biomass)'!$V$10,'Assumptions (Biomass)'!$V$5*Model!$Y$2030*AVERAGE('Assumptions (Biomass)'!$U$2:$W$2)/10^9),0)</f>
        <v>-0.03392297244</v>
      </c>
      <c r="AH2109" s="160">
        <f>IF($Y$2030&gt;0,PPMT('Assumptions (Biomass)'!$V$7,Model!AF$1,'Assumptions (Biomass)'!$V$10,'Assumptions (Biomass)'!$V$5*Model!$Y$2030*AVERAGE('Assumptions (Biomass)'!$U$2:$W$2)/10^9),0)</f>
        <v>-0.03553431363</v>
      </c>
      <c r="AI2109" s="160">
        <f>IF($Y$2030&gt;0,PPMT('Assumptions (Biomass)'!$V$7,Model!AG$1,'Assumptions (Biomass)'!$V$10,'Assumptions (Biomass)'!$V$5*Model!$Y$2030*AVERAGE('Assumptions (Biomass)'!$U$2:$W$2)/10^9),0)</f>
        <v>-0.03722219353</v>
      </c>
      <c r="AJ2109" s="160">
        <f>IF($Y$2030&gt;0,PPMT('Assumptions (Biomass)'!$V$7,Model!AH$1,'Assumptions (Biomass)'!$V$10,'Assumptions (Biomass)'!$V$5*Model!$Y$2030*AVERAGE('Assumptions (Biomass)'!$U$2:$W$2)/10^9),0)</f>
        <v>-0.03899024772</v>
      </c>
      <c r="AK2109" s="160">
        <f>IF($Y$2030&gt;0,PPMT('Assumptions (Biomass)'!$V$7,Model!AI$1,'Assumptions (Biomass)'!$V$10,'Assumptions (Biomass)'!$V$5*Model!$Y$2030*AVERAGE('Assumptions (Biomass)'!$U$2:$W$2)/10^9),0)</f>
        <v>-0.04084228449</v>
      </c>
      <c r="AL2109" s="160">
        <f>IF($Y$2030&gt;0,PPMT('Assumptions (Biomass)'!$V$7,Model!AJ$1,'Assumptions (Biomass)'!$V$10,'Assumptions (Biomass)'!$V$5*Model!$Y$2030*AVERAGE('Assumptions (Biomass)'!$U$2:$W$2)/10^9),0)</f>
        <v>-0.042782293</v>
      </c>
      <c r="AM2109" s="160">
        <f>IF($Y$2030&gt;0,PPMT('Assumptions (Biomass)'!$V$7,Model!AK$1,'Assumptions (Biomass)'!$V$10,'Assumptions (Biomass)'!$V$5*Model!$Y$2030*AVERAGE('Assumptions (Biomass)'!$U$2:$W$2)/10^9),0)</f>
        <v>-0.04481445192</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-0.02257869323</v>
      </c>
      <c r="AA2110" s="160">
        <f>IF($Z$2030&gt;0,PPMT('Assumptions (Biomass)'!$V$7,Model!X$1,'Assumptions (Biomass)'!$V$10,'Assumptions (Biomass)'!$V$5*Model!$Z$2030*AVERAGE('Assumptions (Biomass)'!$V$2:$X$2)/10^9),0)</f>
        <v>-0.02365118115</v>
      </c>
      <c r="AB2110" s="160">
        <f>IF($Z$2030&gt;0,PPMT('Assumptions (Biomass)'!$V$7,Model!Y$1,'Assumptions (Biomass)'!$V$10,'Assumptions (Biomass)'!$V$5*Model!$Z$2030*AVERAGE('Assumptions (Biomass)'!$V$2:$X$2)/10^9),0)</f>
        <v>-0.02477461226</v>
      </c>
      <c r="AC2110" s="160">
        <f>IF($Z$2030&gt;0,PPMT('Assumptions (Biomass)'!$V$7,Model!Z$1,'Assumptions (Biomass)'!$V$10,'Assumptions (Biomass)'!$V$5*Model!$Z$2030*AVERAGE('Assumptions (Biomass)'!$V$2:$X$2)/10^9),0)</f>
        <v>-0.02595140634</v>
      </c>
      <c r="AD2110" s="160">
        <f>IF($Z$2030&gt;0,PPMT('Assumptions (Biomass)'!$V$7,Model!AA$1,'Assumptions (Biomass)'!$V$10,'Assumptions (Biomass)'!$V$5*Model!$Z$2030*AVERAGE('Assumptions (Biomass)'!$V$2:$X$2)/10^9),0)</f>
        <v>-0.02718409814</v>
      </c>
      <c r="AE2110" s="160">
        <f>IF($Z$2030&gt;0,PPMT('Assumptions (Biomass)'!$V$7,Model!AB$1,'Assumptions (Biomass)'!$V$10,'Assumptions (Biomass)'!$V$5*Model!$Z$2030*AVERAGE('Assumptions (Biomass)'!$V$2:$X$2)/10^9),0)</f>
        <v>-0.0284753428</v>
      </c>
      <c r="AF2110" s="160">
        <f>IF($Z$2030&gt;0,PPMT('Assumptions (Biomass)'!$V$7,Model!AC$1,'Assumptions (Biomass)'!$V$10,'Assumptions (Biomass)'!$V$5*Model!$Z$2030*AVERAGE('Assumptions (Biomass)'!$V$2:$X$2)/10^9),0)</f>
        <v>-0.02982792159</v>
      </c>
      <c r="AG2110" s="160">
        <f>IF($Z$2030&gt;0,PPMT('Assumptions (Biomass)'!$V$7,Model!AD$1,'Assumptions (Biomass)'!$V$10,'Assumptions (Biomass)'!$V$5*Model!$Z$2030*AVERAGE('Assumptions (Biomass)'!$V$2:$X$2)/10^9),0)</f>
        <v>-0.03124474786</v>
      </c>
      <c r="AH2110" s="160">
        <f>IF($Z$2030&gt;0,PPMT('Assumptions (Biomass)'!$V$7,Model!AE$1,'Assumptions (Biomass)'!$V$10,'Assumptions (Biomass)'!$V$5*Model!$Z$2030*AVERAGE('Assumptions (Biomass)'!$V$2:$X$2)/10^9),0)</f>
        <v>-0.03272887339</v>
      </c>
      <c r="AI2110" s="160">
        <f>IF($Z$2030&gt;0,PPMT('Assumptions (Biomass)'!$V$7,Model!AF$1,'Assumptions (Biomass)'!$V$10,'Assumptions (Biomass)'!$V$5*Model!$Z$2030*AVERAGE('Assumptions (Biomass)'!$V$2:$X$2)/10^9),0)</f>
        <v>-0.03428349487</v>
      </c>
      <c r="AJ2110" s="160">
        <f>IF($Z$2030&gt;0,PPMT('Assumptions (Biomass)'!$V$7,Model!AG$1,'Assumptions (Biomass)'!$V$10,'Assumptions (Biomass)'!$V$5*Model!$Z$2030*AVERAGE('Assumptions (Biomass)'!$V$2:$X$2)/10^9),0)</f>
        <v>-0.03591196088</v>
      </c>
      <c r="AK2110" s="160">
        <f>IF($Z$2030&gt;0,PPMT('Assumptions (Biomass)'!$V$7,Model!AH$1,'Assumptions (Biomass)'!$V$10,'Assumptions (Biomass)'!$V$5*Model!$Z$2030*AVERAGE('Assumptions (Biomass)'!$V$2:$X$2)/10^9),0)</f>
        <v>-0.03761777902</v>
      </c>
      <c r="AL2110" s="160">
        <f>IF($Z$2030&gt;0,PPMT('Assumptions (Biomass)'!$V$7,Model!AI$1,'Assumptions (Biomass)'!$V$10,'Assumptions (Biomass)'!$V$5*Model!$Z$2030*AVERAGE('Assumptions (Biomass)'!$V$2:$X$2)/10^9),0)</f>
        <v>-0.03940462352</v>
      </c>
      <c r="AM2110" s="160">
        <f>IF($Z$2030&gt;0,PPMT('Assumptions (Biomass)'!$V$7,Model!AJ$1,'Assumptions (Biomass)'!$V$10,'Assumptions (Biomass)'!$V$5*Model!$Z$2030*AVERAGE('Assumptions (Biomass)'!$V$2:$X$2)/10^9),0)</f>
        <v>-0.04127634314</v>
      </c>
      <c r="AN2110" s="160">
        <f>IF($Z$2030&gt;0,PPMT('Assumptions (Biomass)'!$V$7,Model!AK$1,'Assumptions (Biomass)'!$V$10,'Assumptions (Biomass)'!$V$5*Model!$Z$2030*AVERAGE('Assumptions (Biomass)'!$V$2:$X$2)/10^9),0)</f>
        <v>-0.04323696944</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-0.02302787911</v>
      </c>
      <c r="AB2111" s="160">
        <f>IF($AA$2030&gt;0,PPMT('Assumptions (Biomass)'!$V$7,Model!X$1,'Assumptions (Biomass)'!$V$10,'Assumptions (Biomass)'!$V$5*Model!$AA$2030*AVERAGE('Assumptions (Biomass)'!$W$2:$Y$2)/10^9),0)</f>
        <v>-0.02412170337</v>
      </c>
      <c r="AC2111" s="160">
        <f>IF($AA$2030&gt;0,PPMT('Assumptions (Biomass)'!$V$7,Model!Y$1,'Assumptions (Biomass)'!$V$10,'Assumptions (Biomass)'!$V$5*Model!$AA$2030*AVERAGE('Assumptions (Biomass)'!$W$2:$Y$2)/10^9),0)</f>
        <v>-0.02526748428</v>
      </c>
      <c r="AD2111" s="160">
        <f>IF($AA$2030&gt;0,PPMT('Assumptions (Biomass)'!$V$7,Model!Z$1,'Assumptions (Biomass)'!$V$10,'Assumptions (Biomass)'!$V$5*Model!$AA$2030*AVERAGE('Assumptions (Biomass)'!$W$2:$Y$2)/10^9),0)</f>
        <v>-0.02646768978</v>
      </c>
      <c r="AE2111" s="160">
        <f>IF($AA$2030&gt;0,PPMT('Assumptions (Biomass)'!$V$7,Model!AA$1,'Assumptions (Biomass)'!$V$10,'Assumptions (Biomass)'!$V$5*Model!$AA$2030*AVERAGE('Assumptions (Biomass)'!$W$2:$Y$2)/10^9),0)</f>
        <v>-0.02772490504</v>
      </c>
      <c r="AF2111" s="160">
        <f>IF($AA$2030&gt;0,PPMT('Assumptions (Biomass)'!$V$7,Model!AB$1,'Assumptions (Biomass)'!$V$10,'Assumptions (Biomass)'!$V$5*Model!$AA$2030*AVERAGE('Assumptions (Biomass)'!$W$2:$Y$2)/10^9),0)</f>
        <v>-0.02904183803</v>
      </c>
      <c r="AG2111" s="160">
        <f>IF($AA$2030&gt;0,PPMT('Assumptions (Biomass)'!$V$7,Model!AC$1,'Assumptions (Biomass)'!$V$10,'Assumptions (Biomass)'!$V$5*Model!$AA$2030*AVERAGE('Assumptions (Biomass)'!$W$2:$Y$2)/10^9),0)</f>
        <v>-0.03042132534</v>
      </c>
      <c r="AH2111" s="160">
        <f>IF($AA$2030&gt;0,PPMT('Assumptions (Biomass)'!$V$7,Model!AD$1,'Assumptions (Biomass)'!$V$10,'Assumptions (Biomass)'!$V$5*Model!$AA$2030*AVERAGE('Assumptions (Biomass)'!$W$2:$Y$2)/10^9),0)</f>
        <v>-0.03186633829</v>
      </c>
      <c r="AI2111" s="160">
        <f>IF($AA$2030&gt;0,PPMT('Assumptions (Biomass)'!$V$7,Model!AE$1,'Assumptions (Biomass)'!$V$10,'Assumptions (Biomass)'!$V$5*Model!$AA$2030*AVERAGE('Assumptions (Biomass)'!$W$2:$Y$2)/10^9),0)</f>
        <v>-0.03337998936</v>
      </c>
      <c r="AJ2111" s="160">
        <f>IF($AA$2030&gt;0,PPMT('Assumptions (Biomass)'!$V$7,Model!AF$1,'Assumptions (Biomass)'!$V$10,'Assumptions (Biomass)'!$V$5*Model!$AA$2030*AVERAGE('Assumptions (Biomass)'!$W$2:$Y$2)/10^9),0)</f>
        <v>-0.03496553886</v>
      </c>
      <c r="AK2111" s="160">
        <f>IF($AA$2030&gt;0,PPMT('Assumptions (Biomass)'!$V$7,Model!AG$1,'Assumptions (Biomass)'!$V$10,'Assumptions (Biomass)'!$V$5*Model!$AA$2030*AVERAGE('Assumptions (Biomass)'!$W$2:$Y$2)/10^9),0)</f>
        <v>-0.03662640195</v>
      </c>
      <c r="AL2111" s="160">
        <f>IF($AA$2030&gt;0,PPMT('Assumptions (Biomass)'!$V$7,Model!AH$1,'Assumptions (Biomass)'!$V$10,'Assumptions (Biomass)'!$V$5*Model!$AA$2030*AVERAGE('Assumptions (Biomass)'!$W$2:$Y$2)/10^9),0)</f>
        <v>-0.03836615605</v>
      </c>
      <c r="AM2111" s="160">
        <f>IF($AA$2030&gt;0,PPMT('Assumptions (Biomass)'!$V$7,Model!AI$1,'Assumptions (Biomass)'!$V$10,'Assumptions (Biomass)'!$V$5*Model!$AA$2030*AVERAGE('Assumptions (Biomass)'!$W$2:$Y$2)/10^9),0)</f>
        <v>-0.04018854846</v>
      </c>
      <c r="AN2111" s="160">
        <f>IF($AA$2030&gt;0,PPMT('Assumptions (Biomass)'!$V$7,Model!AJ$1,'Assumptions (Biomass)'!$V$10,'Assumptions (Biomass)'!$V$5*Model!$AA$2030*AVERAGE('Assumptions (Biomass)'!$W$2:$Y$2)/10^9),0)</f>
        <v>-0.04209750451</v>
      </c>
      <c r="AO2111" s="160">
        <f>IF($AA$2030&gt;0,PPMT('Assumptions (Biomass)'!$V$7,Model!AK$1,'Assumptions (Biomass)'!$V$10,'Assumptions (Biomass)'!$V$5*Model!$AA$2030*AVERAGE('Assumptions (Biomass)'!$W$2:$Y$2)/10^9),0)</f>
        <v>-0.04409713597</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-0.0234860012</v>
      </c>
      <c r="AC2112" s="160">
        <f>IF($AB$2030&gt;0,PPMT('Assumptions (Biomass)'!$V$7,Model!X$1,'Assumptions (Biomass)'!$V$10,'Assumptions (Biomass)'!$V$5*Model!$AB$2030*AVERAGE('Assumptions (Biomass)'!$X$2:$Z$2)/10^9),0)</f>
        <v>-0.02460158626</v>
      </c>
      <c r="AD2112" s="160">
        <f>IF($AB$2030&gt;0,PPMT('Assumptions (Biomass)'!$V$7,Model!Y$1,'Assumptions (Biomass)'!$V$10,'Assumptions (Biomass)'!$V$5*Model!$AB$2030*AVERAGE('Assumptions (Biomass)'!$X$2:$Z$2)/10^9),0)</f>
        <v>-0.02577016161</v>
      </c>
      <c r="AE2112" s="160">
        <f>IF($AB$2030&gt;0,PPMT('Assumptions (Biomass)'!$V$7,Model!Z$1,'Assumptions (Biomass)'!$V$10,'Assumptions (Biomass)'!$V$5*Model!$AB$2030*AVERAGE('Assumptions (Biomass)'!$X$2:$Z$2)/10^9),0)</f>
        <v>-0.02699424428</v>
      </c>
      <c r="AF2112" s="160">
        <f>IF($AB$2030&gt;0,PPMT('Assumptions (Biomass)'!$V$7,Model!AA$1,'Assumptions (Biomass)'!$V$10,'Assumptions (Biomass)'!$V$5*Model!$AB$2030*AVERAGE('Assumptions (Biomass)'!$X$2:$Z$2)/10^9),0)</f>
        <v>-0.02827647089</v>
      </c>
      <c r="AG2112" s="160">
        <f>IF($AB$2030&gt;0,PPMT('Assumptions (Biomass)'!$V$7,Model!AB$1,'Assumptions (Biomass)'!$V$10,'Assumptions (Biomass)'!$V$5*Model!$AB$2030*AVERAGE('Assumptions (Biomass)'!$X$2:$Z$2)/10^9),0)</f>
        <v>-0.02961960325</v>
      </c>
      <c r="AH2112" s="160">
        <f>IF($AB$2030&gt;0,PPMT('Assumptions (Biomass)'!$V$7,Model!AC$1,'Assumptions (Biomass)'!$V$10,'Assumptions (Biomass)'!$V$5*Model!$AB$2030*AVERAGE('Assumptions (Biomass)'!$X$2:$Z$2)/10^9),0)</f>
        <v>-0.03102653441</v>
      </c>
      <c r="AI2112" s="160">
        <f>IF($AB$2030&gt;0,PPMT('Assumptions (Biomass)'!$V$7,Model!AD$1,'Assumptions (Biomass)'!$V$10,'Assumptions (Biomass)'!$V$5*Model!$AB$2030*AVERAGE('Assumptions (Biomass)'!$X$2:$Z$2)/10^9),0)</f>
        <v>-0.03250029479</v>
      </c>
      <c r="AJ2112" s="160">
        <f>IF($AB$2030&gt;0,PPMT('Assumptions (Biomass)'!$V$7,Model!AE$1,'Assumptions (Biomass)'!$V$10,'Assumptions (Biomass)'!$V$5*Model!$AB$2030*AVERAGE('Assumptions (Biomass)'!$X$2:$Z$2)/10^9),0)</f>
        <v>-0.03404405879</v>
      </c>
      <c r="AK2112" s="160">
        <f>IF($AB$2030&gt;0,PPMT('Assumptions (Biomass)'!$V$7,Model!AF$1,'Assumptions (Biomass)'!$V$10,'Assumptions (Biomass)'!$V$5*Model!$AB$2030*AVERAGE('Assumptions (Biomass)'!$X$2:$Z$2)/10^9),0)</f>
        <v>-0.03566115159</v>
      </c>
      <c r="AL2112" s="160">
        <f>IF($AB$2030&gt;0,PPMT('Assumptions (Biomass)'!$V$7,Model!AG$1,'Assumptions (Biomass)'!$V$10,'Assumptions (Biomass)'!$V$5*Model!$AB$2030*AVERAGE('Assumptions (Biomass)'!$X$2:$Z$2)/10^9),0)</f>
        <v>-0.03735505629</v>
      </c>
      <c r="AM2112" s="160">
        <f>IF($AB$2030&gt;0,PPMT('Assumptions (Biomass)'!$V$7,Model!AH$1,'Assumptions (Biomass)'!$V$10,'Assumptions (Biomass)'!$V$5*Model!$AB$2030*AVERAGE('Assumptions (Biomass)'!$X$2:$Z$2)/10^9),0)</f>
        <v>-0.03912942146</v>
      </c>
      <c r="AN2112" s="160">
        <f>IF($AB$2030&gt;0,PPMT('Assumptions (Biomass)'!$V$7,Model!AI$1,'Assumptions (Biomass)'!$V$10,'Assumptions (Biomass)'!$V$5*Model!$AB$2030*AVERAGE('Assumptions (Biomass)'!$X$2:$Z$2)/10^9),0)</f>
        <v>-0.04098806898</v>
      </c>
      <c r="AO2112" s="160">
        <f>IF($AB$2030&gt;0,PPMT('Assumptions (Biomass)'!$V$7,Model!AJ$1,'Assumptions (Biomass)'!$V$10,'Assumptions (Biomass)'!$V$5*Model!$AB$2030*AVERAGE('Assumptions (Biomass)'!$X$2:$Z$2)/10^9),0)</f>
        <v>-0.04293500226</v>
      </c>
      <c r="AP2112" s="160">
        <f>IF($AB$2030&gt;0,PPMT('Assumptions (Biomass)'!$V$7,Model!AK$1,'Assumptions (Biomass)'!$V$10,'Assumptions (Biomass)'!$V$5*Model!$AB$2030*AVERAGE('Assumptions (Biomass)'!$X$2:$Z$2)/10^9),0)</f>
        <v>-0.04497441486</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-0.02395323728</v>
      </c>
      <c r="AD2113" s="160">
        <f>IF($AC$2030&gt;0,PPMT('Assumptions (Biomass)'!$V$7,Model!X$1,'Assumptions (Biomass)'!$V$10,'Assumptions (Biomass)'!$V$5*Model!$AC$2030*AVERAGE('Assumptions (Biomass)'!$Y$2:$AA$2)/10^9),0)</f>
        <v>-0.02509101606</v>
      </c>
      <c r="AE2113" s="160">
        <f>IF($AC$2030&gt;0,PPMT('Assumptions (Biomass)'!$V$7,Model!Y$1,'Assumptions (Biomass)'!$V$10,'Assumptions (Biomass)'!$V$5*Model!$AC$2030*AVERAGE('Assumptions (Biomass)'!$Y$2:$AA$2)/10^9),0)</f>
        <v>-0.02628283932</v>
      </c>
      <c r="AF2113" s="160">
        <f>IF($AC$2030&gt;0,PPMT('Assumptions (Biomass)'!$V$7,Model!Z$1,'Assumptions (Biomass)'!$V$10,'Assumptions (Biomass)'!$V$5*Model!$AC$2030*AVERAGE('Assumptions (Biomass)'!$Y$2:$AA$2)/10^9),0)</f>
        <v>-0.02753127419</v>
      </c>
      <c r="AG2113" s="160">
        <f>IF($AC$2030&gt;0,PPMT('Assumptions (Biomass)'!$V$7,Model!AA$1,'Assumptions (Biomass)'!$V$10,'Assumptions (Biomass)'!$V$5*Model!$AC$2030*AVERAGE('Assumptions (Biomass)'!$Y$2:$AA$2)/10^9),0)</f>
        <v>-0.02883900971</v>
      </c>
      <c r="AH2113" s="160">
        <f>IF($AC$2030&gt;0,PPMT('Assumptions (Biomass)'!$V$7,Model!AB$1,'Assumptions (Biomass)'!$V$10,'Assumptions (Biomass)'!$V$5*Model!$AC$2030*AVERAGE('Assumptions (Biomass)'!$Y$2:$AA$2)/10^9),0)</f>
        <v>-0.03020886267</v>
      </c>
      <c r="AI2113" s="160">
        <f>IF($AC$2030&gt;0,PPMT('Assumptions (Biomass)'!$V$7,Model!AC$1,'Assumptions (Biomass)'!$V$10,'Assumptions (Biomass)'!$V$5*Model!$AC$2030*AVERAGE('Assumptions (Biomass)'!$Y$2:$AA$2)/10^9),0)</f>
        <v>-0.03164378365</v>
      </c>
      <c r="AJ2113" s="160">
        <f>IF($AC$2030&gt;0,PPMT('Assumptions (Biomass)'!$V$7,Model!AD$1,'Assumptions (Biomass)'!$V$10,'Assumptions (Biomass)'!$V$5*Model!$AC$2030*AVERAGE('Assumptions (Biomass)'!$Y$2:$AA$2)/10^9),0)</f>
        <v>-0.03314686337</v>
      </c>
      <c r="AK2113" s="160">
        <f>IF($AC$2030&gt;0,PPMT('Assumptions (Biomass)'!$V$7,Model!AE$1,'Assumptions (Biomass)'!$V$10,'Assumptions (Biomass)'!$V$5*Model!$AC$2030*AVERAGE('Assumptions (Biomass)'!$Y$2:$AA$2)/10^9),0)</f>
        <v>-0.03472133938</v>
      </c>
      <c r="AL2113" s="160">
        <f>IF($AC$2030&gt;0,PPMT('Assumptions (Biomass)'!$V$7,Model!AF$1,'Assumptions (Biomass)'!$V$10,'Assumptions (Biomass)'!$V$5*Model!$AC$2030*AVERAGE('Assumptions (Biomass)'!$Y$2:$AA$2)/10^9),0)</f>
        <v>-0.036370603</v>
      </c>
      <c r="AM2113" s="160">
        <f>IF($AC$2030&gt;0,PPMT('Assumptions (Biomass)'!$V$7,Model!AG$1,'Assumptions (Biomass)'!$V$10,'Assumptions (Biomass)'!$V$5*Model!$AC$2030*AVERAGE('Assumptions (Biomass)'!$Y$2:$AA$2)/10^9),0)</f>
        <v>-0.03809820664</v>
      </c>
      <c r="AN2113" s="160">
        <f>IF($AC$2030&gt;0,PPMT('Assumptions (Biomass)'!$V$7,Model!AH$1,'Assumptions (Biomass)'!$V$10,'Assumptions (Biomass)'!$V$5*Model!$AC$2030*AVERAGE('Assumptions (Biomass)'!$Y$2:$AA$2)/10^9),0)</f>
        <v>-0.03990787146</v>
      </c>
      <c r="AO2113" s="160">
        <f>IF($AC$2030&gt;0,PPMT('Assumptions (Biomass)'!$V$7,Model!AI$1,'Assumptions (Biomass)'!$V$10,'Assumptions (Biomass)'!$V$5*Model!$AC$2030*AVERAGE('Assumptions (Biomass)'!$Y$2:$AA$2)/10^9),0)</f>
        <v>-0.04180349535</v>
      </c>
      <c r="AP2113" s="160">
        <f>IF($AC$2030&gt;0,PPMT('Assumptions (Biomass)'!$V$7,Model!AJ$1,'Assumptions (Biomass)'!$V$10,'Assumptions (Biomass)'!$V$5*Model!$AC$2030*AVERAGE('Assumptions (Biomass)'!$Y$2:$AA$2)/10^9),0)</f>
        <v>-0.04378916138</v>
      </c>
      <c r="AQ2113" s="160">
        <f>IF($AC$2030&gt;0,PPMT('Assumptions (Biomass)'!$V$7,Model!AK$1,'Assumptions (Biomass)'!$V$10,'Assumptions (Biomass)'!$V$5*Model!$AC$2030*AVERAGE('Assumptions (Biomass)'!$Y$2:$AA$2)/10^9),0)</f>
        <v>-0.04586914655</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-0.02442976867</v>
      </c>
      <c r="AE2114" s="160">
        <f>IF($AD$2030&gt;0,PPMT('Assumptions (Biomass)'!$V$7,Model!X$1,'Assumptions (Biomass)'!$V$10,'Assumptions (Biomass)'!$V$5*Model!$AD$2030*AVERAGE('Assumptions (Biomass)'!$Z$2:$AB$2)/10^9),0)</f>
        <v>-0.02559018269</v>
      </c>
      <c r="AF2114" s="160">
        <f>IF($AD$2030&gt;0,PPMT('Assumptions (Biomass)'!$V$7,Model!Y$1,'Assumptions (Biomass)'!$V$10,'Assumptions (Biomass)'!$V$5*Model!$AD$2030*AVERAGE('Assumptions (Biomass)'!$Z$2:$AB$2)/10^9),0)</f>
        <v>-0.02680571636</v>
      </c>
      <c r="AG2114" s="160">
        <f>IF($AD$2030&gt;0,PPMT('Assumptions (Biomass)'!$V$7,Model!Z$1,'Assumptions (Biomass)'!$V$10,'Assumptions (Biomass)'!$V$5*Model!$AD$2030*AVERAGE('Assumptions (Biomass)'!$Z$2:$AB$2)/10^9),0)</f>
        <v>-0.02807898789</v>
      </c>
      <c r="AH2114" s="160">
        <f>IF($AD$2030&gt;0,PPMT('Assumptions (Biomass)'!$V$7,Model!AA$1,'Assumptions (Biomass)'!$V$10,'Assumptions (Biomass)'!$V$5*Model!$AD$2030*AVERAGE('Assumptions (Biomass)'!$Z$2:$AB$2)/10^9),0)</f>
        <v>-0.02941273982</v>
      </c>
      <c r="AI2114" s="160">
        <f>IF($AD$2030&gt;0,PPMT('Assumptions (Biomass)'!$V$7,Model!AB$1,'Assumptions (Biomass)'!$V$10,'Assumptions (Biomass)'!$V$5*Model!$AD$2030*AVERAGE('Assumptions (Biomass)'!$Z$2:$AB$2)/10^9),0)</f>
        <v>-0.03080984496</v>
      </c>
      <c r="AJ2114" s="160">
        <f>IF($AD$2030&gt;0,PPMT('Assumptions (Biomass)'!$V$7,Model!AC$1,'Assumptions (Biomass)'!$V$10,'Assumptions (Biomass)'!$V$5*Model!$AD$2030*AVERAGE('Assumptions (Biomass)'!$Z$2:$AB$2)/10^9),0)</f>
        <v>-0.03227331259</v>
      </c>
      <c r="AK2114" s="160">
        <f>IF($AD$2030&gt;0,PPMT('Assumptions (Biomass)'!$V$7,Model!AD$1,'Assumptions (Biomass)'!$V$10,'Assumptions (Biomass)'!$V$5*Model!$AD$2030*AVERAGE('Assumptions (Biomass)'!$Z$2:$AB$2)/10^9),0)</f>
        <v>-0.03380629494</v>
      </c>
      <c r="AL2114" s="160">
        <f>IF($AD$2030&gt;0,PPMT('Assumptions (Biomass)'!$V$7,Model!AE$1,'Assumptions (Biomass)'!$V$10,'Assumptions (Biomass)'!$V$5*Model!$AD$2030*AVERAGE('Assumptions (Biomass)'!$Z$2:$AB$2)/10^9),0)</f>
        <v>-0.03541209395</v>
      </c>
      <c r="AM2114" s="160">
        <f>IF($AD$2030&gt;0,PPMT('Assumptions (Biomass)'!$V$7,Model!AF$1,'Assumptions (Biomass)'!$V$10,'Assumptions (Biomass)'!$V$5*Model!$AD$2030*AVERAGE('Assumptions (Biomass)'!$Z$2:$AB$2)/10^9),0)</f>
        <v>-0.03709416841</v>
      </c>
      <c r="AN2114" s="160">
        <f>IF($AD$2030&gt;0,PPMT('Assumptions (Biomass)'!$V$7,Model!AG$1,'Assumptions (Biomass)'!$V$10,'Assumptions (Biomass)'!$V$5*Model!$AD$2030*AVERAGE('Assumptions (Biomass)'!$Z$2:$AB$2)/10^9),0)</f>
        <v>-0.03885614141</v>
      </c>
      <c r="AO2114" s="160">
        <f>IF($AD$2030&gt;0,PPMT('Assumptions (Biomass)'!$V$7,Model!AH$1,'Assumptions (Biomass)'!$V$10,'Assumptions (Biomass)'!$V$5*Model!$AD$2030*AVERAGE('Assumptions (Biomass)'!$Z$2:$AB$2)/10^9),0)</f>
        <v>-0.04070180813</v>
      </c>
      <c r="AP2114" s="160">
        <f>IF($AD$2030&gt;0,PPMT('Assumptions (Biomass)'!$V$7,Model!AI$1,'Assumptions (Biomass)'!$V$10,'Assumptions (Biomass)'!$V$5*Model!$AD$2030*AVERAGE('Assumptions (Biomass)'!$Z$2:$AB$2)/10^9),0)</f>
        <v>-0.04263514401</v>
      </c>
      <c r="AQ2114" s="160">
        <f>IF($AD$2030&gt;0,PPMT('Assumptions (Biomass)'!$V$7,Model!AJ$1,'Assumptions (Biomass)'!$V$10,'Assumptions (Biomass)'!$V$5*Model!$AD$2030*AVERAGE('Assumptions (Biomass)'!$Z$2:$AB$2)/10^9),0)</f>
        <v>-0.04466031336</v>
      </c>
      <c r="AR2114" s="160">
        <f>IF($AD$2030&gt;0,PPMT('Assumptions (Biomass)'!$V$7,Model!AK$1,'Assumptions (Biomass)'!$V$10,'Assumptions (Biomass)'!$V$5*Model!$AD$2030*AVERAGE('Assumptions (Biomass)'!$Z$2:$AB$2)/10^9),0)</f>
        <v>-0.04678167824</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-0.02491578029</v>
      </c>
      <c r="AF2115" s="160">
        <f>IF($AE$2030&gt;0,PPMT('Assumptions (Biomass)'!$V$7,Model!X$1,'Assumptions (Biomass)'!$V$10,'Assumptions (Biomass)'!$V$5*Model!$AE$2030*AVERAGE('Assumptions (Biomass)'!$AA$2:$AC$2)/10^9),0)</f>
        <v>-0.02609927985</v>
      </c>
      <c r="AG2115" s="160">
        <f>IF($AE$2030&gt;0,PPMT('Assumptions (Biomass)'!$V$7,Model!Y$1,'Assumptions (Biomass)'!$V$10,'Assumptions (Biomass)'!$V$5*Model!$AE$2030*AVERAGE('Assumptions (Biomass)'!$AA$2:$AC$2)/10^9),0)</f>
        <v>-0.02733899565</v>
      </c>
      <c r="AH2115" s="160">
        <f>IF($AE$2030&gt;0,PPMT('Assumptions (Biomass)'!$V$7,Model!Z$1,'Assumptions (Biomass)'!$V$10,'Assumptions (Biomass)'!$V$5*Model!$AE$2030*AVERAGE('Assumptions (Biomass)'!$AA$2:$AC$2)/10^9),0)</f>
        <v>-0.02863759794</v>
      </c>
      <c r="AI2115" s="160">
        <f>IF($AE$2030&gt;0,PPMT('Assumptions (Biomass)'!$V$7,Model!AA$1,'Assumptions (Biomass)'!$V$10,'Assumptions (Biomass)'!$V$5*Model!$AE$2030*AVERAGE('Assumptions (Biomass)'!$AA$2:$AC$2)/10^9),0)</f>
        <v>-0.02999788384</v>
      </c>
      <c r="AJ2115" s="160">
        <f>IF($AE$2030&gt;0,PPMT('Assumptions (Biomass)'!$V$7,Model!AB$1,'Assumptions (Biomass)'!$V$10,'Assumptions (Biomass)'!$V$5*Model!$AE$2030*AVERAGE('Assumptions (Biomass)'!$AA$2:$AC$2)/10^9),0)</f>
        <v>-0.03142278333</v>
      </c>
      <c r="AK2115" s="160">
        <f>IF($AE$2030&gt;0,PPMT('Assumptions (Biomass)'!$V$7,Model!AC$1,'Assumptions (Biomass)'!$V$10,'Assumptions (Biomass)'!$V$5*Model!$AE$2030*AVERAGE('Assumptions (Biomass)'!$AA$2:$AC$2)/10^9),0)</f>
        <v>-0.03291536553</v>
      </c>
      <c r="AL2115" s="160">
        <f>IF($AE$2030&gt;0,PPMT('Assumptions (Biomass)'!$V$7,Model!AD$1,'Assumptions (Biomass)'!$V$10,'Assumptions (Biomass)'!$V$5*Model!$AE$2030*AVERAGE('Assumptions (Biomass)'!$AA$2:$AC$2)/10^9),0)</f>
        <v>-0.0344788454</v>
      </c>
      <c r="AM2115" s="160">
        <f>IF($AE$2030&gt;0,PPMT('Assumptions (Biomass)'!$V$7,Model!AE$1,'Assumptions (Biomass)'!$V$10,'Assumptions (Biomass)'!$V$5*Model!$AE$2030*AVERAGE('Assumptions (Biomass)'!$AA$2:$AC$2)/10^9),0)</f>
        <v>-0.03611659055</v>
      </c>
      <c r="AN2115" s="160">
        <f>IF($AE$2030&gt;0,PPMT('Assumptions (Biomass)'!$V$7,Model!AF$1,'Assumptions (Biomass)'!$V$10,'Assumptions (Biomass)'!$V$5*Model!$AE$2030*AVERAGE('Assumptions (Biomass)'!$AA$2:$AC$2)/10^9),0)</f>
        <v>-0.0378321286</v>
      </c>
      <c r="AO2115" s="160">
        <f>IF($AE$2030&gt;0,PPMT('Assumptions (Biomass)'!$V$7,Model!AG$1,'Assumptions (Biomass)'!$V$10,'Assumptions (Biomass)'!$V$5*Model!$AE$2030*AVERAGE('Assumptions (Biomass)'!$AA$2:$AC$2)/10^9),0)</f>
        <v>-0.03962915471</v>
      </c>
      <c r="AP2115" s="160">
        <f>IF($AE$2030&gt;0,PPMT('Assumptions (Biomass)'!$V$7,Model!AH$1,'Assumptions (Biomass)'!$V$10,'Assumptions (Biomass)'!$V$5*Model!$AE$2030*AVERAGE('Assumptions (Biomass)'!$AA$2:$AC$2)/10^9),0)</f>
        <v>-0.04151153956</v>
      </c>
      <c r="AQ2115" s="160">
        <f>IF($AE$2030&gt;0,PPMT('Assumptions (Biomass)'!$V$7,Model!AI$1,'Assumptions (Biomass)'!$V$10,'Assumptions (Biomass)'!$V$5*Model!$AE$2030*AVERAGE('Assumptions (Biomass)'!$AA$2:$AC$2)/10^9),0)</f>
        <v>-0.04348333769</v>
      </c>
      <c r="AR2115" s="160">
        <f>IF($AE$2030&gt;0,PPMT('Assumptions (Biomass)'!$V$7,Model!AJ$1,'Assumptions (Biomass)'!$V$10,'Assumptions (Biomass)'!$V$5*Model!$AE$2030*AVERAGE('Assumptions (Biomass)'!$AA$2:$AC$2)/10^9),0)</f>
        <v>-0.04554879623</v>
      </c>
      <c r="AS2115" s="160">
        <f>IF($AE$2030&gt;0,PPMT('Assumptions (Biomass)'!$V$7,Model!AK$1,'Assumptions (Biomass)'!$V$10,'Assumptions (Biomass)'!$V$5*Model!$AE$2030*AVERAGE('Assumptions (Biomass)'!$AA$2:$AC$2)/10^9),0)</f>
        <v>-0.04771236405</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-0.02541146074</v>
      </c>
      <c r="AG2116" s="160">
        <f>IF($AF$2030&gt;0,PPMT('Assumptions (Biomass)'!$V$7,Model!X$1,'Assumptions (Biomass)'!$V$10,'Assumptions (Biomass)'!$V$5*Model!$AF$2030*AVERAGE('Assumptions (Biomass)'!$AB$2:$AD$2)/10^9),0)</f>
        <v>-0.02661850512</v>
      </c>
      <c r="AH2116" s="160">
        <f>IF($AF$2030&gt;0,PPMT('Assumptions (Biomass)'!$V$7,Model!Y$1,'Assumptions (Biomass)'!$V$10,'Assumptions (Biomass)'!$V$5*Model!$AF$2030*AVERAGE('Assumptions (Biomass)'!$AB$2:$AD$2)/10^9),0)</f>
        <v>-0.02788288412</v>
      </c>
      <c r="AI2116" s="160">
        <f>IF($AF$2030&gt;0,PPMT('Assumptions (Biomass)'!$V$7,Model!Z$1,'Assumptions (Biomass)'!$V$10,'Assumptions (Biomass)'!$V$5*Model!$AF$2030*AVERAGE('Assumptions (Biomass)'!$AB$2:$AD$2)/10^9),0)</f>
        <v>-0.02920732111</v>
      </c>
      <c r="AJ2116" s="160">
        <f>IF($AF$2030&gt;0,PPMT('Assumptions (Biomass)'!$V$7,Model!AA$1,'Assumptions (Biomass)'!$V$10,'Assumptions (Biomass)'!$V$5*Model!$AF$2030*AVERAGE('Assumptions (Biomass)'!$AB$2:$AD$2)/10^9),0)</f>
        <v>-0.03059466887</v>
      </c>
      <c r="AK2116" s="160">
        <f>IF($AF$2030&gt;0,PPMT('Assumptions (Biomass)'!$V$7,Model!AB$1,'Assumptions (Biomass)'!$V$10,'Assumptions (Biomass)'!$V$5*Model!$AF$2030*AVERAGE('Assumptions (Biomass)'!$AB$2:$AD$2)/10^9),0)</f>
        <v>-0.03204791564</v>
      </c>
      <c r="AL2116" s="160">
        <f>IF($AF$2030&gt;0,PPMT('Assumptions (Biomass)'!$V$7,Model!AC$1,'Assumptions (Biomass)'!$V$10,'Assumptions (Biomass)'!$V$5*Model!$AF$2030*AVERAGE('Assumptions (Biomass)'!$AB$2:$AD$2)/10^9),0)</f>
        <v>-0.03357019163</v>
      </c>
      <c r="AM2116" s="160">
        <f>IF($AF$2030&gt;0,PPMT('Assumptions (Biomass)'!$V$7,Model!AD$1,'Assumptions (Biomass)'!$V$10,'Assumptions (Biomass)'!$V$5*Model!$AF$2030*AVERAGE('Assumptions (Biomass)'!$AB$2:$AD$2)/10^9),0)</f>
        <v>-0.03516477573</v>
      </c>
      <c r="AN2116" s="160">
        <f>IF($AF$2030&gt;0,PPMT('Assumptions (Biomass)'!$V$7,Model!AE$1,'Assumptions (Biomass)'!$V$10,'Assumptions (Biomass)'!$V$5*Model!$AF$2030*AVERAGE('Assumptions (Biomass)'!$AB$2:$AD$2)/10^9),0)</f>
        <v>-0.03683510258</v>
      </c>
      <c r="AO2116" s="160">
        <f>IF($AF$2030&gt;0,PPMT('Assumptions (Biomass)'!$V$7,Model!AF$1,'Assumptions (Biomass)'!$V$10,'Assumptions (Biomass)'!$V$5*Model!$AF$2030*AVERAGE('Assumptions (Biomass)'!$AB$2:$AD$2)/10^9),0)</f>
        <v>-0.03858476995</v>
      </c>
      <c r="AP2116" s="160">
        <f>IF($AF$2030&gt;0,PPMT('Assumptions (Biomass)'!$V$7,Model!AG$1,'Assumptions (Biomass)'!$V$10,'Assumptions (Biomass)'!$V$5*Model!$AF$2030*AVERAGE('Assumptions (Biomass)'!$AB$2:$AD$2)/10^9),0)</f>
        <v>-0.04041754652</v>
      </c>
      <c r="AQ2116" s="160">
        <f>IF($AF$2030&gt;0,PPMT('Assumptions (Biomass)'!$V$7,Model!AH$1,'Assumptions (Biomass)'!$V$10,'Assumptions (Biomass)'!$V$5*Model!$AF$2030*AVERAGE('Assumptions (Biomass)'!$AB$2:$AD$2)/10^9),0)</f>
        <v>-0.04233737998</v>
      </c>
      <c r="AR2116" s="160">
        <f>IF($AF$2030&gt;0,PPMT('Assumptions (Biomass)'!$V$7,Model!AI$1,'Assumptions (Biomass)'!$V$10,'Assumptions (Biomass)'!$V$5*Model!$AF$2030*AVERAGE('Assumptions (Biomass)'!$AB$2:$AD$2)/10^9),0)</f>
        <v>-0.04434840553</v>
      </c>
      <c r="AS2116" s="160">
        <f>IF($AF$2030&gt;0,PPMT('Assumptions (Biomass)'!$V$7,Model!AJ$1,'Assumptions (Biomass)'!$V$10,'Assumptions (Biomass)'!$V$5*Model!$AF$2030*AVERAGE('Assumptions (Biomass)'!$AB$2:$AD$2)/10^9),0)</f>
        <v>-0.0464549548</v>
      </c>
      <c r="AT2116" s="160">
        <f>IF($AF$2030&gt;0,PPMT('Assumptions (Biomass)'!$V$7,Model!AK$1,'Assumptions (Biomass)'!$V$10,'Assumptions (Biomass)'!$V$5*Model!$AF$2030*AVERAGE('Assumptions (Biomass)'!$AB$2:$AD$2)/10^9),0)</f>
        <v>-0.04866156515</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-0.02591700237</v>
      </c>
      <c r="AH2117" s="160">
        <f>IF($AG$2030&gt;0,PPMT('Assumptions (Biomass)'!$V$7,Model!X$1,'Assumptions (Biomass)'!$V$10,'Assumptions (Biomass)'!$V$5*Model!$AG$2030*AVERAGE('Assumptions (Biomass)'!$AC$2:$AE$2)/10^9),0)</f>
        <v>-0.02714805998</v>
      </c>
      <c r="AI2117" s="160">
        <f>IF($AG$2030&gt;0,PPMT('Assumptions (Biomass)'!$V$7,Model!Y$1,'Assumptions (Biomass)'!$V$10,'Assumptions (Biomass)'!$V$5*Model!$AG$2030*AVERAGE('Assumptions (Biomass)'!$AC$2:$AE$2)/10^9),0)</f>
        <v>-0.02843759283</v>
      </c>
      <c r="AJ2117" s="160">
        <f>IF($AG$2030&gt;0,PPMT('Assumptions (Biomass)'!$V$7,Model!Z$1,'Assumptions (Biomass)'!$V$10,'Assumptions (Biomass)'!$V$5*Model!$AG$2030*AVERAGE('Assumptions (Biomass)'!$AC$2:$AE$2)/10^9),0)</f>
        <v>-0.02978837849</v>
      </c>
      <c r="AK2117" s="160">
        <f>IF($AG$2030&gt;0,PPMT('Assumptions (Biomass)'!$V$7,Model!AA$1,'Assumptions (Biomass)'!$V$10,'Assumptions (Biomass)'!$V$5*Model!$AG$2030*AVERAGE('Assumptions (Biomass)'!$AC$2:$AE$2)/10^9),0)</f>
        <v>-0.03120332647</v>
      </c>
      <c r="AL2117" s="160">
        <f>IF($AG$2030&gt;0,PPMT('Assumptions (Biomass)'!$V$7,Model!AB$1,'Assumptions (Biomass)'!$V$10,'Assumptions (Biomass)'!$V$5*Model!$AG$2030*AVERAGE('Assumptions (Biomass)'!$AC$2:$AE$2)/10^9),0)</f>
        <v>-0.03268548448</v>
      </c>
      <c r="AM2117" s="160">
        <f>IF($AG$2030&gt;0,PPMT('Assumptions (Biomass)'!$V$7,Model!AC$1,'Assumptions (Biomass)'!$V$10,'Assumptions (Biomass)'!$V$5*Model!$AG$2030*AVERAGE('Assumptions (Biomass)'!$AC$2:$AE$2)/10^9),0)</f>
        <v>-0.03423804499</v>
      </c>
      <c r="AN2117" s="160">
        <f>IF($AG$2030&gt;0,PPMT('Assumptions (Biomass)'!$V$7,Model!AD$1,'Assumptions (Biomass)'!$V$10,'Assumptions (Biomass)'!$V$5*Model!$AG$2030*AVERAGE('Assumptions (Biomass)'!$AC$2:$AE$2)/10^9),0)</f>
        <v>-0.03586435213</v>
      </c>
      <c r="AO2117" s="160">
        <f>IF($AG$2030&gt;0,PPMT('Assumptions (Biomass)'!$V$7,Model!AE$1,'Assumptions (Biomass)'!$V$10,'Assumptions (Biomass)'!$V$5*Model!$AG$2030*AVERAGE('Assumptions (Biomass)'!$AC$2:$AE$2)/10^9),0)</f>
        <v>-0.03756790885</v>
      </c>
      <c r="AP2117" s="160">
        <f>IF($AG$2030&gt;0,PPMT('Assumptions (Biomass)'!$V$7,Model!AF$1,'Assumptions (Biomass)'!$V$10,'Assumptions (Biomass)'!$V$5*Model!$AG$2030*AVERAGE('Assumptions (Biomass)'!$AC$2:$AE$2)/10^9),0)</f>
        <v>-0.03935238452</v>
      </c>
      <c r="AQ2117" s="160">
        <f>IF($AG$2030&gt;0,PPMT('Assumptions (Biomass)'!$V$7,Model!AG$1,'Assumptions (Biomass)'!$V$10,'Assumptions (Biomass)'!$V$5*Model!$AG$2030*AVERAGE('Assumptions (Biomass)'!$AC$2:$AE$2)/10^9),0)</f>
        <v>-0.04122162279</v>
      </c>
      <c r="AR2117" s="160">
        <f>IF($AG$2030&gt;0,PPMT('Assumptions (Biomass)'!$V$7,Model!AH$1,'Assumptions (Biomass)'!$V$10,'Assumptions (Biomass)'!$V$5*Model!$AG$2030*AVERAGE('Assumptions (Biomass)'!$AC$2:$AE$2)/10^9),0)</f>
        <v>-0.04317964987</v>
      </c>
      <c r="AS2117" s="160">
        <f>IF($AG$2030&gt;0,PPMT('Assumptions (Biomass)'!$V$7,Model!AI$1,'Assumptions (Biomass)'!$V$10,'Assumptions (Biomass)'!$V$5*Model!$AG$2030*AVERAGE('Assumptions (Biomass)'!$AC$2:$AE$2)/10^9),0)</f>
        <v>-0.04523068324</v>
      </c>
      <c r="AT2117" s="160">
        <f>IF($AG$2030&gt;0,PPMT('Assumptions (Biomass)'!$V$7,Model!AJ$1,'Assumptions (Biomass)'!$V$10,'Assumptions (Biomass)'!$V$5*Model!$AG$2030*AVERAGE('Assumptions (Biomass)'!$AC$2:$AE$2)/10^9),0)</f>
        <v>-0.04737914069</v>
      </c>
      <c r="AU2117" s="160">
        <f>IF($AG$2030&gt;0,PPMT('Assumptions (Biomass)'!$V$7,Model!AK$1,'Assumptions (Biomass)'!$V$10,'Assumptions (Biomass)'!$V$5*Model!$AG$2030*AVERAGE('Assumptions (Biomass)'!$AC$2:$AE$2)/10^9),0)</f>
        <v>-0.04962964988</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-0.02643260137</v>
      </c>
      <c r="AI2118" s="160">
        <f>IF($AH$2030&gt;0,PPMT('Assumptions (Biomass)'!$V$7,Model!X$1,'Assumptions (Biomass)'!$V$10,'Assumptions (Biomass)'!$V$5*Model!$AH$2030*AVERAGE('Assumptions (Biomass)'!$AD$2:$AF$2)/10^9),0)</f>
        <v>-0.02768814993</v>
      </c>
      <c r="AJ2118" s="160">
        <f>IF($AH$2030&gt;0,PPMT('Assumptions (Biomass)'!$V$7,Model!Y$1,'Assumptions (Biomass)'!$V$10,'Assumptions (Biomass)'!$V$5*Model!$AH$2030*AVERAGE('Assumptions (Biomass)'!$AD$2:$AF$2)/10^9),0)</f>
        <v>-0.02900333705</v>
      </c>
      <c r="AK2118" s="160">
        <f>IF($AH$2030&gt;0,PPMT('Assumptions (Biomass)'!$V$7,Model!Z$1,'Assumptions (Biomass)'!$V$10,'Assumptions (Biomass)'!$V$5*Model!$AH$2030*AVERAGE('Assumptions (Biomass)'!$AD$2:$AF$2)/10^9),0)</f>
        <v>-0.03038099556</v>
      </c>
      <c r="AL2118" s="160">
        <f>IF($AH$2030&gt;0,PPMT('Assumptions (Biomass)'!$V$7,Model!AA$1,'Assumptions (Biomass)'!$V$10,'Assumptions (Biomass)'!$V$5*Model!$AH$2030*AVERAGE('Assumptions (Biomass)'!$AD$2:$AF$2)/10^9),0)</f>
        <v>-0.03182409285</v>
      </c>
      <c r="AM2118" s="160">
        <f>IF($AH$2030&gt;0,PPMT('Assumptions (Biomass)'!$V$7,Model!AB$1,'Assumptions (Biomass)'!$V$10,'Assumptions (Biomass)'!$V$5*Model!$AH$2030*AVERAGE('Assumptions (Biomass)'!$AD$2:$AF$2)/10^9),0)</f>
        <v>-0.03333573726</v>
      </c>
      <c r="AN2118" s="160">
        <f>IF($AH$2030&gt;0,PPMT('Assumptions (Biomass)'!$V$7,Model!AC$1,'Assumptions (Biomass)'!$V$10,'Assumptions (Biomass)'!$V$5*Model!$AH$2030*AVERAGE('Assumptions (Biomass)'!$AD$2:$AF$2)/10^9),0)</f>
        <v>-0.03491918478</v>
      </c>
      <c r="AO2118" s="160">
        <f>IF($AH$2030&gt;0,PPMT('Assumptions (Biomass)'!$V$7,Model!AD$1,'Assumptions (Biomass)'!$V$10,'Assumptions (Biomass)'!$V$5*Model!$AH$2030*AVERAGE('Assumptions (Biomass)'!$AD$2:$AF$2)/10^9),0)</f>
        <v>-0.03657784606</v>
      </c>
      <c r="AP2118" s="160">
        <f>IF($AH$2030&gt;0,PPMT('Assumptions (Biomass)'!$V$7,Model!AE$1,'Assumptions (Biomass)'!$V$10,'Assumptions (Biomass)'!$V$5*Model!$AH$2030*AVERAGE('Assumptions (Biomass)'!$AD$2:$AF$2)/10^9),0)</f>
        <v>-0.03831529375</v>
      </c>
      <c r="AQ2118" s="160">
        <f>IF($AH$2030&gt;0,PPMT('Assumptions (Biomass)'!$V$7,Model!AF$1,'Assumptions (Biomass)'!$V$10,'Assumptions (Biomass)'!$V$5*Model!$AH$2030*AVERAGE('Assumptions (Biomass)'!$AD$2:$AF$2)/10^9),0)</f>
        <v>-0.0401352702</v>
      </c>
      <c r="AR2118" s="160">
        <f>IF($AH$2030&gt;0,PPMT('Assumptions (Biomass)'!$V$7,Model!AG$1,'Assumptions (Biomass)'!$V$10,'Assumptions (Biomass)'!$V$5*Model!$AH$2030*AVERAGE('Assumptions (Biomass)'!$AD$2:$AF$2)/10^9),0)</f>
        <v>-0.04204169554</v>
      </c>
      <c r="AS2118" s="160">
        <f>IF($AH$2030&gt;0,PPMT('Assumptions (Biomass)'!$V$7,Model!AH$1,'Assumptions (Biomass)'!$V$10,'Assumptions (Biomass)'!$V$5*Model!$AH$2030*AVERAGE('Assumptions (Biomass)'!$AD$2:$AF$2)/10^9),0)</f>
        <v>-0.04403867608</v>
      </c>
      <c r="AT2118" s="160">
        <f>IF($AH$2030&gt;0,PPMT('Assumptions (Biomass)'!$V$7,Model!AI$1,'Assumptions (Biomass)'!$V$10,'Assumptions (Biomass)'!$V$5*Model!$AH$2030*AVERAGE('Assumptions (Biomass)'!$AD$2:$AF$2)/10^9),0)</f>
        <v>-0.04613051319</v>
      </c>
      <c r="AU2118" s="160">
        <f>IF($AH$2030&gt;0,PPMT('Assumptions (Biomass)'!$V$7,Model!AJ$1,'Assumptions (Biomass)'!$V$10,'Assumptions (Biomass)'!$V$5*Model!$AH$2030*AVERAGE('Assumptions (Biomass)'!$AD$2:$AF$2)/10^9),0)</f>
        <v>-0.04832171257</v>
      </c>
      <c r="AV2118" s="160">
        <f>IF($AH$2030&gt;0,PPMT('Assumptions (Biomass)'!$V$7,Model!AK$1,'Assumptions (Biomass)'!$V$10,'Assumptions (Biomass)'!$V$5*Model!$AH$2030*AVERAGE('Assumptions (Biomass)'!$AD$2:$AF$2)/10^9),0)</f>
        <v>-0.05061699391</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-0.02695845781</v>
      </c>
      <c r="AJ2119" s="160">
        <f>IF($AI$2030&gt;0,PPMT('Assumptions (Biomass)'!$V$7,Model!X$1,'Assumptions (Biomass)'!$V$10,'Assumptions (Biomass)'!$V$5*Model!$AI$2030*AVERAGE('Assumptions (Biomass)'!$AE$2:$AG$2)/10^9),0)</f>
        <v>-0.02823898456</v>
      </c>
      <c r="AK2119" s="160">
        <f>IF($AI$2030&gt;0,PPMT('Assumptions (Biomass)'!$V$7,Model!Y$1,'Assumptions (Biomass)'!$V$10,'Assumptions (Biomass)'!$V$5*Model!$AI$2030*AVERAGE('Assumptions (Biomass)'!$AE$2:$AG$2)/10^9),0)</f>
        <v>-0.02958033633</v>
      </c>
      <c r="AL2119" s="160">
        <f>IF($AI$2030&gt;0,PPMT('Assumptions (Biomass)'!$V$7,Model!Z$1,'Assumptions (Biomass)'!$V$10,'Assumptions (Biomass)'!$V$5*Model!$AI$2030*AVERAGE('Assumptions (Biomass)'!$AE$2:$AG$2)/10^9),0)</f>
        <v>-0.0309854023</v>
      </c>
      <c r="AM2119" s="160">
        <f>IF($AI$2030&gt;0,PPMT('Assumptions (Biomass)'!$V$7,Model!AA$1,'Assumptions (Biomass)'!$V$10,'Assumptions (Biomass)'!$V$5*Model!$AI$2030*AVERAGE('Assumptions (Biomass)'!$AE$2:$AG$2)/10^9),0)</f>
        <v>-0.03245720891</v>
      </c>
      <c r="AN2119" s="160">
        <f>IF($AI$2030&gt;0,PPMT('Assumptions (Biomass)'!$V$7,Model!AB$1,'Assumptions (Biomass)'!$V$10,'Assumptions (Biomass)'!$V$5*Model!$AI$2030*AVERAGE('Assumptions (Biomass)'!$AE$2:$AG$2)/10^9),0)</f>
        <v>-0.03399892634</v>
      </c>
      <c r="AO2119" s="160">
        <f>IF($AI$2030&gt;0,PPMT('Assumptions (Biomass)'!$V$7,Model!AC$1,'Assumptions (Biomass)'!$V$10,'Assumptions (Biomass)'!$V$5*Model!$AI$2030*AVERAGE('Assumptions (Biomass)'!$AE$2:$AG$2)/10^9),0)</f>
        <v>-0.03561387534</v>
      </c>
      <c r="AP2119" s="160">
        <f>IF($AI$2030&gt;0,PPMT('Assumptions (Biomass)'!$V$7,Model!AD$1,'Assumptions (Biomass)'!$V$10,'Assumptions (Biomass)'!$V$5*Model!$AI$2030*AVERAGE('Assumptions (Biomass)'!$AE$2:$AG$2)/10^9),0)</f>
        <v>-0.03730553441</v>
      </c>
      <c r="AQ2119" s="160">
        <f>IF($AI$2030&gt;0,PPMT('Assumptions (Biomass)'!$V$7,Model!AE$1,'Assumptions (Biomass)'!$V$10,'Assumptions (Biomass)'!$V$5*Model!$AI$2030*AVERAGE('Assumptions (Biomass)'!$AE$2:$AG$2)/10^9),0)</f>
        <v>-0.0390775473</v>
      </c>
      <c r="AR2119" s="160">
        <f>IF($AI$2030&gt;0,PPMT('Assumptions (Biomass)'!$V$7,Model!AF$1,'Assumptions (Biomass)'!$V$10,'Assumptions (Biomass)'!$V$5*Model!$AI$2030*AVERAGE('Assumptions (Biomass)'!$AE$2:$AG$2)/10^9),0)</f>
        <v>-0.0409337308</v>
      </c>
      <c r="AS2119" s="160">
        <f>IF($AI$2030&gt;0,PPMT('Assumptions (Biomass)'!$V$7,Model!AG$1,'Assumptions (Biomass)'!$V$10,'Assumptions (Biomass)'!$V$5*Model!$AI$2030*AVERAGE('Assumptions (Biomass)'!$AE$2:$AG$2)/10^9),0)</f>
        <v>-0.04287808301</v>
      </c>
      <c r="AT2119" s="160">
        <f>IF($AI$2030&gt;0,PPMT('Assumptions (Biomass)'!$V$7,Model!AH$1,'Assumptions (Biomass)'!$V$10,'Assumptions (Biomass)'!$V$5*Model!$AI$2030*AVERAGE('Assumptions (Biomass)'!$AE$2:$AG$2)/10^9),0)</f>
        <v>-0.04491479195</v>
      </c>
      <c r="AU2119" s="160">
        <f>IF($AI$2030&gt;0,PPMT('Assumptions (Biomass)'!$V$7,Model!AI$1,'Assumptions (Biomass)'!$V$10,'Assumptions (Biomass)'!$V$5*Model!$AI$2030*AVERAGE('Assumptions (Biomass)'!$AE$2:$AG$2)/10^9),0)</f>
        <v>-0.04704824457</v>
      </c>
      <c r="AV2119" s="160">
        <f>IF($AI$2030&gt;0,PPMT('Assumptions (Biomass)'!$V$7,Model!AJ$1,'Assumptions (Biomass)'!$V$10,'Assumptions (Biomass)'!$V$5*Model!$AI$2030*AVERAGE('Assumptions (Biomass)'!$AE$2:$AG$2)/10^9),0)</f>
        <v>-0.04928303619</v>
      </c>
      <c r="AW2119" s="160">
        <f>IF($AI$2030&gt;0,PPMT('Assumptions (Biomass)'!$V$7,Model!AK$1,'Assumptions (Biomass)'!$V$10,'Assumptions (Biomass)'!$V$5*Model!$AI$2030*AVERAGE('Assumptions (Biomass)'!$AE$2:$AG$2)/10^9),0)</f>
        <v>-0.05162398041</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-0.02749477577</v>
      </c>
      <c r="AK2120" s="177">
        <f>IF($AJ$2030&gt;0,PPMT('Assumptions (Biomass)'!$V$7,Model!X$1,'Assumptions (Biomass)'!$V$10,'Assumptions (Biomass)'!$V$5*Model!$AJ$2030*AVERAGE('Assumptions (Biomass)'!$AF$2:$AH$2)/10^9),0)</f>
        <v>-0.02880077762</v>
      </c>
      <c r="AL2120" s="177">
        <f>IF($AJ$2030&gt;0,PPMT('Assumptions (Biomass)'!$V$7,Model!Y$1,'Assumptions (Biomass)'!$V$10,'Assumptions (Biomass)'!$V$5*Model!$AJ$2030*AVERAGE('Assumptions (Biomass)'!$AF$2:$AH$2)/10^9),0)</f>
        <v>-0.03016881456</v>
      </c>
      <c r="AM2120" s="177">
        <f>IF($AJ$2030&gt;0,PPMT('Assumptions (Biomass)'!$V$7,Model!Z$1,'Assumptions (Biomass)'!$V$10,'Assumptions (Biomass)'!$V$5*Model!$AJ$2030*AVERAGE('Assumptions (Biomass)'!$AF$2:$AH$2)/10^9),0)</f>
        <v>-0.03160183325</v>
      </c>
      <c r="AN2120" s="177">
        <f>IF($AJ$2030&gt;0,PPMT('Assumptions (Biomass)'!$V$7,Model!AA$1,'Assumptions (Biomass)'!$V$10,'Assumptions (Biomass)'!$V$5*Model!$AJ$2030*AVERAGE('Assumptions (Biomass)'!$AF$2:$AH$2)/10^9),0)</f>
        <v>-0.03310292033</v>
      </c>
      <c r="AO2120" s="177">
        <f>IF($AJ$2030&gt;0,PPMT('Assumptions (Biomass)'!$V$7,Model!AB$1,'Assumptions (Biomass)'!$V$10,'Assumptions (Biomass)'!$V$5*Model!$AJ$2030*AVERAGE('Assumptions (Biomass)'!$AF$2:$AH$2)/10^9),0)</f>
        <v>-0.03467530905</v>
      </c>
      <c r="AP2120" s="177">
        <f>IF($AJ$2030&gt;0,PPMT('Assumptions (Biomass)'!$V$7,Model!AC$1,'Assumptions (Biomass)'!$V$10,'Assumptions (Biomass)'!$V$5*Model!$AJ$2030*AVERAGE('Assumptions (Biomass)'!$AF$2:$AH$2)/10^9),0)</f>
        <v>-0.03632238623</v>
      </c>
      <c r="AQ2120" s="177">
        <f>IF($AJ$2030&gt;0,PPMT('Assumptions (Biomass)'!$V$7,Model!AD$1,'Assumptions (Biomass)'!$V$10,'Assumptions (Biomass)'!$V$5*Model!$AJ$2030*AVERAGE('Assumptions (Biomass)'!$AF$2:$AH$2)/10^9),0)</f>
        <v>-0.03804769957</v>
      </c>
      <c r="AR2120" s="177">
        <f>IF($AJ$2030&gt;0,PPMT('Assumptions (Biomass)'!$V$7,Model!AE$1,'Assumptions (Biomass)'!$V$10,'Assumptions (Biomass)'!$V$5*Model!$AJ$2030*AVERAGE('Assumptions (Biomass)'!$AF$2:$AH$2)/10^9),0)</f>
        <v>-0.0398549653</v>
      </c>
      <c r="AS2120" s="177">
        <f>IF($AJ$2030&gt;0,PPMT('Assumptions (Biomass)'!$V$7,Model!AF$1,'Assumptions (Biomass)'!$V$10,'Assumptions (Biomass)'!$V$5*Model!$AJ$2030*AVERAGE('Assumptions (Biomass)'!$AF$2:$AH$2)/10^9),0)</f>
        <v>-0.04174807615</v>
      </c>
      <c r="AT2120" s="177">
        <f>IF($AJ$2030&gt;0,PPMT('Assumptions (Biomass)'!$V$7,Model!AG$1,'Assumptions (Biomass)'!$V$10,'Assumptions (Biomass)'!$V$5*Model!$AJ$2030*AVERAGE('Assumptions (Biomass)'!$AF$2:$AH$2)/10^9),0)</f>
        <v>-0.04373110977</v>
      </c>
      <c r="AU2120" s="177">
        <f>IF($AJ$2030&gt;0,PPMT('Assumptions (Biomass)'!$V$7,Model!AH$1,'Assumptions (Biomass)'!$V$10,'Assumptions (Biomass)'!$V$5*Model!$AJ$2030*AVERAGE('Assumptions (Biomass)'!$AF$2:$AH$2)/10^9),0)</f>
        <v>-0.04580833748</v>
      </c>
      <c r="AV2120" s="177">
        <f>IF($AJ$2030&gt;0,PPMT('Assumptions (Biomass)'!$V$7,Model!AI$1,'Assumptions (Biomass)'!$V$10,'Assumptions (Biomass)'!$V$5*Model!$AJ$2030*AVERAGE('Assumptions (Biomass)'!$AF$2:$AH$2)/10^9),0)</f>
        <v>-0.04798423352</v>
      </c>
      <c r="AW2120" s="177">
        <f>IF($AJ$2030&gt;0,PPMT('Assumptions (Biomass)'!$V$7,Model!AJ$1,'Assumptions (Biomass)'!$V$10,'Assumptions (Biomass)'!$V$5*Model!$AJ$2030*AVERAGE('Assumptions (Biomass)'!$AF$2:$AH$2)/10^9),0)</f>
        <v>-0.05026348461</v>
      </c>
      <c r="AX2120" s="177">
        <f>IF($AJ$2030&gt;0,PPMT('Assumptions (Biomass)'!$V$7,Model!AK$1,'Assumptions (Biomass)'!$V$10,'Assumptions (Biomass)'!$V$5*Model!$AJ$2030*AVERAGE('Assumptions (Biomass)'!$AF$2:$AH$2)/10^9),0)</f>
        <v>-0.05265100013</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-0.02804176337</v>
      </c>
      <c r="AL2121" s="160">
        <f>IF($AK$2030&gt;0,PPMT('Assumptions (Biomass)'!$V$7,Model!X$1,'Assumptions (Biomass)'!$V$10,'Assumptions (Biomass)'!$V$5*Model!$AK$2030*AVERAGE('Assumptions (Biomass)'!$AG$2:$AI$2)/10^9),0)</f>
        <v>-0.02937374713</v>
      </c>
      <c r="AM2121" s="160">
        <f>IF($AK$2030&gt;0,PPMT('Assumptions (Biomass)'!$V$7,Model!Y$1,'Assumptions (Biomass)'!$V$10,'Assumptions (Biomass)'!$V$5*Model!$AK$2030*AVERAGE('Assumptions (Biomass)'!$AG$2:$AI$2)/10^9),0)</f>
        <v>-0.03076900012</v>
      </c>
      <c r="AN2121" s="160">
        <f>IF($AK$2030&gt;0,PPMT('Assumptions (Biomass)'!$V$7,Model!Z$1,'Assumptions (Biomass)'!$V$10,'Assumptions (Biomass)'!$V$5*Model!$AK$2030*AVERAGE('Assumptions (Biomass)'!$AG$2:$AI$2)/10^9),0)</f>
        <v>-0.03223052762</v>
      </c>
      <c r="AO2121" s="160">
        <f>IF($AK$2030&gt;0,PPMT('Assumptions (Biomass)'!$V$7,Model!AA$1,'Assumptions (Biomass)'!$V$10,'Assumptions (Biomass)'!$V$5*Model!$AK$2030*AVERAGE('Assumptions (Biomass)'!$AG$2:$AI$2)/10^9),0)</f>
        <v>-0.03376147769</v>
      </c>
      <c r="AP2121" s="160">
        <f>IF($AK$2030&gt;0,PPMT('Assumptions (Biomass)'!$V$7,Model!AB$1,'Assumptions (Biomass)'!$V$10,'Assumptions (Biomass)'!$V$5*Model!$AK$2030*AVERAGE('Assumptions (Biomass)'!$AG$2:$AI$2)/10^9),0)</f>
        <v>-0.03536514788</v>
      </c>
      <c r="AQ2121" s="160">
        <f>IF($AK$2030&gt;0,PPMT('Assumptions (Biomass)'!$V$7,Model!AC$1,'Assumptions (Biomass)'!$V$10,'Assumptions (Biomass)'!$V$5*Model!$AK$2030*AVERAGE('Assumptions (Biomass)'!$AG$2:$AI$2)/10^9),0)</f>
        <v>-0.0370449924</v>
      </c>
      <c r="AR2121" s="160">
        <f>IF($AK$2030&gt;0,PPMT('Assumptions (Biomass)'!$V$7,Model!AD$1,'Assumptions (Biomass)'!$V$10,'Assumptions (Biomass)'!$V$5*Model!$AK$2030*AVERAGE('Assumptions (Biomass)'!$AG$2:$AI$2)/10^9),0)</f>
        <v>-0.03880462954</v>
      </c>
      <c r="AS2121" s="160">
        <f>IF($AK$2030&gt;0,PPMT('Assumptions (Biomass)'!$V$7,Model!AE$1,'Assumptions (Biomass)'!$V$10,'Assumptions (Biomass)'!$V$5*Model!$AK$2030*AVERAGE('Assumptions (Biomass)'!$AG$2:$AI$2)/10^9),0)</f>
        <v>-0.04064784944</v>
      </c>
      <c r="AT2121" s="160">
        <f>IF($AK$2030&gt;0,PPMT('Assumptions (Biomass)'!$V$7,Model!AF$1,'Assumptions (Biomass)'!$V$10,'Assumptions (Biomass)'!$V$5*Model!$AK$2030*AVERAGE('Assumptions (Biomass)'!$AG$2:$AI$2)/10^9),0)</f>
        <v>-0.04257862229</v>
      </c>
      <c r="AU2121" s="160">
        <f>IF($AK$2030&gt;0,PPMT('Assumptions (Biomass)'!$V$7,Model!AG$1,'Assumptions (Biomass)'!$V$10,'Assumptions (Biomass)'!$V$5*Model!$AK$2030*AVERAGE('Assumptions (Biomass)'!$AG$2:$AI$2)/10^9),0)</f>
        <v>-0.04460110685</v>
      </c>
      <c r="AV2121" s="160">
        <f>IF($AK$2030&gt;0,PPMT('Assumptions (Biomass)'!$V$7,Model!AH$1,'Assumptions (Biomass)'!$V$10,'Assumptions (Biomass)'!$V$5*Model!$AK$2030*AVERAGE('Assumptions (Biomass)'!$AG$2:$AI$2)/10^9),0)</f>
        <v>-0.04671965942</v>
      </c>
      <c r="AW2121" s="160">
        <f>IF($AK$2030&gt;0,PPMT('Assumptions (Biomass)'!$V$7,Model!AI$1,'Assumptions (Biomass)'!$V$10,'Assumptions (Biomass)'!$V$5*Model!$AK$2030*AVERAGE('Assumptions (Biomass)'!$AG$2:$AI$2)/10^9),0)</f>
        <v>-0.04893884325</v>
      </c>
      <c r="AX2121" s="160">
        <f>IF($AK$2030&gt;0,PPMT('Assumptions (Biomass)'!$V$7,Model!AJ$1,'Assumptions (Biomass)'!$V$10,'Assumptions (Biomass)'!$V$5*Model!$AK$2030*AVERAGE('Assumptions (Biomass)'!$AG$2:$AI$2)/10^9),0)</f>
        <v>-0.0512634383</v>
      </c>
      <c r="AY2121" s="160">
        <f>IF($AK$2030&gt;0,PPMT('Assumptions (Biomass)'!$V$7,Model!AK$1,'Assumptions (Biomass)'!$V$10,'Assumptions (Biomass)'!$V$5*Model!$AK$2030*AVERAGE('Assumptions (Biomass)'!$AG$2:$AI$2)/10^9),0)</f>
        <v>-0.05369845162</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-0.02859963287</v>
      </c>
      <c r="AM2122" s="177">
        <f>IF($AL$2030&gt;0,PPMT('Assumptions (Biomass)'!$V$7,Model!X$1,'Assumptions (Biomass)'!$V$10,'Assumptions (Biomass)'!$V$5*Model!$AL$2030*AVERAGE('Assumptions (Biomass)'!$AH$2:$AJ$2)/10^9),0)</f>
        <v>-0.02995811543</v>
      </c>
      <c r="AN2122" s="177">
        <f>IF($AL$2030&gt;0,PPMT('Assumptions (Biomass)'!$V$7,Model!Y$1,'Assumptions (Biomass)'!$V$10,'Assumptions (Biomass)'!$V$5*Model!$AL$2030*AVERAGE('Assumptions (Biomass)'!$AH$2:$AJ$2)/10^9),0)</f>
        <v>-0.03138112591</v>
      </c>
      <c r="AO2122" s="177">
        <f>IF($AL$2030&gt;0,PPMT('Assumptions (Biomass)'!$V$7,Model!Z$1,'Assumptions (Biomass)'!$V$10,'Assumptions (Biomass)'!$V$5*Model!$AL$2030*AVERAGE('Assumptions (Biomass)'!$AH$2:$AJ$2)/10^9),0)</f>
        <v>-0.03287172939</v>
      </c>
      <c r="AP2122" s="177">
        <f>IF($AL$2030&gt;0,PPMT('Assumptions (Biomass)'!$V$7,Model!AA$1,'Assumptions (Biomass)'!$V$10,'Assumptions (Biomass)'!$V$5*Model!$AL$2030*AVERAGE('Assumptions (Biomass)'!$AH$2:$AJ$2)/10^9),0)</f>
        <v>-0.03443313654</v>
      </c>
      <c r="AQ2122" s="177">
        <f>IF($AL$2030&gt;0,PPMT('Assumptions (Biomass)'!$V$7,Model!AB$1,'Assumptions (Biomass)'!$V$10,'Assumptions (Biomass)'!$V$5*Model!$AL$2030*AVERAGE('Assumptions (Biomass)'!$AH$2:$AJ$2)/10^9),0)</f>
        <v>-0.03606871052</v>
      </c>
      <c r="AR2122" s="177">
        <f>IF($AL$2030&gt;0,PPMT('Assumptions (Biomass)'!$V$7,Model!AC$1,'Assumptions (Biomass)'!$V$10,'Assumptions (Biomass)'!$V$5*Model!$AL$2030*AVERAGE('Assumptions (Biomass)'!$AH$2:$AJ$2)/10^9),0)</f>
        <v>-0.03778197427</v>
      </c>
      <c r="AS2122" s="177">
        <f>IF($AL$2030&gt;0,PPMT('Assumptions (Biomass)'!$V$7,Model!AD$1,'Assumptions (Biomass)'!$V$10,'Assumptions (Biomass)'!$V$5*Model!$AL$2030*AVERAGE('Assumptions (Biomass)'!$AH$2:$AJ$2)/10^9),0)</f>
        <v>-0.03957661805</v>
      </c>
      <c r="AT2122" s="177">
        <f>IF($AL$2030&gt;0,PPMT('Assumptions (Biomass)'!$V$7,Model!AE$1,'Assumptions (Biomass)'!$V$10,'Assumptions (Biomass)'!$V$5*Model!$AL$2030*AVERAGE('Assumptions (Biomass)'!$AH$2:$AJ$2)/10^9),0)</f>
        <v>-0.04145650741</v>
      </c>
      <c r="AU2122" s="177">
        <f>IF($AL$2030&gt;0,PPMT('Assumptions (Biomass)'!$V$7,Model!AF$1,'Assumptions (Biomass)'!$V$10,'Assumptions (Biomass)'!$V$5*Model!$AL$2030*AVERAGE('Assumptions (Biomass)'!$AH$2:$AJ$2)/10^9),0)</f>
        <v>-0.04342569151</v>
      </c>
      <c r="AV2122" s="177">
        <f>IF($AL$2030&gt;0,PPMT('Assumptions (Biomass)'!$V$7,Model!AG$1,'Assumptions (Biomass)'!$V$10,'Assumptions (Biomass)'!$V$5*Model!$AL$2030*AVERAGE('Assumptions (Biomass)'!$AH$2:$AJ$2)/10^9),0)</f>
        <v>-0.04548841186</v>
      </c>
      <c r="AW2122" s="177">
        <f>IF($AL$2030&gt;0,PPMT('Assumptions (Biomass)'!$V$7,Model!AH$1,'Assumptions (Biomass)'!$V$10,'Assumptions (Biomass)'!$V$5*Model!$AL$2030*AVERAGE('Assumptions (Biomass)'!$AH$2:$AJ$2)/10^9),0)</f>
        <v>-0.04764911142</v>
      </c>
      <c r="AX2122" s="177">
        <f>IF($AL$2030&gt;0,PPMT('Assumptions (Biomass)'!$V$7,Model!AI$1,'Assumptions (Biomass)'!$V$10,'Assumptions (Biomass)'!$V$5*Model!$AL$2030*AVERAGE('Assumptions (Biomass)'!$AH$2:$AJ$2)/10^9),0)</f>
        <v>-0.04991244421</v>
      </c>
      <c r="AY2122" s="177">
        <f>IF($AL$2030&gt;0,PPMT('Assumptions (Biomass)'!$V$7,Model!AJ$1,'Assumptions (Biomass)'!$V$10,'Assumptions (Biomass)'!$V$5*Model!$AL$2030*AVERAGE('Assumptions (Biomass)'!$AH$2:$AJ$2)/10^9),0)</f>
        <v>-0.05228328531</v>
      </c>
      <c r="AZ2122" s="177">
        <f>IF($AL$2030&gt;0,PPMT('Assumptions (Biomass)'!$V$7,Model!AK$1,'Assumptions (Biomass)'!$V$10,'Assumptions (Biomass)'!$V$5*Model!$AL$2030*AVERAGE('Assumptions (Biomass)'!$AH$2:$AJ$2)/10^9),0)</f>
        <v>-0.05476674136</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-0.02916860075</v>
      </c>
      <c r="AN2123" s="160">
        <f>IF($AM$2030&gt;0,PPMT('Assumptions (Biomass)'!$V$7,Model!X$1,'Assumptions (Biomass)'!$V$10,'Assumptions (Biomass)'!$V$5*Model!$AM$2030*AVERAGE('Assumptions (Biomass)'!$AI$2:$AK$2)/10^9),0)</f>
        <v>-0.03055410929</v>
      </c>
      <c r="AO2123" s="160">
        <f>IF($AM$2030&gt;0,PPMT('Assumptions (Biomass)'!$V$7,Model!Y$1,'Assumptions (Biomass)'!$V$10,'Assumptions (Biomass)'!$V$5*Model!$AM$2030*AVERAGE('Assumptions (Biomass)'!$AI$2:$AK$2)/10^9),0)</f>
        <v>-0.03200542948</v>
      </c>
      <c r="AP2123" s="160">
        <f>IF($AM$2030&gt;0,PPMT('Assumptions (Biomass)'!$V$7,Model!Z$1,'Assumptions (Biomass)'!$V$10,'Assumptions (Biomass)'!$V$5*Model!$AM$2030*AVERAGE('Assumptions (Biomass)'!$AI$2:$AK$2)/10^9),0)</f>
        <v>-0.03352568738</v>
      </c>
      <c r="AQ2123" s="160">
        <f>IF($AM$2030&gt;0,PPMT('Assumptions (Biomass)'!$V$7,Model!AA$1,'Assumptions (Biomass)'!$V$10,'Assumptions (Biomass)'!$V$5*Model!$AM$2030*AVERAGE('Assumptions (Biomass)'!$AI$2:$AK$2)/10^9),0)</f>
        <v>-0.03511815753</v>
      </c>
      <c r="AR2123" s="160">
        <f>IF($AM$2030&gt;0,PPMT('Assumptions (Biomass)'!$V$7,Model!AB$1,'Assumptions (Biomass)'!$V$10,'Assumptions (Biomass)'!$V$5*Model!$AM$2030*AVERAGE('Assumptions (Biomass)'!$AI$2:$AK$2)/10^9),0)</f>
        <v>-0.03678627001</v>
      </c>
      <c r="AS2123" s="160">
        <f>IF($AM$2030&gt;0,PPMT('Assumptions (Biomass)'!$V$7,Model!AC$1,'Assumptions (Biomass)'!$V$10,'Assumptions (Biomass)'!$V$5*Model!$AM$2030*AVERAGE('Assumptions (Biomass)'!$AI$2:$AK$2)/10^9),0)</f>
        <v>-0.03853361784</v>
      </c>
      <c r="AT2123" s="160">
        <f>IF($AM$2030&gt;0,PPMT('Assumptions (Biomass)'!$V$7,Model!AD$1,'Assumptions (Biomass)'!$V$10,'Assumptions (Biomass)'!$V$5*Model!$AM$2030*AVERAGE('Assumptions (Biomass)'!$AI$2:$AK$2)/10^9),0)</f>
        <v>-0.04036396468</v>
      </c>
      <c r="AU2123" s="160">
        <f>IF($AM$2030&gt;0,PPMT('Assumptions (Biomass)'!$V$7,Model!AE$1,'Assumptions (Biomass)'!$V$10,'Assumptions (Biomass)'!$V$5*Model!$AM$2030*AVERAGE('Assumptions (Biomass)'!$AI$2:$AK$2)/10^9),0)</f>
        <v>-0.04228125301</v>
      </c>
      <c r="AV2123" s="160">
        <f>IF($AM$2030&gt;0,PPMT('Assumptions (Biomass)'!$V$7,Model!AF$1,'Assumptions (Biomass)'!$V$10,'Assumptions (Biomass)'!$V$5*Model!$AM$2030*AVERAGE('Assumptions (Biomass)'!$AI$2:$AK$2)/10^9),0)</f>
        <v>-0.04428961252</v>
      </c>
      <c r="AW2123" s="160">
        <f>IF($AM$2030&gt;0,PPMT('Assumptions (Biomass)'!$V$7,Model!AG$1,'Assumptions (Biomass)'!$V$10,'Assumptions (Biomass)'!$V$5*Model!$AM$2030*AVERAGE('Assumptions (Biomass)'!$AI$2:$AK$2)/10^9),0)</f>
        <v>-0.04639336912</v>
      </c>
      <c r="AX2123" s="160">
        <f>IF($AM$2030&gt;0,PPMT('Assumptions (Biomass)'!$V$7,Model!AH$1,'Assumptions (Biomass)'!$V$10,'Assumptions (Biomass)'!$V$5*Model!$AM$2030*AVERAGE('Assumptions (Biomass)'!$AI$2:$AK$2)/10^9),0)</f>
        <v>-0.04859705415</v>
      </c>
      <c r="AY2123" s="160">
        <f>IF($AM$2030&gt;0,PPMT('Assumptions (Biomass)'!$V$7,Model!AI$1,'Assumptions (Biomass)'!$V$10,'Assumptions (Biomass)'!$V$5*Model!$AM$2030*AVERAGE('Assumptions (Biomass)'!$AI$2:$AK$2)/10^9),0)</f>
        <v>-0.05090541423</v>
      </c>
      <c r="AZ2123" s="160">
        <f>IF($AM$2030&gt;0,PPMT('Assumptions (Biomass)'!$V$7,Model!AJ$1,'Assumptions (Biomass)'!$V$10,'Assumptions (Biomass)'!$V$5*Model!$AM$2030*AVERAGE('Assumptions (Biomass)'!$AI$2:$AK$2)/10^9),0)</f>
        <v>-0.0533234214</v>
      </c>
      <c r="BA2123" s="160">
        <f>IF($AM$2030&gt;0,PPMT('Assumptions (Biomass)'!$V$7,Model!AK$1,'Assumptions (Biomass)'!$V$10,'Assumptions (Biomass)'!$V$5*Model!$AM$2030*AVERAGE('Assumptions (Biomass)'!$AI$2:$AK$2)/10^9),0)</f>
        <v>-0.05585628392</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-0.02974888782</v>
      </c>
      <c r="AO2124" s="160">
        <f>IF($AN$2030&gt;0,PPMT('Assumptions (Biomass)'!$V$7,Model!X$1,'Assumptions (Biomass)'!$V$10,'Assumptions (Biomass)'!$V$5*Model!$AN$2030*AVERAGE('Assumptions (Biomass)'!$AJ$2:$AL$2)/10^9),0)</f>
        <v>-0.03116195999</v>
      </c>
      <c r="AP2124" s="160">
        <f>IF($AN$2030&gt;0,PPMT('Assumptions (Biomass)'!$V$7,Model!Y$1,'Assumptions (Biomass)'!$V$10,'Assumptions (Biomass)'!$V$5*Model!$AN$2030*AVERAGE('Assumptions (Biomass)'!$AJ$2:$AL$2)/10^9),0)</f>
        <v>-0.03264215309</v>
      </c>
      <c r="AQ2124" s="160">
        <f>IF($AN$2030&gt;0,PPMT('Assumptions (Biomass)'!$V$7,Model!Z$1,'Assumptions (Biomass)'!$V$10,'Assumptions (Biomass)'!$V$5*Model!$AN$2030*AVERAGE('Assumptions (Biomass)'!$AJ$2:$AL$2)/10^9),0)</f>
        <v>-0.03419265536</v>
      </c>
      <c r="AR2124" s="160">
        <f>IF($AN$2030&gt;0,PPMT('Assumptions (Biomass)'!$V$7,Model!AA$1,'Assumptions (Biomass)'!$V$10,'Assumptions (Biomass)'!$V$5*Model!$AN$2030*AVERAGE('Assumptions (Biomass)'!$AJ$2:$AL$2)/10^9),0)</f>
        <v>-0.03581680649</v>
      </c>
      <c r="AS2124" s="160">
        <f>IF($AN$2030&gt;0,PPMT('Assumptions (Biomass)'!$V$7,Model!AB$1,'Assumptions (Biomass)'!$V$10,'Assumptions (Biomass)'!$V$5*Model!$AN$2030*AVERAGE('Assumptions (Biomass)'!$AJ$2:$AL$2)/10^9),0)</f>
        <v>-0.0375181048</v>
      </c>
      <c r="AT2124" s="160">
        <f>IF($AN$2030&gt;0,PPMT('Assumptions (Biomass)'!$V$7,Model!AC$1,'Assumptions (Biomass)'!$V$10,'Assumptions (Biomass)'!$V$5*Model!$AN$2030*AVERAGE('Assumptions (Biomass)'!$AJ$2:$AL$2)/10^9),0)</f>
        <v>-0.03930021478</v>
      </c>
      <c r="AU2124" s="160">
        <f>IF($AN$2030&gt;0,PPMT('Assumptions (Biomass)'!$V$7,Model!AD$1,'Assumptions (Biomass)'!$V$10,'Assumptions (Biomass)'!$V$5*Model!$AN$2030*AVERAGE('Assumptions (Biomass)'!$AJ$2:$AL$2)/10^9),0)</f>
        <v>-0.04116697498</v>
      </c>
      <c r="AV2124" s="160">
        <f>IF($AN$2030&gt;0,PPMT('Assumptions (Biomass)'!$V$7,Model!AE$1,'Assumptions (Biomass)'!$V$10,'Assumptions (Biomass)'!$V$5*Model!$AN$2030*AVERAGE('Assumptions (Biomass)'!$AJ$2:$AL$2)/10^9),0)</f>
        <v>-0.04312240629</v>
      </c>
      <c r="AW2124" s="160">
        <f>IF($AN$2030&gt;0,PPMT('Assumptions (Biomass)'!$V$7,Model!AF$1,'Assumptions (Biomass)'!$V$10,'Assumptions (Biomass)'!$V$5*Model!$AN$2030*AVERAGE('Assumptions (Biomass)'!$AJ$2:$AL$2)/10^9),0)</f>
        <v>-0.04517072059</v>
      </c>
      <c r="AX2124" s="160">
        <f>IF($AN$2030&gt;0,PPMT('Assumptions (Biomass)'!$V$7,Model!AG$1,'Assumptions (Biomass)'!$V$10,'Assumptions (Biomass)'!$V$5*Model!$AN$2030*AVERAGE('Assumptions (Biomass)'!$AJ$2:$AL$2)/10^9),0)</f>
        <v>-0.04731632982</v>
      </c>
      <c r="AY2124" s="160">
        <f>IF($AN$2030&gt;0,PPMT('Assumptions (Biomass)'!$V$7,Model!AH$1,'Assumptions (Biomass)'!$V$10,'Assumptions (Biomass)'!$V$5*Model!$AN$2030*AVERAGE('Assumptions (Biomass)'!$AJ$2:$AL$2)/10^9),0)</f>
        <v>-0.04956385548</v>
      </c>
      <c r="AZ2124" s="160">
        <f>IF($AN$2030&gt;0,PPMT('Assumptions (Biomass)'!$V$7,Model!AI$1,'Assumptions (Biomass)'!$V$10,'Assumptions (Biomass)'!$V$5*Model!$AN$2030*AVERAGE('Assumptions (Biomass)'!$AJ$2:$AL$2)/10^9),0)</f>
        <v>-0.05191813862</v>
      </c>
      <c r="BA2124" s="160">
        <f>IF($AN$2030&gt;0,PPMT('Assumptions (Biomass)'!$V$7,Model!AJ$1,'Assumptions (Biomass)'!$V$10,'Assumptions (Biomass)'!$V$5*Model!$AN$2030*AVERAGE('Assumptions (Biomass)'!$AJ$2:$AL$2)/10^9),0)</f>
        <v>-0.0543842502</v>
      </c>
      <c r="BB2124" s="160">
        <f>IF($AN$2030&gt;0,PPMT('Assumptions (Biomass)'!$V$7,Model!AK$1,'Assumptions (Biomass)'!$V$10,'Assumptions (Biomass)'!$V$5*Model!$AN$2030*AVERAGE('Assumptions (Biomass)'!$AJ$2:$AL$2)/10^9),0)</f>
        <v>-0.05696750209</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-0.03034071926</v>
      </c>
      <c r="AP2125" s="160">
        <f>IF($AO$2030&gt;0,PPMT('Assumptions (Biomass)'!$V$7,Model!X$1,'Assumptions (Biomass)'!$V$10,'Assumptions (Biomass)'!$V$5*Model!$AO$2030*AVERAGE('Assumptions (Biomass)'!$AK$2:$AM$2)/10^9),0)</f>
        <v>-0.03178190342</v>
      </c>
      <c r="AQ2125" s="160">
        <f>IF($AO$2030&gt;0,PPMT('Assumptions (Biomass)'!$V$7,Model!Y$1,'Assumptions (Biomass)'!$V$10,'Assumptions (Biomass)'!$V$5*Model!$AO$2030*AVERAGE('Assumptions (Biomass)'!$AK$2:$AM$2)/10^9),0)</f>
        <v>-0.03329154383</v>
      </c>
      <c r="AR2125" s="160">
        <f>IF($AO$2030&gt;0,PPMT('Assumptions (Biomass)'!$V$7,Model!Z$1,'Assumptions (Biomass)'!$V$10,'Assumptions (Biomass)'!$V$5*Model!$AO$2030*AVERAGE('Assumptions (Biomass)'!$AK$2:$AM$2)/10^9),0)</f>
        <v>-0.03487289216</v>
      </c>
      <c r="AS2125" s="160">
        <f>IF($AO$2030&gt;0,PPMT('Assumptions (Biomass)'!$V$7,Model!AA$1,'Assumptions (Biomass)'!$V$10,'Assumptions (Biomass)'!$V$5*Model!$AO$2030*AVERAGE('Assumptions (Biomass)'!$AK$2:$AM$2)/10^9),0)</f>
        <v>-0.03652935454</v>
      </c>
      <c r="AT2125" s="160">
        <f>IF($AO$2030&gt;0,PPMT('Assumptions (Biomass)'!$V$7,Model!AB$1,'Assumptions (Biomass)'!$V$10,'Assumptions (Biomass)'!$V$5*Model!$AO$2030*AVERAGE('Assumptions (Biomass)'!$AK$2:$AM$2)/10^9),0)</f>
        <v>-0.03826449888</v>
      </c>
      <c r="AU2125" s="160">
        <f>IF($AO$2030&gt;0,PPMT('Assumptions (Biomass)'!$V$7,Model!AC$1,'Assumptions (Biomass)'!$V$10,'Assumptions (Biomass)'!$V$5*Model!$AO$2030*AVERAGE('Assumptions (Biomass)'!$AK$2:$AM$2)/10^9),0)</f>
        <v>-0.04008206258</v>
      </c>
      <c r="AV2125" s="160">
        <f>IF($AO$2030&gt;0,PPMT('Assumptions (Biomass)'!$V$7,Model!AD$1,'Assumptions (Biomass)'!$V$10,'Assumptions (Biomass)'!$V$5*Model!$AO$2030*AVERAGE('Assumptions (Biomass)'!$AK$2:$AM$2)/10^9),0)</f>
        <v>-0.04198596055</v>
      </c>
      <c r="AW2125" s="160">
        <f>IF($AO$2030&gt;0,PPMT('Assumptions (Biomass)'!$V$7,Model!AE$1,'Assumptions (Biomass)'!$V$10,'Assumptions (Biomass)'!$V$5*Model!$AO$2030*AVERAGE('Assumptions (Biomass)'!$AK$2:$AM$2)/10^9),0)</f>
        <v>-0.04398029368</v>
      </c>
      <c r="AX2125" s="160">
        <f>IF($AO$2030&gt;0,PPMT('Assumptions (Biomass)'!$V$7,Model!AF$1,'Assumptions (Biomass)'!$V$10,'Assumptions (Biomass)'!$V$5*Model!$AO$2030*AVERAGE('Assumptions (Biomass)'!$AK$2:$AM$2)/10^9),0)</f>
        <v>-0.04606935763</v>
      </c>
      <c r="AY2125" s="160">
        <f>IF($AO$2030&gt;0,PPMT('Assumptions (Biomass)'!$V$7,Model!AG$1,'Assumptions (Biomass)'!$V$10,'Assumptions (Biomass)'!$V$5*Model!$AO$2030*AVERAGE('Assumptions (Biomass)'!$AK$2:$AM$2)/10^9),0)</f>
        <v>-0.04825765212</v>
      </c>
      <c r="AZ2125" s="160">
        <f>IF($AO$2030&gt;0,PPMT('Assumptions (Biomass)'!$V$7,Model!AH$1,'Assumptions (Biomass)'!$V$10,'Assumptions (Biomass)'!$V$5*Model!$AO$2030*AVERAGE('Assumptions (Biomass)'!$AK$2:$AM$2)/10^9),0)</f>
        <v>-0.05054989059</v>
      </c>
      <c r="BA2125" s="160">
        <f>IF($AO$2030&gt;0,PPMT('Assumptions (Biomass)'!$V$7,Model!AI$1,'Assumptions (Biomass)'!$V$10,'Assumptions (Biomass)'!$V$5*Model!$AO$2030*AVERAGE('Assumptions (Biomass)'!$AK$2:$AM$2)/10^9),0)</f>
        <v>-0.05295101039</v>
      </c>
      <c r="BB2125" s="160">
        <f>IF($AO$2030&gt;0,PPMT('Assumptions (Biomass)'!$V$7,Model!AJ$1,'Assumptions (Biomass)'!$V$10,'Assumptions (Biomass)'!$V$5*Model!$AO$2030*AVERAGE('Assumptions (Biomass)'!$AK$2:$AM$2)/10^9),0)</f>
        <v>-0.05546618339</v>
      </c>
      <c r="BC2125" s="160">
        <f>IF($AO$2030&gt;0,PPMT('Assumptions (Biomass)'!$V$7,Model!AK$1,'Assumptions (Biomass)'!$V$10,'Assumptions (Biomass)'!$V$5*Model!$AO$2030*AVERAGE('Assumptions (Biomass)'!$AK$2:$AM$2)/10^9),0)</f>
        <v>-0.0581008271</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-0.03094432473</v>
      </c>
      <c r="AQ2126" s="160">
        <f>IF($AP$2030&gt;0,PPMT('Assumptions (Biomass)'!$V$7,Model!X$1,'Assumptions (Biomass)'!$V$10,'Assumptions (Biomass)'!$V$5*Model!$AP$2030*AVERAGE('Assumptions (Biomass)'!$AL$2:$AN$2)/10^9),0)</f>
        <v>-0.03241418015</v>
      </c>
      <c r="AR2126" s="160">
        <f>IF($AP$2030&gt;0,PPMT('Assumptions (Biomass)'!$V$7,Model!Y$1,'Assumptions (Biomass)'!$V$10,'Assumptions (Biomass)'!$V$5*Model!$AP$2030*AVERAGE('Assumptions (Biomass)'!$AL$2:$AN$2)/10^9),0)</f>
        <v>-0.03395385371</v>
      </c>
      <c r="AS2126" s="160">
        <f>IF($AP$2030&gt;0,PPMT('Assumptions (Biomass)'!$V$7,Model!Z$1,'Assumptions (Biomass)'!$V$10,'Assumptions (Biomass)'!$V$5*Model!$AP$2030*AVERAGE('Assumptions (Biomass)'!$AL$2:$AN$2)/10^9),0)</f>
        <v>-0.03556666176</v>
      </c>
      <c r="AT2126" s="160">
        <f>IF($AP$2030&gt;0,PPMT('Assumptions (Biomass)'!$V$7,Model!AA$1,'Assumptions (Biomass)'!$V$10,'Assumptions (Biomass)'!$V$5*Model!$AP$2030*AVERAGE('Assumptions (Biomass)'!$AL$2:$AN$2)/10^9),0)</f>
        <v>-0.03725607819</v>
      </c>
      <c r="AU2126" s="160">
        <f>IF($AP$2030&gt;0,PPMT('Assumptions (Biomass)'!$V$7,Model!AB$1,'Assumptions (Biomass)'!$V$10,'Assumptions (Biomass)'!$V$5*Model!$AP$2030*AVERAGE('Assumptions (Biomass)'!$AL$2:$AN$2)/10^9),0)</f>
        <v>-0.03902574191</v>
      </c>
      <c r="AV2126" s="160">
        <f>IF($AP$2030&gt;0,PPMT('Assumptions (Biomass)'!$V$7,Model!AC$1,'Assumptions (Biomass)'!$V$10,'Assumptions (Biomass)'!$V$5*Model!$AP$2030*AVERAGE('Assumptions (Biomass)'!$AL$2:$AN$2)/10^9),0)</f>
        <v>-0.04087946465</v>
      </c>
      <c r="AW2126" s="160">
        <f>IF($AP$2030&gt;0,PPMT('Assumptions (Biomass)'!$V$7,Model!AD$1,'Assumptions (Biomass)'!$V$10,'Assumptions (Biomass)'!$V$5*Model!$AP$2030*AVERAGE('Assumptions (Biomass)'!$AL$2:$AN$2)/10^9),0)</f>
        <v>-0.04282123922</v>
      </c>
      <c r="AX2126" s="160">
        <f>IF($AP$2030&gt;0,PPMT('Assumptions (Biomass)'!$V$7,Model!AE$1,'Assumptions (Biomass)'!$V$10,'Assumptions (Biomass)'!$V$5*Model!$AP$2030*AVERAGE('Assumptions (Biomass)'!$AL$2:$AN$2)/10^9),0)</f>
        <v>-0.04485524808</v>
      </c>
      <c r="AY2126" s="160">
        <f>IF($AP$2030&gt;0,PPMT('Assumptions (Biomass)'!$V$7,Model!AF$1,'Assumptions (Biomass)'!$V$10,'Assumptions (Biomass)'!$V$5*Model!$AP$2030*AVERAGE('Assumptions (Biomass)'!$AL$2:$AN$2)/10^9),0)</f>
        <v>-0.04698587236</v>
      </c>
      <c r="AZ2126" s="160">
        <f>IF($AP$2030&gt;0,PPMT('Assumptions (Biomass)'!$V$7,Model!AG$1,'Assumptions (Biomass)'!$V$10,'Assumptions (Biomass)'!$V$5*Model!$AP$2030*AVERAGE('Assumptions (Biomass)'!$AL$2:$AN$2)/10^9),0)</f>
        <v>-0.0492177013</v>
      </c>
      <c r="BA2126" s="160">
        <f>IF($AP$2030&gt;0,PPMT('Assumptions (Biomass)'!$V$7,Model!AH$1,'Assumptions (Biomass)'!$V$10,'Assumptions (Biomass)'!$V$5*Model!$AP$2030*AVERAGE('Assumptions (Biomass)'!$AL$2:$AN$2)/10^9),0)</f>
        <v>-0.05155554211</v>
      </c>
      <c r="BB2126" s="160">
        <f>IF($AP$2030&gt;0,PPMT('Assumptions (Biomass)'!$V$7,Model!AI$1,'Assumptions (Biomass)'!$V$10,'Assumptions (Biomass)'!$V$5*Model!$AP$2030*AVERAGE('Assumptions (Biomass)'!$AL$2:$AN$2)/10^9),0)</f>
        <v>-0.05400443036</v>
      </c>
      <c r="BC2126" s="160">
        <f>IF($AP$2030&gt;0,PPMT('Assumptions (Biomass)'!$V$7,Model!AJ$1,'Assumptions (Biomass)'!$V$10,'Assumptions (Biomass)'!$V$5*Model!$AP$2030*AVERAGE('Assumptions (Biomass)'!$AL$2:$AN$2)/10^9),0)</f>
        <v>-0.05656964081</v>
      </c>
      <c r="BD2126" s="160">
        <f>IF($AP$2030&gt;0,PPMT('Assumptions (Biomass)'!$V$7,Model!AK$1,'Assumptions (Biomass)'!$V$10,'Assumptions (Biomass)'!$V$5*Model!$AP$2030*AVERAGE('Assumptions (Biomass)'!$AL$2:$AN$2)/10^9),0)</f>
        <v>-0.05925669874</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-0.03155993847</v>
      </c>
      <c r="AR2127" s="160">
        <f>IF($AQ$2030&gt;0,PPMT('Assumptions (Biomass)'!$V$7,Model!X$1,'Assumptions (Biomass)'!$V$10,'Assumptions (Biomass)'!$V$5*Model!$AQ$2030*AVERAGE('Assumptions (Biomass)'!$AM$2:$AO$2)/10^9),0)</f>
        <v>-0.03305903555</v>
      </c>
      <c r="AS2127" s="160">
        <f>IF($AQ$2030&gt;0,PPMT('Assumptions (Biomass)'!$V$7,Model!Y$1,'Assumptions (Biomass)'!$V$10,'Assumptions (Biomass)'!$V$5*Model!$AQ$2030*AVERAGE('Assumptions (Biomass)'!$AM$2:$AO$2)/10^9),0)</f>
        <v>-0.03462933973</v>
      </c>
      <c r="AT2127" s="160">
        <f>IF($AQ$2030&gt;0,PPMT('Assumptions (Biomass)'!$V$7,Model!Z$1,'Assumptions (Biomass)'!$V$10,'Assumptions (Biomass)'!$V$5*Model!$AQ$2030*AVERAGE('Assumptions (Biomass)'!$AM$2:$AO$2)/10^9),0)</f>
        <v>-0.03627423337</v>
      </c>
      <c r="AU2127" s="160">
        <f>IF($AQ$2030&gt;0,PPMT('Assumptions (Biomass)'!$V$7,Model!AA$1,'Assumptions (Biomass)'!$V$10,'Assumptions (Biomass)'!$V$5*Model!$AQ$2030*AVERAGE('Assumptions (Biomass)'!$AM$2:$AO$2)/10^9),0)</f>
        <v>-0.03799725946</v>
      </c>
      <c r="AV2127" s="160">
        <f>IF($AQ$2030&gt;0,PPMT('Assumptions (Biomass)'!$V$7,Model!AB$1,'Assumptions (Biomass)'!$V$10,'Assumptions (Biomass)'!$V$5*Model!$AQ$2030*AVERAGE('Assumptions (Biomass)'!$AM$2:$AO$2)/10^9),0)</f>
        <v>-0.03980212928</v>
      </c>
      <c r="AW2127" s="160">
        <f>IF($AQ$2030&gt;0,PPMT('Assumptions (Biomass)'!$V$7,Model!AC$1,'Assumptions (Biomass)'!$V$10,'Assumptions (Biomass)'!$V$5*Model!$AQ$2030*AVERAGE('Assumptions (Biomass)'!$AM$2:$AO$2)/10^9),0)</f>
        <v>-0.04169273042</v>
      </c>
      <c r="AX2127" s="160">
        <f>IF($AQ$2030&gt;0,PPMT('Assumptions (Biomass)'!$V$7,Model!AD$1,'Assumptions (Biomass)'!$V$10,'Assumptions (Biomass)'!$V$5*Model!$AQ$2030*AVERAGE('Assumptions (Biomass)'!$AM$2:$AO$2)/10^9),0)</f>
        <v>-0.04367313512</v>
      </c>
      <c r="AY2127" s="160">
        <f>IF($AQ$2030&gt;0,PPMT('Assumptions (Biomass)'!$V$7,Model!AE$1,'Assumptions (Biomass)'!$V$10,'Assumptions (Biomass)'!$V$5*Model!$AQ$2030*AVERAGE('Assumptions (Biomass)'!$AM$2:$AO$2)/10^9),0)</f>
        <v>-0.04574760903</v>
      </c>
      <c r="AZ2127" s="160">
        <f>IF($AQ$2030&gt;0,PPMT('Assumptions (Biomass)'!$V$7,Model!AF$1,'Assumptions (Biomass)'!$V$10,'Assumptions (Biomass)'!$V$5*Model!$AQ$2030*AVERAGE('Assumptions (Biomass)'!$AM$2:$AO$2)/10^9),0)</f>
        <v>-0.04792062046</v>
      </c>
      <c r="BA2127" s="160">
        <f>IF($AQ$2030&gt;0,PPMT('Assumptions (Biomass)'!$V$7,Model!AG$1,'Assumptions (Biomass)'!$V$10,'Assumptions (Biomass)'!$V$5*Model!$AQ$2030*AVERAGE('Assumptions (Biomass)'!$AM$2:$AO$2)/10^9),0)</f>
        <v>-0.05019684994</v>
      </c>
      <c r="BB2127" s="160">
        <f>IF($AQ$2030&gt;0,PPMT('Assumptions (Biomass)'!$V$7,Model!AH$1,'Assumptions (Biomass)'!$V$10,'Assumptions (Biomass)'!$V$5*Model!$AQ$2030*AVERAGE('Assumptions (Biomass)'!$AM$2:$AO$2)/10^9),0)</f>
        <v>-0.05258120031</v>
      </c>
      <c r="BC2127" s="160">
        <f>IF($AQ$2030&gt;0,PPMT('Assumptions (Biomass)'!$V$7,Model!AI$1,'Assumptions (Biomass)'!$V$10,'Assumptions (Biomass)'!$V$5*Model!$AQ$2030*AVERAGE('Assumptions (Biomass)'!$AM$2:$AO$2)/10^9),0)</f>
        <v>-0.05507880732</v>
      </c>
      <c r="BD2127" s="160">
        <f>IF($AQ$2030&gt;0,PPMT('Assumptions (Biomass)'!$V$7,Model!AJ$1,'Assumptions (Biomass)'!$V$10,'Assumptions (Biomass)'!$V$5*Model!$AQ$2030*AVERAGE('Assumptions (Biomass)'!$AM$2:$AO$2)/10^9),0)</f>
        <v>-0.05769505067</v>
      </c>
      <c r="BE2127" s="160">
        <f>IF($AQ$2030&gt;0,PPMT('Assumptions (Biomass)'!$V$7,Model!AK$1,'Assumptions (Biomass)'!$V$10,'Assumptions (Biomass)'!$V$5*Model!$AQ$2030*AVERAGE('Assumptions (Biomass)'!$AM$2:$AO$2)/10^9),0)</f>
        <v>-0.06043556558</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-0.03218779938</v>
      </c>
      <c r="AS2128" s="160">
        <f>IF($AR$2030&gt;0,PPMT('Assumptions (Biomass)'!$V$7,Model!X$1,'Assumptions (Biomass)'!$V$10,'Assumptions (Biomass)'!$V$5*Model!$AR$2030*AVERAGE('Assumptions (Biomass)'!$AN$2:$AP$2)/10^9),0)</f>
        <v>-0.03371671985</v>
      </c>
      <c r="AT2128" s="160">
        <f>IF($AR$2030&gt;0,PPMT('Assumptions (Biomass)'!$V$7,Model!Y$1,'Assumptions (Biomass)'!$V$10,'Assumptions (Biomass)'!$V$5*Model!$AR$2030*AVERAGE('Assumptions (Biomass)'!$AN$2:$AP$2)/10^9),0)</f>
        <v>-0.03531826404</v>
      </c>
      <c r="AU2128" s="160">
        <f>IF($AR$2030&gt;0,PPMT('Assumptions (Biomass)'!$V$7,Model!Z$1,'Assumptions (Biomass)'!$V$10,'Assumptions (Biomass)'!$V$5*Model!$AR$2030*AVERAGE('Assumptions (Biomass)'!$AN$2:$AP$2)/10^9),0)</f>
        <v>-0.03699588158</v>
      </c>
      <c r="AV2128" s="160">
        <f>IF($AR$2030&gt;0,PPMT('Assumptions (Biomass)'!$V$7,Model!AA$1,'Assumptions (Biomass)'!$V$10,'Assumptions (Biomass)'!$V$5*Model!$AR$2030*AVERAGE('Assumptions (Biomass)'!$AN$2:$AP$2)/10^9),0)</f>
        <v>-0.03875318596</v>
      </c>
      <c r="AW2128" s="160">
        <f>IF($AR$2030&gt;0,PPMT('Assumptions (Biomass)'!$V$7,Model!AB$1,'Assumptions (Biomass)'!$V$10,'Assumptions (Biomass)'!$V$5*Model!$AR$2030*AVERAGE('Assumptions (Biomass)'!$AN$2:$AP$2)/10^9),0)</f>
        <v>-0.04059396229</v>
      </c>
      <c r="AX2128" s="160">
        <f>IF($AR$2030&gt;0,PPMT('Assumptions (Biomass)'!$V$7,Model!AC$1,'Assumptions (Biomass)'!$V$10,'Assumptions (Biomass)'!$V$5*Model!$AR$2030*AVERAGE('Assumptions (Biomass)'!$AN$2:$AP$2)/10^9),0)</f>
        <v>-0.0425221755</v>
      </c>
      <c r="AY2128" s="160">
        <f>IF($AR$2030&gt;0,PPMT('Assumptions (Biomass)'!$V$7,Model!AD$1,'Assumptions (Biomass)'!$V$10,'Assumptions (Biomass)'!$V$5*Model!$AR$2030*AVERAGE('Assumptions (Biomass)'!$AN$2:$AP$2)/10^9),0)</f>
        <v>-0.04454197883</v>
      </c>
      <c r="AZ2128" s="160">
        <f>IF($AR$2030&gt;0,PPMT('Assumptions (Biomass)'!$V$7,Model!AE$1,'Assumptions (Biomass)'!$V$10,'Assumptions (Biomass)'!$V$5*Model!$AR$2030*AVERAGE('Assumptions (Biomass)'!$AN$2:$AP$2)/10^9),0)</f>
        <v>-0.04665772283</v>
      </c>
      <c r="BA2128" s="160">
        <f>IF($AR$2030&gt;0,PPMT('Assumptions (Biomass)'!$V$7,Model!AF$1,'Assumptions (Biomass)'!$V$10,'Assumptions (Biomass)'!$V$5*Model!$AR$2030*AVERAGE('Assumptions (Biomass)'!$AN$2:$AP$2)/10^9),0)</f>
        <v>-0.04887396466</v>
      </c>
      <c r="BB2128" s="160">
        <f>IF($AR$2030&gt;0,PPMT('Assumptions (Biomass)'!$V$7,Model!AG$1,'Assumptions (Biomass)'!$V$10,'Assumptions (Biomass)'!$V$5*Model!$AR$2030*AVERAGE('Assumptions (Biomass)'!$AN$2:$AP$2)/10^9),0)</f>
        <v>-0.05119547798</v>
      </c>
      <c r="BC2128" s="160">
        <f>IF($AR$2030&gt;0,PPMT('Assumptions (Biomass)'!$V$7,Model!AH$1,'Assumptions (Biomass)'!$V$10,'Assumptions (Biomass)'!$V$5*Model!$AR$2030*AVERAGE('Assumptions (Biomass)'!$AN$2:$AP$2)/10^9),0)</f>
        <v>-0.05362726319</v>
      </c>
      <c r="BD2128" s="160">
        <f>IF($AR$2030&gt;0,PPMT('Assumptions (Biomass)'!$V$7,Model!AI$1,'Assumptions (Biomass)'!$V$10,'Assumptions (Biomass)'!$V$5*Model!$AR$2030*AVERAGE('Assumptions (Biomass)'!$AN$2:$AP$2)/10^9),0)</f>
        <v>-0.05617455819</v>
      </c>
      <c r="BE2128" s="160">
        <f>IF($AR$2030&gt;0,PPMT('Assumptions (Biomass)'!$V$7,Model!AJ$1,'Assumptions (Biomass)'!$V$10,'Assumptions (Biomass)'!$V$5*Model!$AR$2030*AVERAGE('Assumptions (Biomass)'!$AN$2:$AP$2)/10^9),0)</f>
        <v>-0.0588428497</v>
      </c>
      <c r="BF2128" s="160">
        <f>IF($AR$2030&gt;0,PPMT('Assumptions (Biomass)'!$V$7,Model!AK$1,'Assumptions (Biomass)'!$V$10,'Assumptions (Biomass)'!$V$5*Model!$AR$2030*AVERAGE('Assumptions (Biomass)'!$AN$2:$AP$2)/10^9),0)</f>
        <v>-0.06163788506</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-0.0328281511</v>
      </c>
      <c r="AT2129" s="160">
        <f>IF($AS$2030&gt;0,PPMT('Assumptions (Biomass)'!$V$7,Model!X$1,'Assumptions (Biomass)'!$V$10,'Assumptions (Biomass)'!$V$5*Model!$AS$2030*AVERAGE('Assumptions (Biomass)'!$AO$2:$AQ$2)/10^9),0)</f>
        <v>-0.03438748827</v>
      </c>
      <c r="AU2129" s="160">
        <f>IF($AS$2030&gt;0,PPMT('Assumptions (Biomass)'!$V$7,Model!Y$1,'Assumptions (Biomass)'!$V$10,'Assumptions (Biomass)'!$V$5*Model!$AS$2030*AVERAGE('Assumptions (Biomass)'!$AO$2:$AQ$2)/10^9),0)</f>
        <v>-0.03602089397</v>
      </c>
      <c r="AV2129" s="160">
        <f>IF($AS$2030&gt;0,PPMT('Assumptions (Biomass)'!$V$7,Model!Z$1,'Assumptions (Biomass)'!$V$10,'Assumptions (Biomass)'!$V$5*Model!$AS$2030*AVERAGE('Assumptions (Biomass)'!$AO$2:$AQ$2)/10^9),0)</f>
        <v>-0.03773188643</v>
      </c>
      <c r="AW2129" s="160">
        <f>IF($AS$2030&gt;0,PPMT('Assumptions (Biomass)'!$V$7,Model!AA$1,'Assumptions (Biomass)'!$V$10,'Assumptions (Biomass)'!$V$5*Model!$AS$2030*AVERAGE('Assumptions (Biomass)'!$AO$2:$AQ$2)/10^9),0)</f>
        <v>-0.03952415104</v>
      </c>
      <c r="AX2129" s="160">
        <f>IF($AS$2030&gt;0,PPMT('Assumptions (Biomass)'!$V$7,Model!AB$1,'Assumptions (Biomass)'!$V$10,'Assumptions (Biomass)'!$V$5*Model!$AS$2030*AVERAGE('Assumptions (Biomass)'!$AO$2:$AQ$2)/10^9),0)</f>
        <v>-0.04140154821</v>
      </c>
      <c r="AY2129" s="160">
        <f>IF($AS$2030&gt;0,PPMT('Assumptions (Biomass)'!$V$7,Model!AC$1,'Assumptions (Biomass)'!$V$10,'Assumptions (Biomass)'!$V$5*Model!$AS$2030*AVERAGE('Assumptions (Biomass)'!$AO$2:$AQ$2)/10^9),0)</f>
        <v>-0.04336812175</v>
      </c>
      <c r="AZ2129" s="160">
        <f>IF($AS$2030&gt;0,PPMT('Assumptions (Biomass)'!$V$7,Model!AD$1,'Assumptions (Biomass)'!$V$10,'Assumptions (Biomass)'!$V$5*Model!$AS$2030*AVERAGE('Assumptions (Biomass)'!$AO$2:$AQ$2)/10^9),0)</f>
        <v>-0.04542810753</v>
      </c>
      <c r="BA2129" s="160">
        <f>IF($AS$2030&gt;0,PPMT('Assumptions (Biomass)'!$V$7,Model!AE$1,'Assumptions (Biomass)'!$V$10,'Assumptions (Biomass)'!$V$5*Model!$AS$2030*AVERAGE('Assumptions (Biomass)'!$AO$2:$AQ$2)/10^9),0)</f>
        <v>-0.04758594264</v>
      </c>
      <c r="BB2129" s="160">
        <f>IF($AS$2030&gt;0,PPMT('Assumptions (Biomass)'!$V$7,Model!AF$1,'Assumptions (Biomass)'!$V$10,'Assumptions (Biomass)'!$V$5*Model!$AS$2030*AVERAGE('Assumptions (Biomass)'!$AO$2:$AQ$2)/10^9),0)</f>
        <v>-0.04984627492</v>
      </c>
      <c r="BC2129" s="160">
        <f>IF($AS$2030&gt;0,PPMT('Assumptions (Biomass)'!$V$7,Model!AG$1,'Assumptions (Biomass)'!$V$10,'Assumptions (Biomass)'!$V$5*Model!$AS$2030*AVERAGE('Assumptions (Biomass)'!$AO$2:$AQ$2)/10^9),0)</f>
        <v>-0.05221397298</v>
      </c>
      <c r="BD2129" s="160">
        <f>IF($AS$2030&gt;0,PPMT('Assumptions (Biomass)'!$V$7,Model!AH$1,'Assumptions (Biomass)'!$V$10,'Assumptions (Biomass)'!$V$5*Model!$AS$2030*AVERAGE('Assumptions (Biomass)'!$AO$2:$AQ$2)/10^9),0)</f>
        <v>-0.05469413669</v>
      </c>
      <c r="BE2129" s="160">
        <f>IF($AS$2030&gt;0,PPMT('Assumptions (Biomass)'!$V$7,Model!AI$1,'Assumptions (Biomass)'!$V$10,'Assumptions (Biomass)'!$V$5*Model!$AS$2030*AVERAGE('Assumptions (Biomass)'!$AO$2:$AQ$2)/10^9),0)</f>
        <v>-0.05729210818</v>
      </c>
      <c r="BF2129" s="160">
        <f>IF($AS$2030&gt;0,PPMT('Assumptions (Biomass)'!$V$7,Model!AJ$1,'Assumptions (Biomass)'!$V$10,'Assumptions (Biomass)'!$V$5*Model!$AS$2030*AVERAGE('Assumptions (Biomass)'!$AO$2:$AQ$2)/10^9),0)</f>
        <v>-0.06001348332</v>
      </c>
      <c r="BG2129" s="160">
        <f>IF($AS$2030&gt;0,PPMT('Assumptions (Biomass)'!$V$7,Model!AK$1,'Assumptions (Biomass)'!$V$10,'Assumptions (Biomass)'!$V$5*Model!$AS$2030*AVERAGE('Assumptions (Biomass)'!$AO$2:$AQ$2)/10^9),0)</f>
        <v>-0.06286412378</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-0.03348124213</v>
      </c>
      <c r="AU2130" s="160">
        <f>IF($AT$2030&gt;0,PPMT('Assumptions (Biomass)'!$V$7,Model!X$1,'Assumptions (Biomass)'!$V$10,'Assumptions (Biomass)'!$V$5*Model!$AT$2030*AVERAGE('Assumptions (Biomass)'!$AP$2:$AR$2)/10^9),0)</f>
        <v>-0.03507160113</v>
      </c>
      <c r="AV2130" s="160">
        <f>IF($AT$2030&gt;0,PPMT('Assumptions (Biomass)'!$V$7,Model!Y$1,'Assumptions (Biomass)'!$V$10,'Assumptions (Biomass)'!$V$5*Model!$AT$2030*AVERAGE('Assumptions (Biomass)'!$AP$2:$AR$2)/10^9),0)</f>
        <v>-0.03673750218</v>
      </c>
      <c r="AW2130" s="160">
        <f>IF($AT$2030&gt;0,PPMT('Assumptions (Biomass)'!$V$7,Model!Z$1,'Assumptions (Biomass)'!$V$10,'Assumptions (Biomass)'!$V$5*Model!$AT$2030*AVERAGE('Assumptions (Biomass)'!$AP$2:$AR$2)/10^9),0)</f>
        <v>-0.03848253354</v>
      </c>
      <c r="AX2130" s="160">
        <f>IF($AT$2030&gt;0,PPMT('Assumptions (Biomass)'!$V$7,Model!AA$1,'Assumptions (Biomass)'!$V$10,'Assumptions (Biomass)'!$V$5*Model!$AT$2030*AVERAGE('Assumptions (Biomass)'!$AP$2:$AR$2)/10^9),0)</f>
        <v>-0.04031045388</v>
      </c>
      <c r="AY2130" s="160">
        <f>IF($AT$2030&gt;0,PPMT('Assumptions (Biomass)'!$V$7,Model!AB$1,'Assumptions (Biomass)'!$V$10,'Assumptions (Biomass)'!$V$5*Model!$AT$2030*AVERAGE('Assumptions (Biomass)'!$AP$2:$AR$2)/10^9),0)</f>
        <v>-0.04222520044</v>
      </c>
      <c r="AZ2130" s="160">
        <f>IF($AT$2030&gt;0,PPMT('Assumptions (Biomass)'!$V$7,Model!AC$1,'Assumptions (Biomass)'!$V$10,'Assumptions (Biomass)'!$V$5*Model!$AT$2030*AVERAGE('Assumptions (Biomass)'!$AP$2:$AR$2)/10^9),0)</f>
        <v>-0.04423089746</v>
      </c>
      <c r="BA2130" s="160">
        <f>IF($AT$2030&gt;0,PPMT('Assumptions (Biomass)'!$V$7,Model!AD$1,'Assumptions (Biomass)'!$V$10,'Assumptions (Biomass)'!$V$5*Model!$AT$2030*AVERAGE('Assumptions (Biomass)'!$AP$2:$AR$2)/10^9),0)</f>
        <v>-0.04633186509</v>
      </c>
      <c r="BB2130" s="160">
        <f>IF($AT$2030&gt;0,PPMT('Assumptions (Biomass)'!$V$7,Model!AE$1,'Assumptions (Biomass)'!$V$10,'Assumptions (Biomass)'!$V$5*Model!$AT$2030*AVERAGE('Assumptions (Biomass)'!$AP$2:$AR$2)/10^9),0)</f>
        <v>-0.04853262868</v>
      </c>
      <c r="BC2130" s="160">
        <f>IF($AT$2030&gt;0,PPMT('Assumptions (Biomass)'!$V$7,Model!AF$1,'Assumptions (Biomass)'!$V$10,'Assumptions (Biomass)'!$V$5*Model!$AT$2030*AVERAGE('Assumptions (Biomass)'!$AP$2:$AR$2)/10^9),0)</f>
        <v>-0.05083792854</v>
      </c>
      <c r="BD2130" s="160">
        <f>IF($AT$2030&gt;0,PPMT('Assumptions (Biomass)'!$V$7,Model!AG$1,'Assumptions (Biomass)'!$V$10,'Assumptions (Biomass)'!$V$5*Model!$AT$2030*AVERAGE('Assumptions (Biomass)'!$AP$2:$AR$2)/10^9),0)</f>
        <v>-0.05325273015</v>
      </c>
      <c r="BE2130" s="160">
        <f>IF($AT$2030&gt;0,PPMT('Assumptions (Biomass)'!$V$7,Model!AH$1,'Assumptions (Biomass)'!$V$10,'Assumptions (Biomass)'!$V$5*Model!$AT$2030*AVERAGE('Assumptions (Biomass)'!$AP$2:$AR$2)/10^9),0)</f>
        <v>-0.05578223483</v>
      </c>
      <c r="BF2130" s="160">
        <f>IF($AT$2030&gt;0,PPMT('Assumptions (Biomass)'!$V$7,Model!AI$1,'Assumptions (Biomass)'!$V$10,'Assumptions (Biomass)'!$V$5*Model!$AT$2030*AVERAGE('Assumptions (Biomass)'!$AP$2:$AR$2)/10^9),0)</f>
        <v>-0.05843189098</v>
      </c>
      <c r="BG2130" s="160">
        <f>IF($AT$2030&gt;0,PPMT('Assumptions (Biomass)'!$V$7,Model!AJ$1,'Assumptions (Biomass)'!$V$10,'Assumptions (Biomass)'!$V$5*Model!$AT$2030*AVERAGE('Assumptions (Biomass)'!$AP$2:$AR$2)/10^9),0)</f>
        <v>-0.06120740581</v>
      </c>
      <c r="BH2130" s="160">
        <f>IF($AT$2030&gt;0,PPMT('Assumptions (Biomass)'!$V$7,Model!AK$1,'Assumptions (Biomass)'!$V$10,'Assumptions (Biomass)'!$V$5*Model!$AT$2030*AVERAGE('Assumptions (Biomass)'!$AP$2:$AR$2)/10^9),0)</f>
        <v>-0.06411475758</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-0.03414732591</v>
      </c>
      <c r="AV2131" s="160">
        <f>IF($AU$2030&gt;0,PPMT('Assumptions (Biomass)'!$V$7,Model!X$1,'Assumptions (Biomass)'!$V$10,'Assumptions (Biomass)'!$V$5*Model!$AU$2030*AVERAGE('Assumptions (Biomass)'!$AQ$2:$AS$2)/10^9),0)</f>
        <v>-0.03576932389</v>
      </c>
      <c r="AW2131" s="160">
        <f>IF($AU$2030&gt;0,PPMT('Assumptions (Biomass)'!$V$7,Model!Y$1,'Assumptions (Biomass)'!$V$10,'Assumptions (Biomass)'!$V$5*Model!$AU$2030*AVERAGE('Assumptions (Biomass)'!$AQ$2:$AS$2)/10^9),0)</f>
        <v>-0.03746836677</v>
      </c>
      <c r="AX2131" s="160">
        <f>IF($AU$2030&gt;0,PPMT('Assumptions (Biomass)'!$V$7,Model!Z$1,'Assumptions (Biomass)'!$V$10,'Assumptions (Biomass)'!$V$5*Model!$AU$2030*AVERAGE('Assumptions (Biomass)'!$AQ$2:$AS$2)/10^9),0)</f>
        <v>-0.03924811419</v>
      </c>
      <c r="AY2131" s="160">
        <f>IF($AU$2030&gt;0,PPMT('Assumptions (Biomass)'!$V$7,Model!AA$1,'Assumptions (Biomass)'!$V$10,'Assumptions (Biomass)'!$V$5*Model!$AU$2030*AVERAGE('Assumptions (Biomass)'!$AQ$2:$AS$2)/10^9),0)</f>
        <v>-0.04111239962</v>
      </c>
      <c r="AZ2131" s="160">
        <f>IF($AU$2030&gt;0,PPMT('Assumptions (Biomass)'!$V$7,Model!AB$1,'Assumptions (Biomass)'!$V$10,'Assumptions (Biomass)'!$V$5*Model!$AU$2030*AVERAGE('Assumptions (Biomass)'!$AQ$2:$AS$2)/10^9),0)</f>
        <v>-0.0430652386</v>
      </c>
      <c r="BA2131" s="160">
        <f>IF($AU$2030&gt;0,PPMT('Assumptions (Biomass)'!$V$7,Model!AC$1,'Assumptions (Biomass)'!$V$10,'Assumptions (Biomass)'!$V$5*Model!$AU$2030*AVERAGE('Assumptions (Biomass)'!$AQ$2:$AS$2)/10^9),0)</f>
        <v>-0.04511083743</v>
      </c>
      <c r="BB2131" s="160">
        <f>IF($AU$2030&gt;0,PPMT('Assumptions (Biomass)'!$V$7,Model!AD$1,'Assumptions (Biomass)'!$V$10,'Assumptions (Biomass)'!$V$5*Model!$AU$2030*AVERAGE('Assumptions (Biomass)'!$AQ$2:$AS$2)/10^9),0)</f>
        <v>-0.04725360221</v>
      </c>
      <c r="BC2131" s="160">
        <f>IF($AU$2030&gt;0,PPMT('Assumptions (Biomass)'!$V$7,Model!AE$1,'Assumptions (Biomass)'!$V$10,'Assumptions (Biomass)'!$V$5*Model!$AU$2030*AVERAGE('Assumptions (Biomass)'!$AQ$2:$AS$2)/10^9),0)</f>
        <v>-0.04949814832</v>
      </c>
      <c r="BD2131" s="160">
        <f>IF($AU$2030&gt;0,PPMT('Assumptions (Biomass)'!$V$7,Model!AF$1,'Assumptions (Biomass)'!$V$10,'Assumptions (Biomass)'!$V$5*Model!$AU$2030*AVERAGE('Assumptions (Biomass)'!$AQ$2:$AS$2)/10^9),0)</f>
        <v>-0.05184931036</v>
      </c>
      <c r="BE2131" s="160">
        <f>IF($AU$2030&gt;0,PPMT('Assumptions (Biomass)'!$V$7,Model!AG$1,'Assumptions (Biomass)'!$V$10,'Assumptions (Biomass)'!$V$5*Model!$AU$2030*AVERAGE('Assumptions (Biomass)'!$AQ$2:$AS$2)/10^9),0)</f>
        <v>-0.0543121526</v>
      </c>
      <c r="BF2131" s="160">
        <f>IF($AU$2030&gt;0,PPMT('Assumptions (Biomass)'!$V$7,Model!AH$1,'Assumptions (Biomass)'!$V$10,'Assumptions (Biomass)'!$V$5*Model!$AU$2030*AVERAGE('Assumptions (Biomass)'!$AQ$2:$AS$2)/10^9),0)</f>
        <v>-0.05689197985</v>
      </c>
      <c r="BG2131" s="160">
        <f>IF($AU$2030&gt;0,PPMT('Assumptions (Biomass)'!$V$7,Model!AI$1,'Assumptions (Biomass)'!$V$10,'Assumptions (Biomass)'!$V$5*Model!$AU$2030*AVERAGE('Assumptions (Biomass)'!$AQ$2:$AS$2)/10^9),0)</f>
        <v>-0.05959434889</v>
      </c>
      <c r="BH2131" s="160">
        <f>IF($AU$2030&gt;0,PPMT('Assumptions (Biomass)'!$V$7,Model!AJ$1,'Assumptions (Biomass)'!$V$10,'Assumptions (Biomass)'!$V$5*Model!$AU$2030*AVERAGE('Assumptions (Biomass)'!$AQ$2:$AS$2)/10^9),0)</f>
        <v>-0.06242508047</v>
      </c>
      <c r="BI2131" s="160">
        <f>IF($AU$2030&gt;0,PPMT('Assumptions (Biomass)'!$V$7,Model!AK$1,'Assumptions (Biomass)'!$V$10,'Assumptions (Biomass)'!$V$5*Model!$AU$2030*AVERAGE('Assumptions (Biomass)'!$AQ$2:$AS$2)/10^9),0)</f>
        <v>-0.06539027179</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-0.03482666091</v>
      </c>
      <c r="AW2132" s="160">
        <f>IF($AV$2030&gt;0,PPMT('Assumptions (Biomass)'!$V$7,Model!X$1,'Assumptions (Biomass)'!$V$10,'Assumptions (Biomass)'!$V$5*Model!$AV$2030*AVERAGE('Assumptions (Biomass)'!$AR$2:$AT$2)/10^9),0)</f>
        <v>-0.03648092731</v>
      </c>
      <c r="AX2132" s="160">
        <f>IF($AV$2030&gt;0,PPMT('Assumptions (Biomass)'!$V$7,Model!Y$1,'Assumptions (Biomass)'!$V$10,'Assumptions (Biomass)'!$V$5*Model!$AV$2030*AVERAGE('Assumptions (Biomass)'!$AR$2:$AT$2)/10^9),0)</f>
        <v>-0.03821377135</v>
      </c>
      <c r="AY2132" s="160">
        <f>IF($AV$2030&gt;0,PPMT('Assumptions (Biomass)'!$V$7,Model!Z$1,'Assumptions (Biomass)'!$V$10,'Assumptions (Biomass)'!$V$5*Model!$AV$2030*AVERAGE('Assumptions (Biomass)'!$AR$2:$AT$2)/10^9),0)</f>
        <v>-0.04002892549</v>
      </c>
      <c r="AZ2132" s="160">
        <f>IF($AV$2030&gt;0,PPMT('Assumptions (Biomass)'!$V$7,Model!AA$1,'Assumptions (Biomass)'!$V$10,'Assumptions (Biomass)'!$V$5*Model!$AV$2030*AVERAGE('Assumptions (Biomass)'!$AR$2:$AT$2)/10^9),0)</f>
        <v>-0.04193029945</v>
      </c>
      <c r="BA2132" s="160">
        <f>IF($AV$2030&gt;0,PPMT('Assumptions (Biomass)'!$V$7,Model!AB$1,'Assumptions (Biomass)'!$V$10,'Assumptions (Biomass)'!$V$5*Model!$AV$2030*AVERAGE('Assumptions (Biomass)'!$AR$2:$AT$2)/10^9),0)</f>
        <v>-0.04392198868</v>
      </c>
      <c r="BB2132" s="160">
        <f>IF($AV$2030&gt;0,PPMT('Assumptions (Biomass)'!$V$7,Model!AC$1,'Assumptions (Biomass)'!$V$10,'Assumptions (Biomass)'!$V$5*Model!$AV$2030*AVERAGE('Assumptions (Biomass)'!$AR$2:$AT$2)/10^9),0)</f>
        <v>-0.04600828314</v>
      </c>
      <c r="BC2132" s="160">
        <f>IF($AV$2030&gt;0,PPMT('Assumptions (Biomass)'!$V$7,Model!AD$1,'Assumptions (Biomass)'!$V$10,'Assumptions (Biomass)'!$V$5*Model!$AV$2030*AVERAGE('Assumptions (Biomass)'!$AR$2:$AT$2)/10^9),0)</f>
        <v>-0.04819367659</v>
      </c>
      <c r="BD2132" s="160">
        <f>IF($AV$2030&gt;0,PPMT('Assumptions (Biomass)'!$V$7,Model!AE$1,'Assumptions (Biomass)'!$V$10,'Assumptions (Biomass)'!$V$5*Model!$AV$2030*AVERAGE('Assumptions (Biomass)'!$AR$2:$AT$2)/10^9),0)</f>
        <v>-0.05048287623</v>
      </c>
      <c r="BE2132" s="160">
        <f>IF($AV$2030&gt;0,PPMT('Assumptions (Biomass)'!$V$7,Model!AF$1,'Assumptions (Biomass)'!$V$10,'Assumptions (Biomass)'!$V$5*Model!$AV$2030*AVERAGE('Assumptions (Biomass)'!$AR$2:$AT$2)/10^9),0)</f>
        <v>-0.05288081285</v>
      </c>
      <c r="BF2132" s="160">
        <f>IF($AV$2030&gt;0,PPMT('Assumptions (Biomass)'!$V$7,Model!AG$1,'Assumptions (Biomass)'!$V$10,'Assumptions (Biomass)'!$V$5*Model!$AV$2030*AVERAGE('Assumptions (Biomass)'!$AR$2:$AT$2)/10^9),0)</f>
        <v>-0.05539265146</v>
      </c>
      <c r="BG2132" s="160">
        <f>IF($AV$2030&gt;0,PPMT('Assumptions (Biomass)'!$V$7,Model!AH$1,'Assumptions (Biomass)'!$V$10,'Assumptions (Biomass)'!$V$5*Model!$AV$2030*AVERAGE('Assumptions (Biomass)'!$AR$2:$AT$2)/10^9),0)</f>
        <v>-0.0580238024</v>
      </c>
      <c r="BH2132" s="160">
        <f>IF($AV$2030&gt;0,PPMT('Assumptions (Biomass)'!$V$7,Model!AI$1,'Assumptions (Biomass)'!$V$10,'Assumptions (Biomass)'!$V$5*Model!$AV$2030*AVERAGE('Assumptions (Biomass)'!$AR$2:$AT$2)/10^9),0)</f>
        <v>-0.06077993302</v>
      </c>
      <c r="BI2132" s="160">
        <f>IF($AV$2030&gt;0,PPMT('Assumptions (Biomass)'!$V$7,Model!AJ$1,'Assumptions (Biomass)'!$V$10,'Assumptions (Biomass)'!$V$5*Model!$AV$2030*AVERAGE('Assumptions (Biomass)'!$AR$2:$AT$2)/10^9),0)</f>
        <v>-0.06366697984</v>
      </c>
      <c r="BJ2132" s="160">
        <f>IF($AV$2030&gt;0,PPMT('Assumptions (Biomass)'!$V$7,Model!AK$1,'Assumptions (Biomass)'!$V$10,'Assumptions (Biomass)'!$V$5*Model!$AV$2030*AVERAGE('Assumptions (Biomass)'!$AR$2:$AT$2)/10^9),0)</f>
        <v>-0.06669116138</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-0.03551951077</v>
      </c>
      <c r="AX2133" s="160">
        <f>IF($AW$2030&gt;0,PPMT('Assumptions (Biomass)'!$V$7,Model!X$1,'Assumptions (Biomass)'!$V$10,'Assumptions (Biomass)'!$V$5*Model!$AW$2030*AVERAGE('Assumptions (Biomass)'!$AS$2:$AU$2)/10^9),0)</f>
        <v>-0.03720668754</v>
      </c>
      <c r="AY2133" s="160">
        <f>IF($AW$2030&gt;0,PPMT('Assumptions (Biomass)'!$V$7,Model!Y$1,'Assumptions (Biomass)'!$V$10,'Assumptions (Biomass)'!$V$5*Model!$AW$2030*AVERAGE('Assumptions (Biomass)'!$AS$2:$AU$2)/10^9),0)</f>
        <v>-0.03897400519</v>
      </c>
      <c r="AZ2133" s="160">
        <f>IF($AW$2030&gt;0,PPMT('Assumptions (Biomass)'!$V$7,Model!Z$1,'Assumptions (Biomass)'!$V$10,'Assumptions (Biomass)'!$V$5*Model!$AW$2030*AVERAGE('Assumptions (Biomass)'!$AS$2:$AU$2)/10^9),0)</f>
        <v>-0.04082527044</v>
      </c>
      <c r="BA2133" s="160">
        <f>IF($AW$2030&gt;0,PPMT('Assumptions (Biomass)'!$V$7,Model!AA$1,'Assumptions (Biomass)'!$V$10,'Assumptions (Biomass)'!$V$5*Model!$AW$2030*AVERAGE('Assumptions (Biomass)'!$AS$2:$AU$2)/10^9),0)</f>
        <v>-0.04276447079</v>
      </c>
      <c r="BB2133" s="160">
        <f>IF($AW$2030&gt;0,PPMT('Assumptions (Biomass)'!$V$7,Model!AB$1,'Assumptions (Biomass)'!$V$10,'Assumptions (Biomass)'!$V$5*Model!$AW$2030*AVERAGE('Assumptions (Biomass)'!$AS$2:$AU$2)/10^9),0)</f>
        <v>-0.04479578315</v>
      </c>
      <c r="BC2133" s="160">
        <f>IF($AW$2030&gt;0,PPMT('Assumptions (Biomass)'!$V$7,Model!AC$1,'Assumptions (Biomass)'!$V$10,'Assumptions (Biomass)'!$V$5*Model!$AW$2030*AVERAGE('Assumptions (Biomass)'!$AS$2:$AU$2)/10^9),0)</f>
        <v>-0.04692358285</v>
      </c>
      <c r="BD2133" s="160">
        <f>IF($AW$2030&gt;0,PPMT('Assumptions (Biomass)'!$V$7,Model!AD$1,'Assumptions (Biomass)'!$V$10,'Assumptions (Biomass)'!$V$5*Model!$AW$2030*AVERAGE('Assumptions (Biomass)'!$AS$2:$AU$2)/10^9),0)</f>
        <v>-0.04915245303</v>
      </c>
      <c r="BE2133" s="160">
        <f>IF($AW$2030&gt;0,PPMT('Assumptions (Biomass)'!$V$7,Model!AE$1,'Assumptions (Biomass)'!$V$10,'Assumptions (Biomass)'!$V$5*Model!$AW$2030*AVERAGE('Assumptions (Biomass)'!$AS$2:$AU$2)/10^9),0)</f>
        <v>-0.05148719455</v>
      </c>
      <c r="BF2133" s="160">
        <f>IF($AW$2030&gt;0,PPMT('Assumptions (Biomass)'!$V$7,Model!AF$1,'Assumptions (Biomass)'!$V$10,'Assumptions (Biomass)'!$V$5*Model!$AW$2030*AVERAGE('Assumptions (Biomass)'!$AS$2:$AU$2)/10^9),0)</f>
        <v>-0.05393283629</v>
      </c>
      <c r="BG2133" s="160">
        <f>IF($AW$2030&gt;0,PPMT('Assumptions (Biomass)'!$V$7,Model!AG$1,'Assumptions (Biomass)'!$V$10,'Assumptions (Biomass)'!$V$5*Model!$AW$2030*AVERAGE('Assumptions (Biomass)'!$AS$2:$AU$2)/10^9),0)</f>
        <v>-0.05649464602</v>
      </c>
      <c r="BH2133" s="160">
        <f>IF($AW$2030&gt;0,PPMT('Assumptions (Biomass)'!$V$7,Model!AH$1,'Assumptions (Biomass)'!$V$10,'Assumptions (Biomass)'!$V$5*Model!$AW$2030*AVERAGE('Assumptions (Biomass)'!$AS$2:$AU$2)/10^9),0)</f>
        <v>-0.0591781417</v>
      </c>
      <c r="BI2133" s="160">
        <f>IF($AW$2030&gt;0,PPMT('Assumptions (Biomass)'!$V$7,Model!AI$1,'Assumptions (Biomass)'!$V$10,'Assumptions (Biomass)'!$V$5*Model!$AW$2030*AVERAGE('Assumptions (Biomass)'!$AS$2:$AU$2)/10^9),0)</f>
        <v>-0.06198910343</v>
      </c>
      <c r="BJ2133" s="160">
        <f>IF($AW$2030&gt;0,PPMT('Assumptions (Biomass)'!$V$7,Model!AJ$1,'Assumptions (Biomass)'!$V$10,'Assumptions (Biomass)'!$V$5*Model!$AW$2030*AVERAGE('Assumptions (Biomass)'!$AS$2:$AU$2)/10^9),0)</f>
        <v>-0.06493358585</v>
      </c>
      <c r="BK2133" s="160">
        <f>IF($AW$2030&gt;0,PPMT('Assumptions (Biomass)'!$V$7,Model!AK$1,'Assumptions (Biomass)'!$V$10,'Assumptions (Biomass)'!$V$5*Model!$AW$2030*AVERAGE('Assumptions (Biomass)'!$AS$2:$AU$2)/10^9),0)</f>
        <v>-0.06801793117</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-0.03622614435</v>
      </c>
      <c r="AY2134" s="160">
        <f>IF($AX$2030&gt;0,PPMT('Assumptions (Biomass)'!$V$7,Model!X$1,'Assumptions (Biomass)'!$V$10,'Assumptions (Biomass)'!$V$5*Model!$AX$2030*AVERAGE('Assumptions (Biomass)'!$AT$2:$AV$2)/10^9),0)</f>
        <v>-0.03794688621</v>
      </c>
      <c r="AZ2134" s="160">
        <f>IF($AX$2030&gt;0,PPMT('Assumptions (Biomass)'!$V$7,Model!Y$1,'Assumptions (Biomass)'!$V$10,'Assumptions (Biomass)'!$V$5*Model!$AX$2030*AVERAGE('Assumptions (Biomass)'!$AT$2:$AV$2)/10^9),0)</f>
        <v>-0.0397493633</v>
      </c>
      <c r="BA2134" s="160">
        <f>IF($AX$2030&gt;0,PPMT('Assumptions (Biomass)'!$V$7,Model!Z$1,'Assumptions (Biomass)'!$V$10,'Assumptions (Biomass)'!$V$5*Model!$AX$2030*AVERAGE('Assumptions (Biomass)'!$AT$2:$AV$2)/10^9),0)</f>
        <v>-0.04163745806</v>
      </c>
      <c r="BB2134" s="160">
        <f>IF($AX$2030&gt;0,PPMT('Assumptions (Biomass)'!$V$7,Model!AA$1,'Assumptions (Biomass)'!$V$10,'Assumptions (Biomass)'!$V$5*Model!$AX$2030*AVERAGE('Assumptions (Biomass)'!$AT$2:$AV$2)/10^9),0)</f>
        <v>-0.04361523732</v>
      </c>
      <c r="BC2134" s="160">
        <f>IF($AX$2030&gt;0,PPMT('Assumptions (Biomass)'!$V$7,Model!AB$1,'Assumptions (Biomass)'!$V$10,'Assumptions (Biomass)'!$V$5*Model!$AX$2030*AVERAGE('Assumptions (Biomass)'!$AT$2:$AV$2)/10^9),0)</f>
        <v>-0.04568696109</v>
      </c>
      <c r="BD2134" s="160">
        <f>IF($AX$2030&gt;0,PPMT('Assumptions (Biomass)'!$V$7,Model!AC$1,'Assumptions (Biomass)'!$V$10,'Assumptions (Biomass)'!$V$5*Model!$AX$2030*AVERAGE('Assumptions (Biomass)'!$AT$2:$AV$2)/10^9),0)</f>
        <v>-0.04785709174</v>
      </c>
      <c r="BE2134" s="160">
        <f>IF($AX$2030&gt;0,PPMT('Assumptions (Biomass)'!$V$7,Model!AD$1,'Assumptions (Biomass)'!$V$10,'Assumptions (Biomass)'!$V$5*Model!$AX$2030*AVERAGE('Assumptions (Biomass)'!$AT$2:$AV$2)/10^9),0)</f>
        <v>-0.0501303036</v>
      </c>
      <c r="BF2134" s="160">
        <f>IF($AX$2030&gt;0,PPMT('Assumptions (Biomass)'!$V$7,Model!AE$1,'Assumptions (Biomass)'!$V$10,'Assumptions (Biomass)'!$V$5*Model!$AX$2030*AVERAGE('Assumptions (Biomass)'!$AT$2:$AV$2)/10^9),0)</f>
        <v>-0.05251149302</v>
      </c>
      <c r="BG2134" s="160">
        <f>IF($AX$2030&gt;0,PPMT('Assumptions (Biomass)'!$V$7,Model!AF$1,'Assumptions (Biomass)'!$V$10,'Assumptions (Biomass)'!$V$5*Model!$AX$2030*AVERAGE('Assumptions (Biomass)'!$AT$2:$AV$2)/10^9),0)</f>
        <v>-0.05500578894</v>
      </c>
      <c r="BH2134" s="160">
        <f>IF($AX$2030&gt;0,PPMT('Assumptions (Biomass)'!$V$7,Model!AG$1,'Assumptions (Biomass)'!$V$10,'Assumptions (Biomass)'!$V$5*Model!$AX$2030*AVERAGE('Assumptions (Biomass)'!$AT$2:$AV$2)/10^9),0)</f>
        <v>-0.05761856392</v>
      </c>
      <c r="BI2134" s="160">
        <f>IF($AX$2030&gt;0,PPMT('Assumptions (Biomass)'!$V$7,Model!AH$1,'Assumptions (Biomass)'!$V$10,'Assumptions (Biomass)'!$V$5*Model!$AX$2030*AVERAGE('Assumptions (Biomass)'!$AT$2:$AV$2)/10^9),0)</f>
        <v>-0.0603554457</v>
      </c>
      <c r="BJ2134" s="160">
        <f>IF($AX$2030&gt;0,PPMT('Assumptions (Biomass)'!$V$7,Model!AI$1,'Assumptions (Biomass)'!$V$10,'Assumptions (Biomass)'!$V$5*Model!$AX$2030*AVERAGE('Assumptions (Biomass)'!$AT$2:$AV$2)/10^9),0)</f>
        <v>-0.06322232937</v>
      </c>
      <c r="BK2134" s="160">
        <f>IF($AX$2030&gt;0,PPMT('Assumptions (Biomass)'!$V$7,Model!AJ$1,'Assumptions (Biomass)'!$V$10,'Assumptions (Biomass)'!$V$5*Model!$AX$2030*AVERAGE('Assumptions (Biomass)'!$AT$2:$AV$2)/10^9),0)</f>
        <v>-0.06622539002</v>
      </c>
      <c r="BL2134" s="160">
        <f>IF($AX$2030&gt;0,PPMT('Assumptions (Biomass)'!$V$7,Model!AK$1,'Assumptions (Biomass)'!$V$10,'Assumptions (Biomass)'!$V$5*Model!$AX$2030*AVERAGE('Assumptions (Biomass)'!$AT$2:$AV$2)/10^9),0)</f>
        <v>-0.06937109604</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-0.03694683587</v>
      </c>
      <c r="AZ2135" s="160">
        <f>IF($AY$2030&gt;0,PPMT('Assumptions (Biomass)'!$V$7,Model!X$1,'Assumptions (Biomass)'!$V$10,'Assumptions (Biomass)'!$V$5*Model!$AY$2030*AVERAGE('Assumptions (Biomass)'!$AU$2:$AW$2)/10^9),0)</f>
        <v>-0.03870181057</v>
      </c>
      <c r="BA2135" s="160">
        <f>IF($AY$2030&gt;0,PPMT('Assumptions (Biomass)'!$V$7,Model!Y$1,'Assumptions (Biomass)'!$V$10,'Assumptions (Biomass)'!$V$5*Model!$AY$2030*AVERAGE('Assumptions (Biomass)'!$AU$2:$AW$2)/10^9),0)</f>
        <v>-0.04054014657</v>
      </c>
      <c r="BB2135" s="160">
        <f>IF($AY$2030&gt;0,PPMT('Assumptions (Biomass)'!$V$7,Model!Z$1,'Assumptions (Biomass)'!$V$10,'Assumptions (Biomass)'!$V$5*Model!$AY$2030*AVERAGE('Assumptions (Biomass)'!$AU$2:$AW$2)/10^9),0)</f>
        <v>-0.04246580354</v>
      </c>
      <c r="BC2135" s="160">
        <f>IF($AY$2030&gt;0,PPMT('Assumptions (Biomass)'!$V$7,Model!AA$1,'Assumptions (Biomass)'!$V$10,'Assumptions (Biomass)'!$V$5*Model!$AY$2030*AVERAGE('Assumptions (Biomass)'!$AU$2:$AW$2)/10^9),0)</f>
        <v>-0.0444829292</v>
      </c>
      <c r="BD2135" s="160">
        <f>IF($AY$2030&gt;0,PPMT('Assumptions (Biomass)'!$V$7,Model!AB$1,'Assumptions (Biomass)'!$V$10,'Assumptions (Biomass)'!$V$5*Model!$AY$2030*AVERAGE('Assumptions (Biomass)'!$AU$2:$AW$2)/10^9),0)</f>
        <v>-0.04659586834</v>
      </c>
      <c r="BE2135" s="160">
        <f>IF($AY$2030&gt;0,PPMT('Assumptions (Biomass)'!$V$7,Model!AC$1,'Assumptions (Biomass)'!$V$10,'Assumptions (Biomass)'!$V$5*Model!$AY$2030*AVERAGE('Assumptions (Biomass)'!$AU$2:$AW$2)/10^9),0)</f>
        <v>-0.04880917209</v>
      </c>
      <c r="BF2135" s="160">
        <f>IF($AY$2030&gt;0,PPMT('Assumptions (Biomass)'!$V$7,Model!AD$1,'Assumptions (Biomass)'!$V$10,'Assumptions (Biomass)'!$V$5*Model!$AY$2030*AVERAGE('Assumptions (Biomass)'!$AU$2:$AW$2)/10^9),0)</f>
        <v>-0.05112760776</v>
      </c>
      <c r="BG2135" s="160">
        <f>IF($AY$2030&gt;0,PPMT('Assumptions (Biomass)'!$V$7,Model!AE$1,'Assumptions (Biomass)'!$V$10,'Assumptions (Biomass)'!$V$5*Model!$AY$2030*AVERAGE('Assumptions (Biomass)'!$AU$2:$AW$2)/10^9),0)</f>
        <v>-0.05355616913</v>
      </c>
      <c r="BH2135" s="160">
        <f>IF($AY$2030&gt;0,PPMT('Assumptions (Biomass)'!$V$7,Model!AF$1,'Assumptions (Biomass)'!$V$10,'Assumptions (Biomass)'!$V$5*Model!$AY$2030*AVERAGE('Assumptions (Biomass)'!$AU$2:$AW$2)/10^9),0)</f>
        <v>-0.05610008716</v>
      </c>
      <c r="BI2135" s="160">
        <f>IF($AY$2030&gt;0,PPMT('Assumptions (Biomass)'!$V$7,Model!AG$1,'Assumptions (Biomass)'!$V$10,'Assumptions (Biomass)'!$V$5*Model!$AY$2030*AVERAGE('Assumptions (Biomass)'!$AU$2:$AW$2)/10^9),0)</f>
        <v>-0.0587648413</v>
      </c>
      <c r="BJ2135" s="160">
        <f>IF($AY$2030&gt;0,PPMT('Assumptions (Biomass)'!$V$7,Model!AH$1,'Assumptions (Biomass)'!$V$10,'Assumptions (Biomass)'!$V$5*Model!$AY$2030*AVERAGE('Assumptions (Biomass)'!$AU$2:$AW$2)/10^9),0)</f>
        <v>-0.06155617127</v>
      </c>
      <c r="BK2135" s="160">
        <f>IF($AY$2030&gt;0,PPMT('Assumptions (Biomass)'!$V$7,Model!AI$1,'Assumptions (Biomass)'!$V$10,'Assumptions (Biomass)'!$V$5*Model!$AY$2030*AVERAGE('Assumptions (Biomass)'!$AU$2:$AW$2)/10^9),0)</f>
        <v>-0.0644800894</v>
      </c>
      <c r="BL2135" s="160">
        <f>IF($AY$2030&gt;0,PPMT('Assumptions (Biomass)'!$V$7,Model!AJ$1,'Assumptions (Biomass)'!$V$10,'Assumptions (Biomass)'!$V$5*Model!$AY$2030*AVERAGE('Assumptions (Biomass)'!$AU$2:$AW$2)/10^9),0)</f>
        <v>-0.06754289365</v>
      </c>
      <c r="BM2135" s="160">
        <f>IF($AY$2030&gt;0,PPMT('Assumptions (Biomass)'!$V$7,Model!AK$1,'Assumptions (Biomass)'!$V$10,'Assumptions (Biomass)'!$V$5*Model!$AY$2030*AVERAGE('Assumptions (Biomass)'!$AU$2:$AW$2)/10^9),0)</f>
        <v>-0.0707511811</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-0.03768186499</v>
      </c>
      <c r="BA2136" s="160">
        <f>IF($AZ$2030&gt;0,PPMT('Assumptions (Biomass)'!$V$7,Model!X$1,'Assumptions (Biomass)'!$V$10,'Assumptions (Biomass)'!$V$5*Model!$AZ$2030*AVERAGE('Assumptions (Biomass)'!$AV$2:$AX$2)/10^9),0)</f>
        <v>-0.03947175358</v>
      </c>
      <c r="BB2136" s="160">
        <f>IF($AZ$2030&gt;0,PPMT('Assumptions (Biomass)'!$V$7,Model!Y$1,'Assumptions (Biomass)'!$V$10,'Assumptions (Biomass)'!$V$5*Model!$AZ$2030*AVERAGE('Assumptions (Biomass)'!$AV$2:$AX$2)/10^9),0)</f>
        <v>-0.04134666187</v>
      </c>
      <c r="BC2136" s="160">
        <f>IF($AZ$2030&gt;0,PPMT('Assumptions (Biomass)'!$V$7,Model!Z$1,'Assumptions (Biomass)'!$V$10,'Assumptions (Biomass)'!$V$5*Model!$AZ$2030*AVERAGE('Assumptions (Biomass)'!$AV$2:$AX$2)/10^9),0)</f>
        <v>-0.04331062831</v>
      </c>
      <c r="BD2136" s="160">
        <f>IF($AZ$2030&gt;0,PPMT('Assumptions (Biomass)'!$V$7,Model!AA$1,'Assumptions (Biomass)'!$V$10,'Assumptions (Biomass)'!$V$5*Model!$AZ$2030*AVERAGE('Assumptions (Biomass)'!$AV$2:$AX$2)/10^9),0)</f>
        <v>-0.04536788316</v>
      </c>
      <c r="BE2136" s="160">
        <f>IF($AZ$2030&gt;0,PPMT('Assumptions (Biomass)'!$V$7,Model!AB$1,'Assumptions (Biomass)'!$V$10,'Assumptions (Biomass)'!$V$5*Model!$AZ$2030*AVERAGE('Assumptions (Biomass)'!$AV$2:$AX$2)/10^9),0)</f>
        <v>-0.04752285761</v>
      </c>
      <c r="BF2136" s="160">
        <f>IF($AZ$2030&gt;0,PPMT('Assumptions (Biomass)'!$V$7,Model!AC$1,'Assumptions (Biomass)'!$V$10,'Assumptions (Biomass)'!$V$5*Model!$AZ$2030*AVERAGE('Assumptions (Biomass)'!$AV$2:$AX$2)/10^9),0)</f>
        <v>-0.04978019334</v>
      </c>
      <c r="BG2136" s="160">
        <f>IF($AZ$2030&gt;0,PPMT('Assumptions (Biomass)'!$V$7,Model!AD$1,'Assumptions (Biomass)'!$V$10,'Assumptions (Biomass)'!$V$5*Model!$AZ$2030*AVERAGE('Assumptions (Biomass)'!$AV$2:$AX$2)/10^9),0)</f>
        <v>-0.05214475253</v>
      </c>
      <c r="BH2136" s="160">
        <f>IF($AZ$2030&gt;0,PPMT('Assumptions (Biomass)'!$V$7,Model!AE$1,'Assumptions (Biomass)'!$V$10,'Assumptions (Biomass)'!$V$5*Model!$AZ$2030*AVERAGE('Assumptions (Biomass)'!$AV$2:$AX$2)/10^9),0)</f>
        <v>-0.05462162827</v>
      </c>
      <c r="BI2136" s="160">
        <f>IF($AZ$2030&gt;0,PPMT('Assumptions (Biomass)'!$V$7,Model!AF$1,'Assumptions (Biomass)'!$V$10,'Assumptions (Biomass)'!$V$5*Model!$AZ$2030*AVERAGE('Assumptions (Biomass)'!$AV$2:$AX$2)/10^9),0)</f>
        <v>-0.05721615561</v>
      </c>
      <c r="BJ2136" s="160">
        <f>IF($AZ$2030&gt;0,PPMT('Assumptions (Biomass)'!$V$7,Model!AG$1,'Assumptions (Biomass)'!$V$10,'Assumptions (Biomass)'!$V$5*Model!$AZ$2030*AVERAGE('Assumptions (Biomass)'!$AV$2:$AX$2)/10^9),0)</f>
        <v>-0.05993392301</v>
      </c>
      <c r="BK2136" s="160">
        <f>IF($AZ$2030&gt;0,PPMT('Assumptions (Biomass)'!$V$7,Model!AH$1,'Assumptions (Biomass)'!$V$10,'Assumptions (Biomass)'!$V$5*Model!$AZ$2030*AVERAGE('Assumptions (Biomass)'!$AV$2:$AX$2)/10^9),0)</f>
        <v>-0.06278078435</v>
      </c>
      <c r="BL2136" s="160">
        <f>IF($AZ$2030&gt;0,PPMT('Assumptions (Biomass)'!$V$7,Model!AI$1,'Assumptions (Biomass)'!$V$10,'Assumptions (Biomass)'!$V$5*Model!$AZ$2030*AVERAGE('Assumptions (Biomass)'!$AV$2:$AX$2)/10^9),0)</f>
        <v>-0.06576287161</v>
      </c>
      <c r="BM2136" s="160">
        <f>IF($AZ$2030&gt;0,PPMT('Assumptions (Biomass)'!$V$7,Model!AJ$1,'Assumptions (Biomass)'!$V$10,'Assumptions (Biomass)'!$V$5*Model!$AZ$2030*AVERAGE('Assumptions (Biomass)'!$AV$2:$AX$2)/10^9),0)</f>
        <v>-0.06888660801</v>
      </c>
      <c r="BN2136" s="160">
        <f>IF($AZ$2030&gt;0,PPMT('Assumptions (Biomass)'!$V$7,Model!AK$1,'Assumptions (Biomass)'!$V$10,'Assumptions (Biomass)'!$V$5*Model!$AZ$2030*AVERAGE('Assumptions (Biomass)'!$AV$2:$AX$2)/10^9),0)</f>
        <v>-0.07215872189</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-0.03843151696</v>
      </c>
      <c r="BB2137" s="160">
        <f>IF($BA$2030&gt;0,PPMT('Assumptions (Biomass)'!$V$7,Model!X$1,'Assumptions (Biomass)'!$V$10,'Assumptions (Biomass)'!$V$5*Model!$BA$2030*AVERAGE('Assumptions (Biomass)'!$AW$2:$AY$2)/10^9),0)</f>
        <v>-0.04025701401</v>
      </c>
      <c r="BC2137" s="160">
        <f>IF($BA$2030&gt;0,PPMT('Assumptions (Biomass)'!$V$7,Model!Y$1,'Assumptions (Biomass)'!$V$10,'Assumptions (Biomass)'!$V$5*Model!$BA$2030*AVERAGE('Assumptions (Biomass)'!$AW$2:$AY$2)/10^9),0)</f>
        <v>-0.04216922218</v>
      </c>
      <c r="BD2137" s="160">
        <f>IF($BA$2030&gt;0,PPMT('Assumptions (Biomass)'!$V$7,Model!Z$1,'Assumptions (Biomass)'!$V$10,'Assumptions (Biomass)'!$V$5*Model!$BA$2030*AVERAGE('Assumptions (Biomass)'!$AW$2:$AY$2)/10^9),0)</f>
        <v>-0.04417226023</v>
      </c>
      <c r="BE2137" s="160">
        <f>IF($BA$2030&gt;0,PPMT('Assumptions (Biomass)'!$V$7,Model!AA$1,'Assumptions (Biomass)'!$V$10,'Assumptions (Biomass)'!$V$5*Model!$BA$2030*AVERAGE('Assumptions (Biomass)'!$AW$2:$AY$2)/10^9),0)</f>
        <v>-0.04627044259</v>
      </c>
      <c r="BF2137" s="160">
        <f>IF($BA$2030&gt;0,PPMT('Assumptions (Biomass)'!$V$7,Model!AB$1,'Assumptions (Biomass)'!$V$10,'Assumptions (Biomass)'!$V$5*Model!$BA$2030*AVERAGE('Assumptions (Biomass)'!$AW$2:$AY$2)/10^9),0)</f>
        <v>-0.04846828862</v>
      </c>
      <c r="BG2137" s="160">
        <f>IF($BA$2030&gt;0,PPMT('Assumptions (Biomass)'!$V$7,Model!AC$1,'Assumptions (Biomass)'!$V$10,'Assumptions (Biomass)'!$V$5*Model!$BA$2030*AVERAGE('Assumptions (Biomass)'!$AW$2:$AY$2)/10^9),0)</f>
        <v>-0.05077053233</v>
      </c>
      <c r="BH2137" s="160">
        <f>IF($BA$2030&gt;0,PPMT('Assumptions (Biomass)'!$V$7,Model!AD$1,'Assumptions (Biomass)'!$V$10,'Assumptions (Biomass)'!$V$5*Model!$BA$2030*AVERAGE('Assumptions (Biomass)'!$AW$2:$AY$2)/10^9),0)</f>
        <v>-0.05318213261</v>
      </c>
      <c r="BI2137" s="160">
        <f>IF($BA$2030&gt;0,PPMT('Assumptions (Biomass)'!$V$7,Model!AE$1,'Assumptions (Biomass)'!$V$10,'Assumptions (Biomass)'!$V$5*Model!$BA$2030*AVERAGE('Assumptions (Biomass)'!$AW$2:$AY$2)/10^9),0)</f>
        <v>-0.05570828391</v>
      </c>
      <c r="BJ2137" s="160">
        <f>IF($BA$2030&gt;0,PPMT('Assumptions (Biomass)'!$V$7,Model!AF$1,'Assumptions (Biomass)'!$V$10,'Assumptions (Biomass)'!$V$5*Model!$BA$2030*AVERAGE('Assumptions (Biomass)'!$AW$2:$AY$2)/10^9),0)</f>
        <v>-0.0583544274</v>
      </c>
      <c r="BK2137" s="160">
        <f>IF($BA$2030&gt;0,PPMT('Assumptions (Biomass)'!$V$7,Model!AG$1,'Assumptions (Biomass)'!$V$10,'Assumptions (Biomass)'!$V$5*Model!$BA$2030*AVERAGE('Assumptions (Biomass)'!$AW$2:$AY$2)/10^9),0)</f>
        <v>-0.0611262627</v>
      </c>
      <c r="BL2137" s="160">
        <f>IF($BA$2030&gt;0,PPMT('Assumptions (Biomass)'!$V$7,Model!AH$1,'Assumptions (Biomass)'!$V$10,'Assumptions (Biomass)'!$V$5*Model!$BA$2030*AVERAGE('Assumptions (Biomass)'!$AW$2:$AY$2)/10^9),0)</f>
        <v>-0.06402976018</v>
      </c>
      <c r="BM2137" s="160">
        <f>IF($BA$2030&gt;0,PPMT('Assumptions (Biomass)'!$V$7,Model!AI$1,'Assumptions (Biomass)'!$V$10,'Assumptions (Biomass)'!$V$5*Model!$BA$2030*AVERAGE('Assumptions (Biomass)'!$AW$2:$AY$2)/10^9),0)</f>
        <v>-0.06707117378</v>
      </c>
      <c r="BN2137" s="160">
        <f>IF($BA$2030&gt;0,PPMT('Assumptions (Biomass)'!$V$7,Model!AJ$1,'Assumptions (Biomass)'!$V$10,'Assumptions (Biomass)'!$V$5*Model!$BA$2030*AVERAGE('Assumptions (Biomass)'!$AW$2:$AY$2)/10^9),0)</f>
        <v>-0.07025705454</v>
      </c>
      <c r="BO2137" s="160">
        <f>IF($BA$2030&gt;0,PPMT('Assumptions (Biomass)'!$V$7,Model!AK$1,'Assumptions (Biomass)'!$V$10,'Assumptions (Biomass)'!$V$5*Model!$BA$2030*AVERAGE('Assumptions (Biomass)'!$AW$2:$AY$2)/10^9),0)</f>
        <v>-0.07359426463</v>
      </c>
      <c r="BP2137" s="160"/>
    </row>
    <row r="2138" ht="15.75" customHeight="1" collapsed="1">
      <c r="A2138" s="320" t="s">
        <v>360</v>
      </c>
      <c r="B2138" s="150" t="s">
        <v>351</v>
      </c>
      <c r="C2138" s="177">
        <f t="array" ref="C2138">SUM(IF(ISERROR(C2139:C2189),"",C2139:C2189))</f>
        <v>-0.001358141662</v>
      </c>
      <c r="D2138" s="177">
        <f t="array" ref="D2138">SUM(IF(ISERROR(D2139:D2189),"",D2139:D2189))</f>
        <v>-0.00436954237</v>
      </c>
      <c r="E2138" s="177">
        <f t="array" ref="E2138">SUM(IF(ISERROR(E2139:E2189),"",E2139:E2189))</f>
        <v>-0.005645327282</v>
      </c>
      <c r="F2138" s="177">
        <f t="array" ref="F2138">SUM(IF(ISERROR(F2139:F2189),"",F2139:F2189))</f>
        <v>-0.009633637663</v>
      </c>
      <c r="G2138" s="177">
        <f t="array" ref="G2138">SUM(IF(ISERROR(G2139:G2189),"",G2139:G2189))</f>
        <v>-0.00961647705</v>
      </c>
      <c r="H2138" s="177">
        <f t="array" ref="H2138">SUM(IF(ISERROR(H2139:H2189),"",H2139:H2189))</f>
        <v>-0.01014739185</v>
      </c>
      <c r="I2138" s="177">
        <f t="array" ref="I2138">SUM(IF(ISERROR(I2139:I2189),"",I2139:I2189))</f>
        <v>-0.01227711963</v>
      </c>
      <c r="J2138" s="177">
        <f t="array" ref="J2138">SUM(IF(ISERROR(J2139:J2189),"",J2139:J2189))</f>
        <v>-0.0136311119</v>
      </c>
      <c r="K2138" s="177">
        <f t="array" ref="K2138">SUM(IF(ISERROR(K2139:K2189),"",K2139:K2189))</f>
        <v>-0.01440407117</v>
      </c>
      <c r="L2138" s="177">
        <f t="array" ref="L2138">SUM(IF(ISERROR(L2139:L2189),"",L2139:L2189))</f>
        <v>-0.01834724388</v>
      </c>
      <c r="M2138" s="177">
        <f t="array" ref="M2138">SUM(IF(ISERROR(M2139:M2189),"",M2139:M2189))</f>
        <v>-0.02038554989</v>
      </c>
      <c r="N2138" s="177">
        <f t="array" ref="N2138">SUM(IF(ISERROR(N2139:N2189),"",N2139:N2189))</f>
        <v>-0.02456045318</v>
      </c>
      <c r="O2138" s="177">
        <f t="array" ref="O2138">SUM(IF(ISERROR(O2139:O2189),"",O2139:O2189))</f>
        <v>-0.02807724675</v>
      </c>
      <c r="P2138" s="177">
        <f t="array" ref="P2138">SUM(IF(ISERROR(P2139:P2189),"",P2139:P2189))</f>
        <v>-0.03622735199</v>
      </c>
      <c r="Q2138" s="177">
        <f t="array" ref="Q2138">SUM(IF(ISERROR(Q2139:Q2189),"",Q2139:Q2189))</f>
        <v>-0.03587889527</v>
      </c>
      <c r="R2138" s="177">
        <f t="array" ref="R2138">SUM(IF(ISERROR(R2139:R2189),"",R2139:R2189))</f>
        <v>-0.03940055566</v>
      </c>
      <c r="S2138" s="177">
        <f t="array" ref="S2138">SUM(IF(ISERROR(S2139:S2189),"",S2139:S2189))</f>
        <v>-0.03810970467</v>
      </c>
      <c r="T2138" s="177">
        <f t="array" ref="T2138">SUM(IF(ISERROR(T2139:T2189),"",T2139:T2189))</f>
        <v>-0.03543888526</v>
      </c>
      <c r="U2138" s="177">
        <f t="array" ref="U2138">SUM(IF(ISERROR(U2139:U2189),"",U2139:U2189))</f>
        <v>-0.03195879581</v>
      </c>
      <c r="V2138" s="177">
        <f t="array" ref="V2138">SUM(IF(ISERROR(V2139:V2189),"",V2139:V2189))</f>
        <v>-0.0287189112</v>
      </c>
      <c r="W2138" s="177">
        <f t="array" ref="W2138">SUM(IF(ISERROR(W2139:W2189),"",W2139:W2189))</f>
        <v>-0.02537170427</v>
      </c>
      <c r="X2138" s="177">
        <f t="array" ref="X2138">SUM(IF(ISERROR(X2139:X2189),"",X2139:X2189))</f>
        <v>-0.0463499404</v>
      </c>
      <c r="Y2138" s="177">
        <f t="array" ref="Y2138">SUM(IF(ISERROR(Y2139:Y2189),"",Y2139:Y2189))</f>
        <v>-0.06543619568</v>
      </c>
      <c r="Z2138" s="177">
        <f t="array" ref="Z2138">SUM(IF(ISERROR(Z2139:Z2189),"",Z2139:Z2189))</f>
        <v>-0.08257412735</v>
      </c>
      <c r="AA2138" s="177">
        <f t="array" ref="AA2138">SUM(IF(ISERROR(AA2139:AA2189),"",AA2139:AA2189))</f>
        <v>-0.0989883064</v>
      </c>
      <c r="AB2138" s="177">
        <f t="array" ref="AB2138">SUM(IF(ISERROR(AB2139:AB2189),"",AB2139:AB2189))</f>
        <v>-0.1149226666</v>
      </c>
      <c r="AC2138" s="177">
        <f t="array" ref="AC2138">SUM(IF(ISERROR(AC2139:AC2189),"",AC2139:AC2189))</f>
        <v>-0.1301666396</v>
      </c>
      <c r="AD2138" s="177">
        <f t="array" ref="AD2138">SUM(IF(ISERROR(AD2139:AD2189),"",AD2139:AD2189))</f>
        <v>-0.1448758312</v>
      </c>
      <c r="AE2138" s="177">
        <f t="array" ref="AE2138">SUM(IF(ISERROR(AE2139:AE2189),"",AE2139:AE2189))</f>
        <v>-0.1589593846</v>
      </c>
      <c r="AF2138" s="177">
        <f t="array" ref="AF2138">SUM(IF(ISERROR(AF2139:AF2189),"",AF2139:AF2189))</f>
        <v>-0.1728227817</v>
      </c>
      <c r="AG2138" s="177">
        <f t="array" ref="AG2138">SUM(IF(ISERROR(AG2139:AG2189),"",AG2139:AG2189))</f>
        <v>-0.1856700123</v>
      </c>
      <c r="AH2138" s="177">
        <f t="array" ref="AH2138">SUM(IF(ISERROR(AH2139:AH2189),"",AH2139:AH2189))</f>
        <v>-0.1978054512</v>
      </c>
      <c r="AI2138" s="177">
        <f t="array" ref="AI2138">SUM(IF(ISERROR(AI2139:AI2189),"",AI2139:AI2189))</f>
        <v>-0.208732155</v>
      </c>
      <c r="AJ2138" s="177">
        <f t="array" ref="AJ2138">SUM(IF(ISERROR(AJ2139:AJ2189),"",AJ2139:AJ2189))</f>
        <v>-0.2182199891</v>
      </c>
      <c r="AK2138" s="177">
        <f t="array" ref="AK2138">SUM(IF(ISERROR(AK2139:AK2189),"",AK2139:AK2189))</f>
        <v>-0.2260889968</v>
      </c>
      <c r="AL2138" s="177">
        <f t="array" ref="AL2138">SUM(IF(ISERROR(AL2139:AL2189),"",AL2139:AL2189))</f>
        <v>-0.2322211129</v>
      </c>
      <c r="AM2138" s="177">
        <f t="array" ref="AM2138">SUM(IF(ISERROR(AM2139:AM2189),"",AM2139:AM2189))</f>
        <v>-0.2364918447</v>
      </c>
      <c r="AN2138" s="177">
        <f t="array" ref="AN2138">SUM(IF(ISERROR(AN2139:AN2189),"",AN2139:AN2189))</f>
        <v>-0.2410793906</v>
      </c>
      <c r="AO2138" s="177">
        <f t="array" ref="AO2138">SUM(IF(ISERROR(AO2139:AO2189),"",AO2139:AO2189))</f>
        <v>-0.2458754812</v>
      </c>
      <c r="AP2138" s="177">
        <f t="array" ref="AP2138">SUM(IF(ISERROR(AP2139:AP2189),"",AP2139:AP2189))</f>
        <v>-0.2507669864</v>
      </c>
      <c r="AQ2138" s="177">
        <f t="array" ref="AQ2138">SUM(IF(ISERROR(AQ2139:AQ2189),"",AQ2139:AQ2189))</f>
        <v>-0.2557558043</v>
      </c>
      <c r="AR2138" s="177">
        <f t="array" ref="AR2138">SUM(IF(ISERROR(AR2139:AR2189),"",AR2139:AR2189))</f>
        <v>-0.260843871</v>
      </c>
      <c r="AS2138" s="177">
        <f t="array" ref="AS2138">SUM(IF(ISERROR(AS2139:AS2189),"",AS2139:AS2189))</f>
        <v>-0.2660331609</v>
      </c>
      <c r="AT2138" s="177">
        <f t="array" ref="AT2138">SUM(IF(ISERROR(AT2139:AT2189),"",AT2139:AT2189))</f>
        <v>-0.2713256878</v>
      </c>
      <c r="AU2138" s="177">
        <f t="array" ref="AU2138">SUM(IF(ISERROR(AU2139:AU2189),"",AU2139:AU2189))</f>
        <v>-0.2767235054</v>
      </c>
      <c r="AV2138" s="177">
        <f t="array" ref="AV2138">SUM(IF(ISERROR(AV2139:AV2189),"",AV2139:AV2189))</f>
        <v>-0.2822287085</v>
      </c>
      <c r="AW2138" s="177">
        <f t="array" ref="AW2138">SUM(IF(ISERROR(AW2139:AW2189),"",AW2139:AW2189))</f>
        <v>-0.2878434334</v>
      </c>
      <c r="AX2138" s="177">
        <f t="array" ref="AX2138">SUM(IF(ISERROR(AX2139:AX2189),"",AX2139:AX2189))</f>
        <v>-0.293569859</v>
      </c>
      <c r="AY2138" s="177">
        <f t="array" ref="AY2138">SUM(IF(ISERROR(AY2139:AY2189),"",AY2139:AY2189))</f>
        <v>-0.2994102075</v>
      </c>
      <c r="AZ2138" s="177">
        <f t="array" ref="AZ2138">SUM(IF(ISERROR(AZ2139:AZ2189),"",AZ2139:AZ2189))</f>
        <v>-0.3053667452</v>
      </c>
      <c r="BA2138" s="177">
        <f t="array" ref="BA2138">SUM(IF(ISERROR(BA2139:BA2189),"",BA2139:BA2189))</f>
        <v>-0.3114417837</v>
      </c>
      <c r="BB2138" s="177">
        <f t="array" ref="BB2138">SUM(IF(ISERROR(BB2139:BB2189),"",BB2139:BB2189))</f>
        <v>-0.2782101244</v>
      </c>
      <c r="BC2138" s="177">
        <f t="array" ref="BC2138">SUM(IF(ISERROR(BC2139:BC2189),"",BC2139:BC2189))</f>
        <v>-0.2461791605</v>
      </c>
      <c r="BD2138" s="177">
        <f t="array" ref="BD2138">SUM(IF(ISERROR(BD2139:BD2189),"",BD2139:BD2189))</f>
        <v>-0.215461215</v>
      </c>
      <c r="BE2138" s="177">
        <f t="array" ref="BE2138">SUM(IF(ISERROR(BE2139:BE2189),"",BE2139:BE2189))</f>
        <v>-0.1861750464</v>
      </c>
      <c r="BF2138" s="177">
        <f t="array" ref="BF2138">SUM(IF(ISERROR(BF2139:BF2189),"",BF2139:BF2189))</f>
        <v>-0.1584461759</v>
      </c>
      <c r="BG2138" s="177">
        <f t="array" ref="BG2138">SUM(IF(ISERROR(BG2139:BG2189),"",BG2139:BG2189))</f>
        <v>-0.1324072312</v>
      </c>
      <c r="BH2138" s="177">
        <f t="array" ref="BH2138">SUM(IF(ISERROR(BH2139:BH2189),"",BH2139:BH2189))</f>
        <v>-0.1081983067</v>
      </c>
      <c r="BI2138" s="177">
        <f t="array" ref="BI2138">SUM(IF(ISERROR(BI2139:BI2189),"",BI2139:BI2189))</f>
        <v>-0.08596734124</v>
      </c>
      <c r="BJ2138" s="177">
        <f t="array" ref="BJ2138">SUM(IF(ISERROR(BJ2139:BJ2189),"",BJ2139:BJ2189))</f>
        <v>-0.06587051486</v>
      </c>
      <c r="BK2138" s="177">
        <f t="array" ref="BK2138">SUM(IF(ISERROR(BK2139:BK2189),"",BK2139:BK2189))</f>
        <v>-0.04807266395</v>
      </c>
      <c r="BL2138" s="177">
        <f t="array" ref="BL2138">SUM(IF(ISERROR(BL2139:BL2189),"",BL2139:BL2189))</f>
        <v>-0.03274771721</v>
      </c>
      <c r="BM2138" s="177">
        <f t="array" ref="BM2138">SUM(IF(ISERROR(BM2139:BM2189),"",BM2139:BM2189))</f>
        <v>-0.02007915269</v>
      </c>
      <c r="BN2138" s="177">
        <f t="array" ref="BN2138">SUM(IF(ISERROR(BN2139:BN2189),"",BN2139:BN2189))</f>
        <v>-0.01026047695</v>
      </c>
      <c r="BO2138" s="177">
        <f t="array" ref="BO2138">SUM(IF(ISERROR(BO2139:BO2189),"",BO2139:BO2189))</f>
        <v>-0.00349572757</v>
      </c>
    </row>
    <row r="2139" ht="15.75" hidden="1" customHeight="1" outlineLevel="1">
      <c r="A2139" s="318"/>
      <c r="B2139" s="38"/>
      <c r="C2139" s="177">
        <f>IF($C$2030&gt;0,IPMT('Assumptions (Biomass)'!$V$7,Model!W$1,'Assumptions (Biomass)'!$V$10,'Assumptions (Biomass)'!$V$5*Model!$C$2030*'Assumptions (Biomass)'!$B$2/10^9),0)</f>
        <v>-0.001358141662</v>
      </c>
      <c r="D2139" s="177">
        <f>IF($C$2030&gt;0,IPMT('Assumptions (Biomass)'!$V$7,Model!X$1,'Assumptions (Biomass)'!$V$10,'Assumptions (Biomass)'!$V$5*Model!$C$2030*'Assumptions (Biomass)'!$B$2/10^9),0)</f>
        <v>-0.001294008672</v>
      </c>
      <c r="E2139" s="177">
        <f>IF($C$2030&gt;0,IPMT('Assumptions (Biomass)'!$V$7,Model!Y$1,'Assumptions (Biomass)'!$V$10,'Assumptions (Biomass)'!$V$5*Model!$C$2030*'Assumptions (Biomass)'!$B$2/10^9),0)</f>
        <v>-0.001226829365</v>
      </c>
      <c r="F2139" s="177">
        <f>IF($C$2030&gt;0,IPMT('Assumptions (Biomass)'!$V$7,Model!Z$1,'Assumptions (Biomass)'!$V$10,'Assumptions (Biomass)'!$V$5*Model!$C$2030*'Assumptions (Biomass)'!$B$2/10^9),0)</f>
        <v>-0.001156459041</v>
      </c>
      <c r="G2139" s="177">
        <f>IF($C$2030&gt;0,IPMT('Assumptions (Biomass)'!$V$7,Model!AA$1,'Assumptions (Biomass)'!$V$10,'Assumptions (Biomass)'!$V$5*Model!$C$2030*'Assumptions (Biomass)'!$B$2/10^9),0)</f>
        <v>-0.001082746126</v>
      </c>
      <c r="H2139" s="177">
        <f>IF($C$2030&gt;0,IPMT('Assumptions (Biomass)'!$V$7,Model!AB$1,'Assumptions (Biomass)'!$V$10,'Assumptions (Biomass)'!$V$5*Model!$C$2030*'Assumptions (Biomass)'!$B$2/10^9),0)</f>
        <v>-0.001005531848</v>
      </c>
      <c r="I2139" s="177">
        <f>IF($C$2030&gt;0,IPMT('Assumptions (Biomass)'!$V$7,Model!AC$1,'Assumptions (Biomass)'!$V$10,'Assumptions (Biomass)'!$V$5*Model!$C$2030*'Assumptions (Biomass)'!$B$2/10^9),0)</f>
        <v>-0.0009246498922</v>
      </c>
      <c r="J2139" s="177">
        <f>IF($C$2030&gt;0,IPMT('Assumptions (Biomass)'!$V$7,Model!AD$1,'Assumptions (Biomass)'!$V$10,'Assumptions (Biomass)'!$V$5*Model!$C$2030*'Assumptions (Biomass)'!$B$2/10^9),0)</f>
        <v>-0.0008399260432</v>
      </c>
      <c r="K2139" s="177">
        <f>IF($C$2030&gt;0,IPMT('Assumptions (Biomass)'!$V$7,Model!AE$1,'Assumptions (Biomass)'!$V$10,'Assumptions (Biomass)'!$V$5*Model!$C$2030*'Assumptions (Biomass)'!$B$2/10^9),0)</f>
        <v>-0.0007511778114</v>
      </c>
      <c r="L2139" s="177">
        <f>IF($C$2030&gt;0,IPMT('Assumptions (Biomass)'!$V$7,Model!AF$1,'Assumptions (Biomass)'!$V$10,'Assumptions (Biomass)'!$V$5*Model!$C$2030*'Assumptions (Biomass)'!$B$2/10^9),0)</f>
        <v>-0.0006582140385</v>
      </c>
      <c r="M2139" s="177">
        <f>IF($C$2030&gt;0,IPMT('Assumptions (Biomass)'!$V$7,Model!AG$1,'Assumptions (Biomass)'!$V$10,'Assumptions (Biomass)'!$V$5*Model!$C$2030*'Assumptions (Biomass)'!$B$2/10^9),0)</f>
        <v>-0.0005608344865</v>
      </c>
      <c r="N2139" s="177">
        <f>IF($C$2030&gt;0,IPMT('Assumptions (Biomass)'!$V$7,Model!AH$1,'Assumptions (Biomass)'!$V$10,'Assumptions (Biomass)'!$V$5*Model!$C$2030*'Assumptions (Biomass)'!$B$2/10^9),0)</f>
        <v>-0.0004588294057</v>
      </c>
      <c r="O2139" s="177">
        <f>IF($C$2030&gt;0,IPMT('Assumptions (Biomass)'!$V$7,Model!AI$1,'Assumptions (Biomass)'!$V$10,'Assumptions (Biomass)'!$V$5*Model!$C$2030*'Assumptions (Biomass)'!$B$2/10^9),0)</f>
        <v>-0.0003519790836</v>
      </c>
      <c r="P2139" s="177">
        <f>IF($C$2030&gt;0,IPMT('Assumptions (Biomass)'!$V$7,Model!AJ$1,'Assumptions (Biomass)'!$V$10,'Assumptions (Biomass)'!$V$5*Model!$C$2030*'Assumptions (Biomass)'!$B$2/10^9),0)</f>
        <v>-0.0002400533712</v>
      </c>
      <c r="Q2139" s="177">
        <f>IF($C$2030&gt;0,IPMT('Assumptions (Biomass)'!$V$7,Model!AK$1,'Assumptions (Biomass)'!$V$10,'Assumptions (Biomass)'!$V$5*Model!$C$2030*'Assumptions (Biomass)'!$B$2/10^9),0)</f>
        <v>-0.0001228111875</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-0.003075533698</v>
      </c>
      <c r="E2140" s="177">
        <f>IF($D$2030&gt;0,IPMT('Assumptions (Biomass)'!$V$7,Model!X$1,'Assumptions (Biomass)'!$V$10,'Assumptions (Biomass)'!$V$5*Model!$D$2030*'Assumptions (Biomass)'!$B$2/10^9),0)</f>
        <v>-0.002930303508</v>
      </c>
      <c r="F2140" s="177">
        <f>IF($D$2030&gt;0,IPMT('Assumptions (Biomass)'!$V$7,Model!Y$1,'Assumptions (Biomass)'!$V$10,'Assumptions (Biomass)'!$V$5*Model!$D$2030*'Assumptions (Biomass)'!$B$2/10^9),0)</f>
        <v>-0.002778174884</v>
      </c>
      <c r="G2140" s="177">
        <f>IF($D$2030&gt;0,IPMT('Assumptions (Biomass)'!$V$7,Model!Z$1,'Assumptions (Biomass)'!$V$10,'Assumptions (Biomass)'!$V$5*Model!$D$2030*'Assumptions (Biomass)'!$B$2/10^9),0)</f>
        <v>-0.00261882015</v>
      </c>
      <c r="H2140" s="177">
        <f>IF($D$2030&gt;0,IPMT('Assumptions (Biomass)'!$V$7,Model!AA$1,'Assumptions (Biomass)'!$V$10,'Assumptions (Biomass)'!$V$5*Model!$D$2030*'Assumptions (Biomass)'!$B$2/10^9),0)</f>
        <v>-0.002451896066</v>
      </c>
      <c r="I2140" s="177">
        <f>IF($D$2030&gt;0,IPMT('Assumptions (Biomass)'!$V$7,Model!AB$1,'Assumptions (Biomass)'!$V$10,'Assumptions (Biomass)'!$V$5*Model!$D$2030*'Assumptions (Biomass)'!$B$2/10^9),0)</f>
        <v>-0.002277043089</v>
      </c>
      <c r="J2140" s="177">
        <f>IF($D$2030&gt;0,IPMT('Assumptions (Biomass)'!$V$7,Model!AC$1,'Assumptions (Biomass)'!$V$10,'Assumptions (Biomass)'!$V$5*Model!$D$2030*'Assumptions (Biomass)'!$B$2/10^9),0)</f>
        <v>-0.002093884595</v>
      </c>
      <c r="K2140" s="177">
        <f>IF($D$2030&gt;0,IPMT('Assumptions (Biomass)'!$V$7,Model!AD$1,'Assumptions (Biomass)'!$V$10,'Assumptions (Biomass)'!$V$5*Model!$D$2030*'Assumptions (Biomass)'!$B$2/10^9),0)</f>
        <v>-0.001902026072</v>
      </c>
      <c r="L2140" s="177">
        <f>IF($D$2030&gt;0,IPMT('Assumptions (Biomass)'!$V$7,Model!AE$1,'Assumptions (Biomass)'!$V$10,'Assumptions (Biomass)'!$V$5*Model!$D$2030*'Assumptions (Biomass)'!$B$2/10^9),0)</f>
        <v>-0.00170105427</v>
      </c>
      <c r="M2140" s="177">
        <f>IF($D$2030&gt;0,IPMT('Assumptions (Biomass)'!$V$7,Model!AF$1,'Assumptions (Biomass)'!$V$10,'Assumptions (Biomass)'!$V$5*Model!$D$2030*'Assumptions (Biomass)'!$B$2/10^9),0)</f>
        <v>-0.001490536307</v>
      </c>
      <c r="N2140" s="177">
        <f>IF($D$2030&gt;0,IPMT('Assumptions (Biomass)'!$V$7,Model!AG$1,'Assumptions (Biomass)'!$V$10,'Assumptions (Biomass)'!$V$5*Model!$D$2030*'Assumptions (Biomass)'!$B$2/10^9),0)</f>
        <v>-0.00127001874</v>
      </c>
      <c r="O2140" s="177">
        <f>IF($D$2030&gt;0,IPMT('Assumptions (Biomass)'!$V$7,Model!AH$1,'Assumptions (Biomass)'!$V$10,'Assumptions (Biomass)'!$V$5*Model!$D$2030*'Assumptions (Biomass)'!$B$2/10^9),0)</f>
        <v>-0.00103902659</v>
      </c>
      <c r="P2140" s="177">
        <f>IF($D$2030&gt;0,IPMT('Assumptions (Biomass)'!$V$7,Model!AI$1,'Assumptions (Biomass)'!$V$10,'Assumptions (Biomass)'!$V$5*Model!$D$2030*'Assumptions (Biomass)'!$B$2/10^9),0)</f>
        <v>-0.0007970623119</v>
      </c>
      <c r="Q2140" s="177">
        <f>IF($D$2030&gt;0,IPMT('Assumptions (Biomass)'!$V$7,Model!AJ$1,'Assumptions (Biomass)'!$V$10,'Assumptions (Biomass)'!$V$5*Model!$D$2030*'Assumptions (Biomass)'!$B$2/10^9),0)</f>
        <v>-0.000543604731</v>
      </c>
      <c r="R2140" s="177">
        <f>IF($D$2030&gt;0,IPMT('Assumptions (Biomass)'!$V$7,Model!AK$1,'Assumptions (Biomass)'!$V$10,'Assumptions (Biomass)'!$V$5*Model!$D$2030*'Assumptions (Biomass)'!$B$2/10^9),0)</f>
        <v>-0.0002781079149</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-0.001488194409</v>
      </c>
      <c r="F2141" s="160">
        <f>IF($E$2030&gt;0,IPMT('Assumptions (Biomass)'!$V$7,Model!X$1,'Assumptions (Biomass)'!$V$10,'Assumptions (Biomass)'!$V$5*Model!$E$2030*AVERAGE('Assumptions (Biomass)'!$B$2:$C$2)/10^9),0)</f>
        <v>-0.001417920181</v>
      </c>
      <c r="G2141" s="160">
        <f>IF($E$2030&gt;0,IPMT('Assumptions (Biomass)'!$V$7,Model!Y$1,'Assumptions (Biomass)'!$V$10,'Assumptions (Biomass)'!$V$5*Model!$E$2030*AVERAGE('Assumptions (Biomass)'!$B$2:$C$2)/10^9),0)</f>
        <v>-0.001344307927</v>
      </c>
      <c r="H2141" s="160">
        <f>IF($E$2030&gt;0,IPMT('Assumptions (Biomass)'!$V$7,Model!Z$1,'Assumptions (Biomass)'!$V$10,'Assumptions (Biomass)'!$V$5*Model!$E$2030*AVERAGE('Assumptions (Biomass)'!$B$2:$C$2)/10^9),0)</f>
        <v>-0.001267199091</v>
      </c>
      <c r="I2141" s="160">
        <f>IF($E$2030&gt;0,IPMT('Assumptions (Biomass)'!$V$7,Model!AA$1,'Assumptions (Biomass)'!$V$10,'Assumptions (Biomass)'!$V$5*Model!$E$2030*AVERAGE('Assumptions (Biomass)'!$B$2:$C$2)/10^9),0)</f>
        <v>-0.001186427585</v>
      </c>
      <c r="J2141" s="160">
        <f>IF($E$2030&gt;0,IPMT('Assumptions (Biomass)'!$V$7,Model!AB$1,'Assumptions (Biomass)'!$V$10,'Assumptions (Biomass)'!$V$5*Model!$E$2030*AVERAGE('Assumptions (Biomass)'!$B$2:$C$2)/10^9),0)</f>
        <v>-0.001101819433</v>
      </c>
      <c r="K2141" s="160">
        <f>IF($E$2030&gt;0,IPMT('Assumptions (Biomass)'!$V$7,Model!AC$1,'Assumptions (Biomass)'!$V$10,'Assumptions (Biomass)'!$V$5*Model!$E$2030*AVERAGE('Assumptions (Biomass)'!$B$2:$C$2)/10^9),0)</f>
        <v>-0.001013192393</v>
      </c>
      <c r="L2141" s="160">
        <f>IF($E$2030&gt;0,IPMT('Assumptions (Biomass)'!$V$7,Model!AD$1,'Assumptions (Biomass)'!$V$10,'Assumptions (Biomass)'!$V$5*Model!$E$2030*AVERAGE('Assumptions (Biomass)'!$B$2:$C$2)/10^9),0)</f>
        <v>-0.0009203555691</v>
      </c>
      <c r="M2141" s="160">
        <f>IF($E$2030&gt;0,IPMT('Assumptions (Biomass)'!$V$7,Model!AE$1,'Assumptions (Biomass)'!$V$10,'Assumptions (Biomass)'!$V$5*Model!$E$2030*AVERAGE('Assumptions (Biomass)'!$B$2:$C$2)/10^9),0)</f>
        <v>-0.0008231089959</v>
      </c>
      <c r="N2141" s="177">
        <f>IF($E$2030&gt;0,IPMT('Assumptions (Biomass)'!$V$7,Model!AF$1,'Assumptions (Biomass)'!$V$10,'Assumptions (Biomass)'!$V$5*Model!$E$2030*AVERAGE('Assumptions (Biomass)'!$B$2:$C$2)/10^9),0)</f>
        <v>-0.0007212432106</v>
      </c>
      <c r="O2141" s="160">
        <f>IF($E$2030&gt;0,IPMT('Assumptions (Biomass)'!$V$7,Model!AG$1,'Assumptions (Biomass)'!$V$10,'Assumptions (Biomass)'!$V$5*Model!$E$2030*AVERAGE('Assumptions (Biomass)'!$B$2:$C$2)/10^9),0)</f>
        <v>-0.0006145388004</v>
      </c>
      <c r="P2141" s="160">
        <f>IF($E$2030&gt;0,IPMT('Assumptions (Biomass)'!$V$7,Model!AH$1,'Assumptions (Biomass)'!$V$10,'Assumptions (Biomass)'!$V$5*Model!$E$2030*AVERAGE('Assumptions (Biomass)'!$B$2:$C$2)/10^9),0)</f>
        <v>-0.0005027659307</v>
      </c>
      <c r="Q2141" s="160">
        <f>IF($E$2030&gt;0,IPMT('Assumptions (Biomass)'!$V$7,Model!AI$1,'Assumptions (Biomass)'!$V$10,'Assumptions (Biomass)'!$V$5*Model!$E$2030*AVERAGE('Assumptions (Biomass)'!$B$2:$C$2)/10^9),0)</f>
        <v>-0.0003856838497</v>
      </c>
      <c r="R2141" s="160">
        <f>IF($E$2030&gt;0,IPMT('Assumptions (Biomass)'!$V$7,Model!AJ$1,'Assumptions (Biomass)'!$V$10,'Assumptions (Biomass)'!$V$5*Model!$E$2030*AVERAGE('Assumptions (Biomass)'!$B$2:$C$2)/10^9),0)</f>
        <v>-0.0002630403699</v>
      </c>
      <c r="S2141" s="160">
        <f>IF($E$2030&gt;0,IPMT('Assumptions (Biomass)'!$V$7,Model!AK$1,'Assumptions (Biomass)'!$V$10,'Assumptions (Biomass)'!$V$5*Model!$E$2030*AVERAGE('Assumptions (Biomass)'!$B$2:$C$2)/10^9),0)</f>
        <v>-0.0001345713248</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-0.004281083558</v>
      </c>
      <c r="G2142" s="160">
        <f>IF($F$2030&gt;0,IPMT('Assumptions (Biomass)'!$V$7,Model!X$1,'Assumptions (Biomass)'!$V$10,'Assumptions (Biomass)'!$V$5*Model!$F$2030*AVERAGE('Assumptions (Biomass)'!$B$2:$D$2)/10^9),0)</f>
        <v>-0.004078925936</v>
      </c>
      <c r="H2142" s="160">
        <f>IF($F$2030&gt;0,IPMT('Assumptions (Biomass)'!$V$7,Model!Y$1,'Assumptions (Biomass)'!$V$10,'Assumptions (Biomass)'!$V$5*Model!$F$2030*AVERAGE('Assumptions (Biomass)'!$B$2:$D$2)/10^9),0)</f>
        <v>-0.003867165826</v>
      </c>
      <c r="I2142" s="160">
        <f>IF($F$2030&gt;0,IPMT('Assumptions (Biomass)'!$V$7,Model!Z$1,'Assumptions (Biomass)'!$V$10,'Assumptions (Biomass)'!$V$5*Model!$F$2030*AVERAGE('Assumptions (Biomass)'!$B$2:$D$2)/10^9),0)</f>
        <v>-0.003645347112</v>
      </c>
      <c r="J2142" s="160">
        <f>IF($F$2030&gt;0,IPMT('Assumptions (Biomass)'!$V$7,Model!AA$1,'Assumptions (Biomass)'!$V$10,'Assumptions (Biomass)'!$V$5*Model!$F$2030*AVERAGE('Assumptions (Biomass)'!$B$2:$D$2)/10^9),0)</f>
        <v>-0.003412992009</v>
      </c>
      <c r="K2142" s="160">
        <f>IF($F$2030&gt;0,IPMT('Assumptions (Biomass)'!$V$7,Model!AB$1,'Assumptions (Biomass)'!$V$10,'Assumptions (Biomass)'!$V$5*Model!$F$2030*AVERAGE('Assumptions (Biomass)'!$B$2:$D$2)/10^9),0)</f>
        <v>-0.003169600038</v>
      </c>
      <c r="L2142" s="160">
        <f>IF($F$2030&gt;0,IPMT('Assumptions (Biomass)'!$V$7,Model!AC$1,'Assumptions (Biomass)'!$V$10,'Assumptions (Biomass)'!$V$5*Model!$F$2030*AVERAGE('Assumptions (Biomass)'!$B$2:$D$2)/10^9),0)</f>
        <v>-0.002914646949</v>
      </c>
      <c r="M2142" s="160">
        <f>IF($F$2030&gt;0,IPMT('Assumptions (Biomass)'!$V$7,Model!AD$1,'Assumptions (Biomass)'!$V$10,'Assumptions (Biomass)'!$V$5*Model!$F$2030*AVERAGE('Assumptions (Biomass)'!$B$2:$D$2)/10^9),0)</f>
        <v>-0.002647583588</v>
      </c>
      <c r="N2142" s="177">
        <f>IF($F$2030&gt;0,IPMT('Assumptions (Biomass)'!$V$7,Model!AE$1,'Assumptions (Biomass)'!$V$10,'Assumptions (Biomass)'!$V$5*Model!$F$2030*AVERAGE('Assumptions (Biomass)'!$B$2:$D$2)/10^9),0)</f>
        <v>-0.002367834717</v>
      </c>
      <c r="O2142" s="160">
        <f>IF($F$2030&gt;0,IPMT('Assumptions (Biomass)'!$V$7,Model!AF$1,'Assumptions (Biomass)'!$V$10,'Assumptions (Biomass)'!$V$5*Model!$F$2030*AVERAGE('Assumptions (Biomass)'!$B$2:$D$2)/10^9),0)</f>
        <v>-0.002074797775</v>
      </c>
      <c r="P2142" s="160">
        <f>IF($F$2030&gt;0,IPMT('Assumptions (Biomass)'!$V$7,Model!AG$1,'Assumptions (Biomass)'!$V$10,'Assumptions (Biomass)'!$V$5*Model!$F$2030*AVERAGE('Assumptions (Biomass)'!$B$2:$D$2)/10^9),0)</f>
        <v>-0.001767841578</v>
      </c>
      <c r="Q2142" s="160">
        <f>IF($F$2030&gt;0,IPMT('Assumptions (Biomass)'!$V$7,Model!AH$1,'Assumptions (Biomass)'!$V$10,'Assumptions (Biomass)'!$V$5*Model!$F$2030*AVERAGE('Assumptions (Biomass)'!$B$2:$D$2)/10^9),0)</f>
        <v>-0.001446304962</v>
      </c>
      <c r="R2142" s="160">
        <f>IF($F$2030&gt;0,IPMT('Assumptions (Biomass)'!$V$7,Model!AI$1,'Assumptions (Biomass)'!$V$10,'Assumptions (Biomass)'!$V$5*Model!$F$2030*AVERAGE('Assumptions (Biomass)'!$B$2:$D$2)/10^9),0)</f>
        <v>-0.001109495357</v>
      </c>
      <c r="S2142" s="160">
        <f>IF($F$2030&gt;0,IPMT('Assumptions (Biomass)'!$V$7,Model!AJ$1,'Assumptions (Biomass)'!$V$10,'Assumptions (Biomass)'!$V$5*Model!$F$2030*AVERAGE('Assumptions (Biomass)'!$B$2:$D$2)/10^9),0)</f>
        <v>-0.0007566872952</v>
      </c>
      <c r="T2142" s="160">
        <f>IF($F$2030&gt;0,IPMT('Assumptions (Biomass)'!$V$7,Model!AK$1,'Assumptions (Biomass)'!$V$10,'Assumptions (Biomass)'!$V$5*Model!$F$2030*AVERAGE('Assumptions (Biomass)'!$B$2:$D$2)/10^9),0)</f>
        <v>-0.0003871208507</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-0.0004916769114</v>
      </c>
      <c r="H2143" s="160">
        <f>IF($G$2030&gt;0,IPMT('Assumptions (Biomass)'!$V$7,Model!X$1,'Assumptions (Biomass)'!$V$10,'Assumptions (Biomass)'!$V$5*Model!$G$2030*AVERAGE('Assumptions (Biomass)'!$C$2:$E$2)/10^9),0)</f>
        <v>-0.0004684593699</v>
      </c>
      <c r="I2143" s="160">
        <f>IF($G$2030&gt;0,IPMT('Assumptions (Biomass)'!$V$7,Model!Y$1,'Assumptions (Biomass)'!$V$10,'Assumptions (Biomass)'!$V$5*Model!$G$2030*AVERAGE('Assumptions (Biomass)'!$C$2:$E$2)/10^9),0)</f>
        <v>-0.0004441389951</v>
      </c>
      <c r="J2143" s="160">
        <f>IF($G$2030&gt;0,IPMT('Assumptions (Biomass)'!$V$7,Model!Z$1,'Assumptions (Biomass)'!$V$10,'Assumptions (Biomass)'!$V$5*Model!$G$2030*AVERAGE('Assumptions (Biomass)'!$C$2:$E$2)/10^9),0)</f>
        <v>-0.0004186634026</v>
      </c>
      <c r="K2143" s="160">
        <f>IF($G$2030&gt;0,IPMT('Assumptions (Biomass)'!$V$7,Model!AA$1,'Assumptions (Biomass)'!$V$10,'Assumptions (Biomass)'!$V$5*Model!$G$2030*AVERAGE('Assumptions (Biomass)'!$C$2:$E$2)/10^9),0)</f>
        <v>-0.0003919777194</v>
      </c>
      <c r="L2143" s="160">
        <f>IF($G$2030&gt;0,IPMT('Assumptions (Biomass)'!$V$7,Model!AB$1,'Assumptions (Biomass)'!$V$10,'Assumptions (Biomass)'!$V$5*Model!$G$2030*AVERAGE('Assumptions (Biomass)'!$C$2:$E$2)/10^9),0)</f>
        <v>-0.0003640244663</v>
      </c>
      <c r="M2143" s="160">
        <f>IF($G$2030&gt;0,IPMT('Assumptions (Biomass)'!$V$7,Model!AC$1,'Assumptions (Biomass)'!$V$10,'Assumptions (Biomass)'!$V$5*Model!$G$2030*AVERAGE('Assumptions (Biomass)'!$C$2:$E$2)/10^9),0)</f>
        <v>-0.0003347434336</v>
      </c>
      <c r="N2143" s="160">
        <f>IF($G$2030&gt;0,IPMT('Assumptions (Biomass)'!$V$7,Model!AD$1,'Assumptions (Biomass)'!$V$10,'Assumptions (Biomass)'!$V$5*Model!$G$2030*AVERAGE('Assumptions (Biomass)'!$C$2:$E$2)/10^9),0)</f>
        <v>-0.0003040715519</v>
      </c>
      <c r="O2143" s="160">
        <f>IF($G$2030&gt;0,IPMT('Assumptions (Biomass)'!$V$7,Model!AE$1,'Assumptions (Biomass)'!$V$10,'Assumptions (Biomass)'!$V$5*Model!$G$2030*AVERAGE('Assumptions (Biomass)'!$C$2:$E$2)/10^9),0)</f>
        <v>-0.0002719427558</v>
      </c>
      <c r="P2143" s="160">
        <f>IF($G$2030&gt;0,IPMT('Assumptions (Biomass)'!$V$7,Model!AF$1,'Assumptions (Biomass)'!$V$10,'Assumptions (Biomass)'!$V$5*Model!$G$2030*AVERAGE('Assumptions (Biomass)'!$C$2:$E$2)/10^9),0)</f>
        <v>-0.0002382878419</v>
      </c>
      <c r="Q2143" s="160">
        <f>IF($G$2030&gt;0,IPMT('Assumptions (Biomass)'!$V$7,Model!AG$1,'Assumptions (Biomass)'!$V$10,'Assumptions (Biomass)'!$V$5*Model!$G$2030*AVERAGE('Assumptions (Biomass)'!$C$2:$E$2)/10^9),0)</f>
        <v>-0.0002030343196</v>
      </c>
      <c r="R2143" s="160">
        <f>IF($G$2030&gt;0,IPMT('Assumptions (Biomass)'!$V$7,Model!AH$1,'Assumptions (Biomass)'!$V$10,'Assumptions (Biomass)'!$V$5*Model!$G$2030*AVERAGE('Assumptions (Biomass)'!$C$2:$E$2)/10^9),0)</f>
        <v>-0.0001661062549</v>
      </c>
      <c r="S2143" s="160">
        <f>IF($G$2030&gt;0,IPMT('Assumptions (Biomass)'!$V$7,Model!AI$1,'Assumptions (Biomass)'!$V$10,'Assumptions (Biomass)'!$V$5*Model!$G$2030*AVERAGE('Assumptions (Biomass)'!$C$2:$E$2)/10^9),0)</f>
        <v>-0.0001274241072</v>
      </c>
      <c r="T2143" s="160">
        <f>IF($G$2030&gt;0,IPMT('Assumptions (Biomass)'!$V$7,Model!AJ$1,'Assumptions (Biomass)'!$V$10,'Assumptions (Biomass)'!$V$5*Model!$G$2030*AVERAGE('Assumptions (Biomass)'!$C$2:$E$2)/10^9),0)</f>
        <v>-0.00008690455751</v>
      </c>
      <c r="U2143" s="160">
        <f>IF($G$2030&gt;0,IPMT('Assumptions (Biomass)'!$V$7,Model!AK$1,'Assumptions (Biomass)'!$V$10,'Assumptions (Biomass)'!$V$5*Model!$G$2030*AVERAGE('Assumptions (Biomass)'!$C$2:$E$2)/10^9),0)</f>
        <v>-0.00004446032918</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-0.001087139651</v>
      </c>
      <c r="I2144" s="160">
        <f>IF($H$2030&gt;0,IPMT('Assumptions (Biomass)'!$V$7,Model!X$1,'Assumptions (Biomass)'!$V$10,'Assumptions (Biomass)'!$V$5*Model!$H$2030*AVERAGE('Assumptions (Biomass)'!$D$2:$F$2)/10^9),0)</f>
        <v>-0.001035803683</v>
      </c>
      <c r="J2144" s="160">
        <f>IF($H$2030&gt;0,IPMT('Assumptions (Biomass)'!$V$7,Model!Y$1,'Assumptions (Biomass)'!$V$10,'Assumptions (Biomass)'!$V$5*Model!$H$2030*AVERAGE('Assumptions (Biomass)'!$D$2:$F$2)/10^9),0)</f>
        <v>-0.0009820292569</v>
      </c>
      <c r="K2144" s="160">
        <f>IF($H$2030&gt;0,IPMT('Assumptions (Biomass)'!$V$7,Model!Z$1,'Assumptions (Biomass)'!$V$10,'Assumptions (Biomass)'!$V$5*Model!$H$2030*AVERAGE('Assumptions (Biomass)'!$D$2:$F$2)/10^9),0)</f>
        <v>-0.0009257005457</v>
      </c>
      <c r="L2144" s="160">
        <f>IF($H$2030&gt;0,IPMT('Assumptions (Biomass)'!$V$7,Model!AA$1,'Assumptions (Biomass)'!$V$10,'Assumptions (Biomass)'!$V$5*Model!$H$2030*AVERAGE('Assumptions (Biomass)'!$D$2:$F$2)/10^9),0)</f>
        <v>-0.0008666962206</v>
      </c>
      <c r="M2144" s="160">
        <f>IF($H$2030&gt;0,IPMT('Assumptions (Biomass)'!$V$7,Model!AB$1,'Assumptions (Biomass)'!$V$10,'Assumptions (Biomass)'!$V$5*Model!$H$2030*AVERAGE('Assumptions (Biomass)'!$D$2:$F$2)/10^9),0)</f>
        <v>-0.0008048891902</v>
      </c>
      <c r="N2144" s="160">
        <f>IF($H$2030&gt;0,IPMT('Assumptions (Biomass)'!$V$7,Model!AC$1,'Assumptions (Biomass)'!$V$10,'Assumptions (Biomass)'!$V$5*Model!$H$2030*AVERAGE('Assumptions (Biomass)'!$D$2:$F$2)/10^9),0)</f>
        <v>-0.0007401463257</v>
      </c>
      <c r="O2144" s="160">
        <f>IF($H$2030&gt;0,IPMT('Assumptions (Biomass)'!$V$7,Model!AD$1,'Assumptions (Biomass)'!$V$10,'Assumptions (Biomass)'!$V$5*Model!$H$2030*AVERAGE('Assumptions (Biomass)'!$D$2:$F$2)/10^9),0)</f>
        <v>-0.0006723281752</v>
      </c>
      <c r="P2144" s="160">
        <f>IF($H$2030&gt;0,IPMT('Assumptions (Biomass)'!$V$7,Model!AE$1,'Assumptions (Biomass)'!$V$10,'Assumptions (Biomass)'!$V$5*Model!$H$2030*AVERAGE('Assumptions (Biomass)'!$D$2:$F$2)/10^9),0)</f>
        <v>-0.0006012886626</v>
      </c>
      <c r="Q2144" s="160">
        <f>IF($H$2030&gt;0,IPMT('Assumptions (Biomass)'!$V$7,Model!AF$1,'Assumptions (Biomass)'!$V$10,'Assumptions (Biomass)'!$V$5*Model!$H$2030*AVERAGE('Assumptions (Biomass)'!$D$2:$F$2)/10^9),0)</f>
        <v>-0.0005268747731</v>
      </c>
      <c r="R2144" s="160">
        <f>IF($H$2030&gt;0,IPMT('Assumptions (Biomass)'!$V$7,Model!AG$1,'Assumptions (Biomass)'!$V$10,'Assumptions (Biomass)'!$V$5*Model!$H$2030*AVERAGE('Assumptions (Biomass)'!$D$2:$F$2)/10^9),0)</f>
        <v>-0.0004489262239</v>
      </c>
      <c r="S2144" s="160">
        <f>IF($H$2030&gt;0,IPMT('Assumptions (Biomass)'!$V$7,Model!AH$1,'Assumptions (Biomass)'!$V$10,'Assumptions (Biomass)'!$V$5*Model!$H$2030*AVERAGE('Assumptions (Biomass)'!$D$2:$F$2)/10^9),0)</f>
        <v>-0.0003672751186</v>
      </c>
      <c r="T2144" s="160">
        <f>IF($H$2030&gt;0,IPMT('Assumptions (Biomass)'!$V$7,Model!AI$1,'Assumptions (Biomass)'!$V$10,'Assumptions (Biomass)'!$V$5*Model!$H$2030*AVERAGE('Assumptions (Biomass)'!$D$2:$F$2)/10^9),0)</f>
        <v>-0.0002817455857</v>
      </c>
      <c r="U2144" s="160">
        <f>IF($H$2030&gt;0,IPMT('Assumptions (Biomass)'!$V$7,Model!AJ$1,'Assumptions (Biomass)'!$V$10,'Assumptions (Biomass)'!$V$5*Model!$H$2030*AVERAGE('Assumptions (Biomass)'!$D$2:$F$2)/10^9),0)</f>
        <v>-0.0001921534001</v>
      </c>
      <c r="V2144" s="160">
        <f>IF($H$2030&gt;0,IPMT('Assumptions (Biomass)'!$V$7,Model!AK$1,'Assumptions (Biomass)'!$V$10,'Assumptions (Biomass)'!$V$5*Model!$H$2030*AVERAGE('Assumptions (Biomass)'!$D$2:$F$2)/10^9),0)</f>
        <v>-0.00009830558564</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-0.002763709278</v>
      </c>
      <c r="J2145" s="160">
        <f>IF($I$2030&gt;0,IPMT('Assumptions (Biomass)'!$V$7,Model!X$1,'Assumptions (Biomass)'!$V$10,'Assumptions (Biomass)'!$V$5*Model!$I$2030*AVERAGE('Assumptions (Biomass)'!$E$2:$G$2)/10^9),0)</f>
        <v>-0.002633203791</v>
      </c>
      <c r="K2145" s="160">
        <f>IF($I$2030&gt;0,IPMT('Assumptions (Biomass)'!$V$7,Model!Y$1,'Assumptions (Biomass)'!$V$10,'Assumptions (Biomass)'!$V$5*Model!$I$2030*AVERAGE('Assumptions (Biomass)'!$E$2:$G$2)/10^9),0)</f>
        <v>-0.002496499293</v>
      </c>
      <c r="L2145" s="160">
        <f>IF($I$2030&gt;0,IPMT('Assumptions (Biomass)'!$V$7,Model!Z$1,'Assumptions (Biomass)'!$V$10,'Assumptions (Biomass)'!$V$5*Model!$I$2030*AVERAGE('Assumptions (Biomass)'!$E$2:$G$2)/10^9),0)</f>
        <v>-0.002353301332</v>
      </c>
      <c r="M2145" s="160">
        <f>IF($I$2030&gt;0,IPMT('Assumptions (Biomass)'!$V$7,Model!AA$1,'Assumptions (Biomass)'!$V$10,'Assumptions (Biomass)'!$V$5*Model!$I$2030*AVERAGE('Assumptions (Biomass)'!$E$2:$G$2)/10^9),0)</f>
        <v>-0.002203301467</v>
      </c>
      <c r="N2145" s="160">
        <f>IF($I$2030&gt;0,IPMT('Assumptions (Biomass)'!$V$7,Model!AB$1,'Assumptions (Biomass)'!$V$10,'Assumptions (Biomass)'!$V$5*Model!$I$2030*AVERAGE('Assumptions (Biomass)'!$E$2:$G$2)/10^9),0)</f>
        <v>-0.002046176608</v>
      </c>
      <c r="O2145" s="160">
        <f>IF($I$2030&gt;0,IPMT('Assumptions (Biomass)'!$V$7,Model!AC$1,'Assumptions (Biomass)'!$V$10,'Assumptions (Biomass)'!$V$5*Model!$I$2030*AVERAGE('Assumptions (Biomass)'!$E$2:$G$2)/10^9),0)</f>
        <v>-0.001881588319</v>
      </c>
      <c r="P2145" s="160">
        <f>IF($I$2030&gt;0,IPMT('Assumptions (Biomass)'!$V$7,Model!AD$1,'Assumptions (Biomass)'!$V$10,'Assumptions (Biomass)'!$V$5*Model!$I$2030*AVERAGE('Assumptions (Biomass)'!$E$2:$G$2)/10^9),0)</f>
        <v>-0.001709182086</v>
      </c>
      <c r="Q2145" s="160">
        <f>IF($I$2030&gt;0,IPMT('Assumptions (Biomass)'!$V$7,Model!AE$1,'Assumptions (Biomass)'!$V$10,'Assumptions (Biomass)'!$V$5*Model!$I$2030*AVERAGE('Assumptions (Biomass)'!$E$2:$G$2)/10^9),0)</f>
        <v>-0.001528586557</v>
      </c>
      <c r="R2145" s="160">
        <f>IF($I$2030&gt;0,IPMT('Assumptions (Biomass)'!$V$7,Model!AF$1,'Assumptions (Biomass)'!$V$10,'Assumptions (Biomass)'!$V$5*Model!$I$2030*AVERAGE('Assumptions (Biomass)'!$E$2:$G$2)/10^9),0)</f>
        <v>-0.001339412741</v>
      </c>
      <c r="S2145" s="160">
        <f>IF($I$2030&gt;0,IPMT('Assumptions (Biomass)'!$V$7,Model!AG$1,'Assumptions (Biomass)'!$V$10,'Assumptions (Biomass)'!$V$5*Model!$I$2030*AVERAGE('Assumptions (Biomass)'!$E$2:$G$2)/10^9),0)</f>
        <v>-0.001141253168</v>
      </c>
      <c r="T2145" s="160">
        <f>IF($I$2030&gt;0,IPMT('Assumptions (Biomass)'!$V$7,Model!AH$1,'Assumptions (Biomass)'!$V$10,'Assumptions (Biomass)'!$V$5*Model!$I$2030*AVERAGE('Assumptions (Biomass)'!$E$2:$G$2)/10^9),0)</f>
        <v>-0.0009336810155</v>
      </c>
      <c r="U2145" s="160">
        <f>IF($I$2030&gt;0,IPMT('Assumptions (Biomass)'!$V$7,Model!AI$1,'Assumptions (Biomass)'!$V$10,'Assumptions (Biomass)'!$V$5*Model!$I$2030*AVERAGE('Assumptions (Biomass)'!$E$2:$G$2)/10^9),0)</f>
        <v>-0.0007162491857</v>
      </c>
      <c r="V2145" s="160">
        <f>IF($I$2030&gt;0,IPMT('Assumptions (Biomass)'!$V$7,Model!AJ$1,'Assumptions (Biomass)'!$V$10,'Assumptions (Biomass)'!$V$5*Model!$I$2030*AVERAGE('Assumptions (Biomass)'!$E$2:$G$2)/10^9),0)</f>
        <v>-0.000488489344</v>
      </c>
      <c r="W2145" s="160">
        <f>IF($I$2030&gt;0,IPMT('Assumptions (Biomass)'!$V$7,Model!AK$1,'Assumptions (Biomass)'!$V$10,'Assumptions (Biomass)'!$V$5*Model!$I$2030*AVERAGE('Assumptions (Biomass)'!$E$2:$G$2)/10^9),0)</f>
        <v>-0.0002499109098</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-0.002148593371</v>
      </c>
      <c r="K2146" s="160">
        <f>IF($J$2030&gt;0,IPMT('Assumptions (Biomass)'!$V$7,Model!X$1,'Assumptions (Biomass)'!$V$10,'Assumptions (Biomass)'!$V$5*Model!$J$2030*AVERAGE('Assumptions (Biomass)'!$F$2:$H$2)/10^9),0)</f>
        <v>-0.002047134355</v>
      </c>
      <c r="L2146" s="160">
        <f>IF($J$2030&gt;0,IPMT('Assumptions (Biomass)'!$V$7,Model!Y$1,'Assumptions (Biomass)'!$V$10,'Assumptions (Biomass)'!$V$5*Model!$J$2030*AVERAGE('Assumptions (Biomass)'!$F$2:$H$2)/10^9),0)</f>
        <v>-0.001940856035</v>
      </c>
      <c r="M2146" s="160">
        <f>IF($J$2030&gt;0,IPMT('Assumptions (Biomass)'!$V$7,Model!Z$1,'Assumptions (Biomass)'!$V$10,'Assumptions (Biomass)'!$V$5*Model!$J$2030*AVERAGE('Assumptions (Biomass)'!$F$2:$H$2)/10^9),0)</f>
        <v>-0.001829529495</v>
      </c>
      <c r="N2146" s="160">
        <f>IF($J$2030&gt;0,IPMT('Assumptions (Biomass)'!$V$7,Model!AA$1,'Assumptions (Biomass)'!$V$10,'Assumptions (Biomass)'!$V$5*Model!$J$2030*AVERAGE('Assumptions (Biomass)'!$F$2:$H$2)/10^9),0)</f>
        <v>-0.001712914945</v>
      </c>
      <c r="O2146" s="160">
        <f>IF($J$2030&gt;0,IPMT('Assumptions (Biomass)'!$V$7,Model!AB$1,'Assumptions (Biomass)'!$V$10,'Assumptions (Biomass)'!$V$5*Model!$J$2030*AVERAGE('Assumptions (Biomass)'!$F$2:$H$2)/10^9),0)</f>
        <v>-0.001590761203</v>
      </c>
      <c r="P2146" s="160">
        <f>IF($J$2030&gt;0,IPMT('Assumptions (Biomass)'!$V$7,Model!AC$1,'Assumptions (Biomass)'!$V$10,'Assumptions (Biomass)'!$V$5*Model!$J$2030*AVERAGE('Assumptions (Biomass)'!$F$2:$H$2)/10^9),0)</f>
        <v>-0.001462805159</v>
      </c>
      <c r="Q2146" s="160">
        <f>IF($J$2030&gt;0,IPMT('Assumptions (Biomass)'!$V$7,Model!AD$1,'Assumptions (Biomass)'!$V$10,'Assumptions (Biomass)'!$V$5*Model!$J$2030*AVERAGE('Assumptions (Biomass)'!$F$2:$H$2)/10^9),0)</f>
        <v>-0.001328771202</v>
      </c>
      <c r="R2146" s="160">
        <f>IF($J$2030&gt;0,IPMT('Assumptions (Biomass)'!$V$7,Model!AE$1,'Assumptions (Biomass)'!$V$10,'Assumptions (Biomass)'!$V$5*Model!$J$2030*AVERAGE('Assumptions (Biomass)'!$F$2:$H$2)/10^9),0)</f>
        <v>-0.001188370633</v>
      </c>
      <c r="S2146" s="160">
        <f>IF($J$2030&gt;0,IPMT('Assumptions (Biomass)'!$V$7,Model!AF$1,'Assumptions (Biomass)'!$V$10,'Assumptions (Biomass)'!$V$5*Model!$J$2030*AVERAGE('Assumptions (Biomass)'!$F$2:$H$2)/10^9),0)</f>
        <v>-0.001041301037</v>
      </c>
      <c r="T2146" s="160">
        <f>IF($J$2030&gt;0,IPMT('Assumptions (Biomass)'!$V$7,Model!AG$1,'Assumptions (Biomass)'!$V$10,'Assumptions (Biomass)'!$V$5*Model!$J$2030*AVERAGE('Assumptions (Biomass)'!$F$2:$H$2)/10^9),0)</f>
        <v>-0.0008872456344</v>
      </c>
      <c r="U2146" s="160">
        <f>IF($J$2030&gt;0,IPMT('Assumptions (Biomass)'!$V$7,Model!AH$1,'Assumptions (Biomass)'!$V$10,'Assumptions (Biomass)'!$V$5*Model!$J$2030*AVERAGE('Assumptions (Biomass)'!$F$2:$H$2)/10^9),0)</f>
        <v>-0.0007258726005</v>
      </c>
      <c r="V2146" s="160">
        <f>IF($J$2030&gt;0,IPMT('Assumptions (Biomass)'!$V$7,Model!AI$1,'Assumptions (Biomass)'!$V$10,'Assumptions (Biomass)'!$V$5*Model!$J$2030*AVERAGE('Assumptions (Biomass)'!$F$2:$H$2)/10^9),0)</f>
        <v>-0.0005568343475</v>
      </c>
      <c r="W2146" s="160">
        <f>IF($J$2030&gt;0,IPMT('Assumptions (Biomass)'!$V$7,Model!AJ$1,'Assumptions (Biomass)'!$V$10,'Assumptions (Biomass)'!$V$5*Model!$J$2030*AVERAGE('Assumptions (Biomass)'!$F$2:$H$2)/10^9),0)</f>
        <v>-0.0003797667775</v>
      </c>
      <c r="X2146" s="160">
        <f>IF($J$2030&gt;0,IPMT('Assumptions (Biomass)'!$V$7,Model!AK$1,'Assumptions (Biomass)'!$V$10,'Assumptions (Biomass)'!$V$5*Model!$J$2030*AVERAGE('Assumptions (Biomass)'!$F$2:$H$2)/10^9),0)</f>
        <v>-0.0001942884979</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-0.001706762941</v>
      </c>
      <c r="L2147" s="160">
        <f>IF($K$2030&gt;0,IPMT('Assumptions (Biomass)'!$V$7,Model!X$1,'Assumptions (Biomass)'!$V$10,'Assumptions (Biomass)'!$V$5*Model!$K$2030*AVERAGE('Assumptions (Biomass)'!$G$2:$I$2)/10^9),0)</f>
        <v>-0.001626167659</v>
      </c>
      <c r="M2147" s="160">
        <f>IF($K$2030&gt;0,IPMT('Assumptions (Biomass)'!$V$7,Model!Y$1,'Assumptions (Biomass)'!$V$10,'Assumptions (Biomass)'!$V$5*Model!$K$2030*AVERAGE('Assumptions (Biomass)'!$G$2:$I$2)/10^9),0)</f>
        <v>-0.001541744101</v>
      </c>
      <c r="N2147" s="160">
        <f>IF($K$2030&gt;0,IPMT('Assumptions (Biomass)'!$V$7,Model!Z$1,'Assumptions (Biomass)'!$V$10,'Assumptions (Biomass)'!$V$5*Model!$K$2030*AVERAGE('Assumptions (Biomass)'!$G$2:$I$2)/10^9),0)</f>
        <v>-0.001453310424</v>
      </c>
      <c r="O2147" s="160">
        <f>IF($K$2030&gt;0,IPMT('Assumptions (Biomass)'!$V$7,Model!AA$1,'Assumptions (Biomass)'!$V$10,'Assumptions (Biomass)'!$V$5*Model!$K$2030*AVERAGE('Assumptions (Biomass)'!$G$2:$I$2)/10^9),0)</f>
        <v>-0.001360676147</v>
      </c>
      <c r="P2147" s="160">
        <f>IF($K$2030&gt;0,IPMT('Assumptions (Biomass)'!$V$7,Model!AB$1,'Assumptions (Biomass)'!$V$10,'Assumptions (Biomass)'!$V$5*Model!$K$2030*AVERAGE('Assumptions (Biomass)'!$G$2:$I$2)/10^9),0)</f>
        <v>-0.001263641742</v>
      </c>
      <c r="Q2147" s="160">
        <f>IF($K$2030&gt;0,IPMT('Assumptions (Biomass)'!$V$7,Model!AC$1,'Assumptions (Biomass)'!$V$10,'Assumptions (Biomass)'!$V$5*Model!$K$2030*AVERAGE('Assumptions (Biomass)'!$G$2:$I$2)/10^9),0)</f>
        <v>-0.001161998202</v>
      </c>
      <c r="R2147" s="160">
        <f>IF($K$2030&gt;0,IPMT('Assumptions (Biomass)'!$V$7,Model!AD$1,'Assumptions (Biomass)'!$V$10,'Assumptions (Biomass)'!$V$5*Model!$K$2030*AVERAGE('Assumptions (Biomass)'!$G$2:$I$2)/10^9),0)</f>
        <v>-0.001055526595</v>
      </c>
      <c r="S2147" s="160">
        <f>IF($K$2030&gt;0,IPMT('Assumptions (Biomass)'!$V$7,Model!AE$1,'Assumptions (Biomass)'!$V$10,'Assumptions (Biomass)'!$V$5*Model!$K$2030*AVERAGE('Assumptions (Biomass)'!$G$2:$I$2)/10^9),0)</f>
        <v>-0.0009439975865</v>
      </c>
      <c r="T2147" s="160">
        <f>IF($K$2030&gt;0,IPMT('Assumptions (Biomass)'!$V$7,Model!AF$1,'Assumptions (Biomass)'!$V$10,'Assumptions (Biomass)'!$V$5*Model!$K$2030*AVERAGE('Assumptions (Biomass)'!$G$2:$I$2)/10^9),0)</f>
        <v>-0.0008271709499</v>
      </c>
      <c r="U2147" s="160">
        <f>IF($K$2030&gt;0,IPMT('Assumptions (Biomass)'!$V$7,Model!AG$1,'Assumptions (Biomass)'!$V$10,'Assumptions (Biomass)'!$V$5*Model!$K$2030*AVERAGE('Assumptions (Biomass)'!$G$2:$I$2)/10^9),0)</f>
        <v>-0.000704795048</v>
      </c>
      <c r="V2147" s="160">
        <f>IF($K$2030&gt;0,IPMT('Assumptions (Biomass)'!$V$7,Model!AH$1,'Assumptions (Biomass)'!$V$10,'Assumptions (Biomass)'!$V$5*Model!$K$2030*AVERAGE('Assumptions (Biomass)'!$G$2:$I$2)/10^9),0)</f>
        <v>-0.0005766062909</v>
      </c>
      <c r="W2147" s="160">
        <f>IF($K$2030&gt;0,IPMT('Assumptions (Biomass)'!$V$7,Model!AI$1,'Assumptions (Biomass)'!$V$10,'Assumptions (Biomass)'!$V$5*Model!$K$2030*AVERAGE('Assumptions (Biomass)'!$G$2:$I$2)/10^9),0)</f>
        <v>-0.0004423285677</v>
      </c>
      <c r="X2147" s="160">
        <f>IF($K$2030&gt;0,IPMT('Assumptions (Biomass)'!$V$7,Model!AJ$1,'Assumptions (Biomass)'!$V$10,'Assumptions (Biomass)'!$V$5*Model!$K$2030*AVERAGE('Assumptions (Biomass)'!$G$2:$I$2)/10^9),0)</f>
        <v>-0.0003016726528</v>
      </c>
      <c r="Y2147" s="160">
        <f>IF($K$2030&gt;0,IPMT('Assumptions (Biomass)'!$V$7,Model!AK$1,'Assumptions (Biomass)'!$V$10,'Assumptions (Biomass)'!$V$5*Model!$K$2030*AVERAGE('Assumptions (Biomass)'!$G$2:$I$2)/10^9),0)</f>
        <v>-0.0001543355818</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-0.005001927343</v>
      </c>
      <c r="M2148" s="160">
        <f>IF($L$2030&gt;0,IPMT('Assumptions (Biomass)'!$V$7,Model!X$1,'Assumptions (Biomass)'!$V$10,'Assumptions (Biomass)'!$V$5*Model!$L$2030*AVERAGE('Assumptions (Biomass)'!$H$2:$J$2)/10^9),0)</f>
        <v>-0.00476573066</v>
      </c>
      <c r="N2148" s="160">
        <f>IF($L$2030&gt;0,IPMT('Assumptions (Biomass)'!$V$7,Model!Y$1,'Assumptions (Biomass)'!$V$10,'Assumptions (Biomass)'!$V$5*Model!$L$2030*AVERAGE('Assumptions (Biomass)'!$H$2:$J$2)/10^9),0)</f>
        <v>-0.004518314634</v>
      </c>
      <c r="O2148" s="160">
        <f>IF($L$2030&gt;0,IPMT('Assumptions (Biomass)'!$V$7,Model!Z$1,'Assumptions (Biomass)'!$V$10,'Assumptions (Biomass)'!$V$5*Model!$L$2030*AVERAGE('Assumptions (Biomass)'!$H$2:$J$2)/10^9),0)</f>
        <v>-0.004259146347</v>
      </c>
      <c r="P2148" s="160">
        <f>IF($L$2030&gt;0,IPMT('Assumptions (Biomass)'!$V$7,Model!AA$1,'Assumptions (Biomass)'!$V$10,'Assumptions (Biomass)'!$V$5*Model!$L$2030*AVERAGE('Assumptions (Biomass)'!$H$2:$J$2)/10^9),0)</f>
        <v>-0.003987667566</v>
      </c>
      <c r="Q2148" s="160">
        <f>IF($L$2030&gt;0,IPMT('Assumptions (Biomass)'!$V$7,Model!AB$1,'Assumptions (Biomass)'!$V$10,'Assumptions (Biomass)'!$V$5*Model!$L$2030*AVERAGE('Assumptions (Biomass)'!$H$2:$J$2)/10^9),0)</f>
        <v>-0.003703293544</v>
      </c>
      <c r="R2148" s="160">
        <f>IF($L$2030&gt;0,IPMT('Assumptions (Biomass)'!$V$7,Model!AC$1,'Assumptions (Biomass)'!$V$10,'Assumptions (Biomass)'!$V$5*Model!$L$2030*AVERAGE('Assumptions (Biomass)'!$H$2:$J$2)/10^9),0)</f>
        <v>-0.003405411755</v>
      </c>
      <c r="S2148" s="160">
        <f>IF($L$2030&gt;0,IPMT('Assumptions (Biomass)'!$V$7,Model!AD$1,'Assumptions (Biomass)'!$V$10,'Assumptions (Biomass)'!$V$5*Model!$L$2030*AVERAGE('Assumptions (Biomass)'!$H$2:$J$2)/10^9),0)</f>
        <v>-0.003093380581</v>
      </c>
      <c r="T2148" s="160">
        <f>IF($L$2030&gt;0,IPMT('Assumptions (Biomass)'!$V$7,Model!AE$1,'Assumptions (Biomass)'!$V$10,'Assumptions (Biomass)'!$V$5*Model!$L$2030*AVERAGE('Assumptions (Biomass)'!$H$2:$J$2)/10^9),0)</f>
        <v>-0.002766527926</v>
      </c>
      <c r="U2148" s="160">
        <f>IF($L$2030&gt;0,IPMT('Assumptions (Biomass)'!$V$7,Model!AF$1,'Assumptions (Biomass)'!$V$10,'Assumptions (Biomass)'!$V$5*Model!$L$2030*AVERAGE('Assumptions (Biomass)'!$H$2:$J$2)/10^9),0)</f>
        <v>-0.00242414977</v>
      </c>
      <c r="V2148" s="160">
        <f>IF($L$2030&gt;0,IPMT('Assumptions (Biomass)'!$V$7,Model!AG$1,'Assumptions (Biomass)'!$V$10,'Assumptions (Biomass)'!$V$5*Model!$L$2030*AVERAGE('Assumptions (Biomass)'!$H$2:$J$2)/10^9),0)</f>
        <v>-0.002065508652</v>
      </c>
      <c r="W2148" s="160">
        <f>IF($L$2030&gt;0,IPMT('Assumptions (Biomass)'!$V$7,Model!AH$1,'Assumptions (Biomass)'!$V$10,'Assumptions (Biomass)'!$V$5*Model!$L$2030*AVERAGE('Assumptions (Biomass)'!$H$2:$J$2)/10^9),0)</f>
        <v>-0.001689832081</v>
      </c>
      <c r="X2148" s="160">
        <f>IF($L$2030&gt;0,IPMT('Assumptions (Biomass)'!$V$7,Model!AI$1,'Assumptions (Biomass)'!$V$10,'Assumptions (Biomass)'!$V$5*Model!$L$2030*AVERAGE('Assumptions (Biomass)'!$H$2:$J$2)/10^9),0)</f>
        <v>-0.001296310873</v>
      </c>
      <c r="Y2148" s="160">
        <f>IF($L$2030&gt;0,IPMT('Assumptions (Biomass)'!$V$7,Model!AJ$1,'Assumptions (Biomass)'!$V$10,'Assumptions (Biomass)'!$V$5*Model!$L$2030*AVERAGE('Assumptions (Biomass)'!$H$2:$J$2)/10^9),0)</f>
        <v>-0.000884097407</v>
      </c>
      <c r="Z2148" s="160">
        <f>IF($L$2030&gt;0,IPMT('Assumptions (Biomass)'!$V$7,Model!AK$1,'Assumptions (Biomass)'!$V$10,'Assumptions (Biomass)'!$V$5*Model!$L$2030*AVERAGE('Assumptions (Biomass)'!$H$2:$J$2)/10^9),0)</f>
        <v>-0.0004523038016</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-0.003383548167</v>
      </c>
      <c r="N2149" s="160">
        <f>IF($M$2030&gt;0,IPMT('Assumptions (Biomass)'!$V$7,Model!X$1,'Assumptions (Biomass)'!$V$10,'Assumptions (Biomass)'!$V$5*Model!$M$2030*AVERAGE('Assumptions (Biomass)'!$I$2:$K$2)/10^9),0)</f>
        <v>-0.003223773184</v>
      </c>
      <c r="O2149" s="160">
        <f>IF($M$2030&gt;0,IPMT('Assumptions (Biomass)'!$V$7,Model!Y$1,'Assumptions (Biomass)'!$V$10,'Assumptions (Biomass)'!$V$5*Model!$M$2030*AVERAGE('Assumptions (Biomass)'!$I$2:$K$2)/10^9),0)</f>
        <v>-0.00305640889</v>
      </c>
      <c r="P2149" s="160">
        <f>IF($M$2030&gt;0,IPMT('Assumptions (Biomass)'!$V$7,Model!Z$1,'Assumptions (Biomass)'!$V$10,'Assumptions (Biomass)'!$V$5*Model!$M$2030*AVERAGE('Assumptions (Biomass)'!$I$2:$K$2)/10^9),0)</f>
        <v>-0.002881094791</v>
      </c>
      <c r="Q2149" s="160">
        <f>IF($M$2030&gt;0,IPMT('Assumptions (Biomass)'!$V$7,Model!AA$1,'Assumptions (Biomass)'!$V$10,'Assumptions (Biomass)'!$V$5*Model!$M$2030*AVERAGE('Assumptions (Biomass)'!$I$2:$K$2)/10^9),0)</f>
        <v>-0.002697453273</v>
      </c>
      <c r="R2149" s="160">
        <f>IF($M$2030&gt;0,IPMT('Assumptions (Biomass)'!$V$7,Model!AB$1,'Assumptions (Biomass)'!$V$10,'Assumptions (Biomass)'!$V$5*Model!$M$2030*AVERAGE('Assumptions (Biomass)'!$I$2:$K$2)/10^9),0)</f>
        <v>-0.002505088783</v>
      </c>
      <c r="S2149" s="160">
        <f>IF($M$2030&gt;0,IPMT('Assumptions (Biomass)'!$V$7,Model!AC$1,'Assumptions (Biomass)'!$V$10,'Assumptions (Biomass)'!$V$5*Model!$M$2030*AVERAGE('Assumptions (Biomass)'!$I$2:$K$2)/10^9),0)</f>
        <v>-0.002303586979</v>
      </c>
      <c r="T2149" s="160">
        <f>IF($M$2030&gt;0,IPMT('Assumptions (Biomass)'!$V$7,Model!AD$1,'Assumptions (Biomass)'!$V$10,'Assumptions (Biomass)'!$V$5*Model!$M$2030*AVERAGE('Assumptions (Biomass)'!$I$2:$K$2)/10^9),0)</f>
        <v>-0.00209251384</v>
      </c>
      <c r="U2149" s="160">
        <f>IF($M$2030&gt;0,IPMT('Assumptions (Biomass)'!$V$7,Model!AE$1,'Assumptions (Biomass)'!$V$10,'Assumptions (Biomass)'!$V$5*Model!$M$2030*AVERAGE('Assumptions (Biomass)'!$I$2:$K$2)/10^9),0)</f>
        <v>-0.001871414727</v>
      </c>
      <c r="V2149" s="160">
        <f>IF($M$2030&gt;0,IPMT('Assumptions (Biomass)'!$V$7,Model!AF$1,'Assumptions (Biomass)'!$V$10,'Assumptions (Biomass)'!$V$5*Model!$M$2030*AVERAGE('Assumptions (Biomass)'!$I$2:$K$2)/10^9),0)</f>
        <v>-0.001639813406</v>
      </c>
      <c r="W2149" s="160">
        <f>IF($M$2030&gt;0,IPMT('Assumptions (Biomass)'!$V$7,Model!AG$1,'Assumptions (Biomass)'!$V$10,'Assumptions (Biomass)'!$V$5*Model!$M$2030*AVERAGE('Assumptions (Biomass)'!$I$2:$K$2)/10^9),0)</f>
        <v>-0.001397211022</v>
      </c>
      <c r="X2149" s="160">
        <f>IF($M$2030&gt;0,IPMT('Assumptions (Biomass)'!$V$7,Model!AH$1,'Assumptions (Biomass)'!$V$10,'Assumptions (Biomass)'!$V$5*Model!$M$2030*AVERAGE('Assumptions (Biomass)'!$I$2:$K$2)/10^9),0)</f>
        <v>-0.001143085025</v>
      </c>
      <c r="Y2149" s="160">
        <f>IF($M$2030&gt;0,IPMT('Assumptions (Biomass)'!$V$7,Model!AI$1,'Assumptions (Biomass)'!$V$10,'Assumptions (Biomass)'!$V$5*Model!$M$2030*AVERAGE('Assumptions (Biomass)'!$I$2:$K$2)/10^9),0)</f>
        <v>-0.0008768880426</v>
      </c>
      <c r="Z2149" s="160">
        <f>IF($M$2030&gt;0,IPMT('Assumptions (Biomass)'!$V$7,Model!AJ$1,'Assumptions (Biomass)'!$V$10,'Assumptions (Biomass)'!$V$5*Model!$M$2030*AVERAGE('Assumptions (Biomass)'!$I$2:$K$2)/10^9),0)</f>
        <v>-0.0005980467039</v>
      </c>
      <c r="AA2149" s="160">
        <f>IF($M$2030&gt;0,IPMT('Assumptions (Biomass)'!$V$7,Model!AK$1,'Assumptions (Biomass)'!$V$10,'Assumptions (Biomass)'!$V$5*Model!$M$2030*AVERAGE('Assumptions (Biomass)'!$I$2:$K$2)/10^9),0)</f>
        <v>-0.0003059604016</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-0.005743819437</v>
      </c>
      <c r="O2150" s="177">
        <f>IF($N$2030&gt;0,IPMT('Assumptions (Biomass)'!$V$7,Model!X$1,'Assumptions (Biomass)'!$V$10,'Assumptions (Biomass)'!$V$5*Model!$N$2030*AVERAGE('Assumptions (Biomass)'!$J$2:$L$2)/10^9),0)</f>
        <v>-0.005472589767</v>
      </c>
      <c r="P2150" s="177">
        <f>IF($N$2030&gt;0,IPMT('Assumptions (Biomass)'!$V$7,Model!Y$1,'Assumptions (Biomass)'!$V$10,'Assumptions (Biomass)'!$V$5*Model!$N$2030*AVERAGE('Assumptions (Biomass)'!$J$2:$L$2)/10^9),0)</f>
        <v>-0.005188476688</v>
      </c>
      <c r="Q2150" s="177">
        <f>IF($N$2030&gt;0,IPMT('Assumptions (Biomass)'!$V$7,Model!Z$1,'Assumptions (Biomass)'!$V$10,'Assumptions (Biomass)'!$V$5*Model!$N$2030*AVERAGE('Assumptions (Biomass)'!$J$2:$L$2)/10^9),0)</f>
        <v>-0.004890868238</v>
      </c>
      <c r="R2150" s="177">
        <f>IF($N$2030&gt;0,IPMT('Assumptions (Biomass)'!$V$7,Model!AA$1,'Assumptions (Biomass)'!$V$10,'Assumptions (Biomass)'!$V$5*Model!$N$2030*AVERAGE('Assumptions (Biomass)'!$J$2:$L$2)/10^9),0)</f>
        <v>-0.004579123386</v>
      </c>
      <c r="S2150" s="177">
        <f>IF($N$2030&gt;0,IPMT('Assumptions (Biomass)'!$V$7,Model!AB$1,'Assumptions (Biomass)'!$V$10,'Assumptions (Biomass)'!$V$5*Model!$N$2030*AVERAGE('Assumptions (Biomass)'!$J$2:$L$2)/10^9),0)</f>
        <v>-0.004252570654</v>
      </c>
      <c r="T2150" s="177">
        <f>IF($N$2030&gt;0,IPMT('Assumptions (Biomass)'!$V$7,Model!AC$1,'Assumptions (Biomass)'!$V$10,'Assumptions (Biomass)'!$V$5*Model!$N$2030*AVERAGE('Assumptions (Biomass)'!$J$2:$L$2)/10^9),0)</f>
        <v>-0.003910506668</v>
      </c>
      <c r="U2150" s="177">
        <f>IF($N$2030&gt;0,IPMT('Assumptions (Biomass)'!$V$7,Model!AD$1,'Assumptions (Biomass)'!$V$10,'Assumptions (Biomass)'!$V$5*Model!$N$2030*AVERAGE('Assumptions (Biomass)'!$J$2:$L$2)/10^9),0)</f>
        <v>-0.003552194641</v>
      </c>
      <c r="V2150" s="177">
        <f>IF($N$2030&gt;0,IPMT('Assumptions (Biomass)'!$V$7,Model!AE$1,'Assumptions (Biomass)'!$V$10,'Assumptions (Biomass)'!$V$5*Model!$N$2030*AVERAGE('Assumptions (Biomass)'!$J$2:$L$2)/10^9),0)</f>
        <v>-0.003176862794</v>
      </c>
      <c r="W2150" s="177">
        <f>IF($N$2030&gt;0,IPMT('Assumptions (Biomass)'!$V$7,Model!AF$1,'Assumptions (Biomass)'!$V$10,'Assumptions (Biomass)'!$V$5*Model!$N$2030*AVERAGE('Assumptions (Biomass)'!$J$2:$L$2)/10^9),0)</f>
        <v>-0.002783702684</v>
      </c>
      <c r="X2150" s="177">
        <f>IF($N$2030&gt;0,IPMT('Assumptions (Biomass)'!$V$7,Model!AG$1,'Assumptions (Biomass)'!$V$10,'Assumptions (Biomass)'!$V$5*Model!$N$2030*AVERAGE('Assumptions (Biomass)'!$J$2:$L$2)/10^9),0)</f>
        <v>-0.002371867468</v>
      </c>
      <c r="Y2150" s="177">
        <f>IF($N$2030&gt;0,IPMT('Assumptions (Biomass)'!$V$7,Model!AH$1,'Assumptions (Biomass)'!$V$10,'Assumptions (Biomass)'!$V$5*Model!$N$2030*AVERAGE('Assumptions (Biomass)'!$J$2:$L$2)/10^9),0)</f>
        <v>-0.00194047008</v>
      </c>
      <c r="Z2150" s="177">
        <f>IF($N$2030&gt;0,IPMT('Assumptions (Biomass)'!$V$7,Model!AI$1,'Assumptions (Biomass)'!$V$10,'Assumptions (Biomass)'!$V$5*Model!$N$2030*AVERAGE('Assumptions (Biomass)'!$J$2:$L$2)/10^9),0)</f>
        <v>-0.001488581316</v>
      </c>
      <c r="AA2150" s="177">
        <f>IF($N$2030&gt;0,IPMT('Assumptions (Biomass)'!$V$7,Model!AJ$1,'Assumptions (Biomass)'!$V$10,'Assumptions (Biomass)'!$V$5*Model!$N$2030*AVERAGE('Assumptions (Biomass)'!$J$2:$L$2)/10^9),0)</f>
        <v>-0.001015227836</v>
      </c>
      <c r="AB2150" s="177">
        <f>IF($N$2030&gt;0,IPMT('Assumptions (Biomass)'!$V$7,Model!AK$1,'Assumptions (Biomass)'!$V$10,'Assumptions (Biomass)'!$V$5*Model!$N$2030*AVERAGE('Assumptions (Biomass)'!$J$2:$L$2)/10^9),0)</f>
        <v>-0.0005193900648</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-0.005431462893</v>
      </c>
      <c r="P2151" s="160">
        <f>IF($O$2030&gt;0,IPMT('Assumptions (Biomass)'!$V$7,Model!X$1,'Assumptions (Biomass)'!$V$10,'Assumptions (Biomass)'!$V$5*Model!$O$2030*AVERAGE('Assumptions (Biomass)'!$K$2:$M$2)/10^9),0)</f>
        <v>-0.005174983053</v>
      </c>
      <c r="Q2151" s="160">
        <f>IF($O$2030&gt;0,IPMT('Assumptions (Biomass)'!$V$7,Model!Y$1,'Assumptions (Biomass)'!$V$10,'Assumptions (Biomass)'!$V$5*Model!$O$2030*AVERAGE('Assumptions (Biomass)'!$K$2:$M$2)/10^9),0)</f>
        <v>-0.004906320422</v>
      </c>
      <c r="R2151" s="160">
        <f>IF($O$2030&gt;0,IPMT('Assumptions (Biomass)'!$V$7,Model!Z$1,'Assumptions (Biomass)'!$V$10,'Assumptions (Biomass)'!$V$5*Model!$O$2030*AVERAGE('Assumptions (Biomass)'!$K$2:$M$2)/10^9),0)</f>
        <v>-0.004624896315</v>
      </c>
      <c r="S2151" s="160">
        <f>IF($O$2030&gt;0,IPMT('Assumptions (Biomass)'!$V$7,Model!AA$1,'Assumptions (Biomass)'!$V$10,'Assumptions (Biomass)'!$V$5*Model!$O$2030*AVERAGE('Assumptions (Biomass)'!$K$2:$M$2)/10^9),0)</f>
        <v>-0.004330104563</v>
      </c>
      <c r="T2151" s="160">
        <f>IF($O$2030&gt;0,IPMT('Assumptions (Biomass)'!$V$7,Model!AB$1,'Assumptions (Biomass)'!$V$10,'Assumptions (Biomass)'!$V$5*Model!$O$2030*AVERAGE('Assumptions (Biomass)'!$K$2:$M$2)/10^9),0)</f>
        <v>-0.004021310203</v>
      </c>
      <c r="U2151" s="160">
        <f>IF($O$2030&gt;0,IPMT('Assumptions (Biomass)'!$V$7,Model!AC$1,'Assumptions (Biomass)'!$V$10,'Assumptions (Biomass)'!$V$5*Model!$O$2030*AVERAGE('Assumptions (Biomass)'!$K$2:$M$2)/10^9),0)</f>
        <v>-0.003697848111</v>
      </c>
      <c r="V2151" s="160">
        <f>IF($O$2030&gt;0,IPMT('Assumptions (Biomass)'!$V$7,Model!AD$1,'Assumptions (Biomass)'!$V$10,'Assumptions (Biomass)'!$V$5*Model!$O$2030*AVERAGE('Assumptions (Biomass)'!$K$2:$M$2)/10^9),0)</f>
        <v>-0.00335902157</v>
      </c>
      <c r="W2151" s="160">
        <f>IF($O$2030&gt;0,IPMT('Assumptions (Biomass)'!$V$7,Model!AE$1,'Assumptions (Biomass)'!$V$10,'Assumptions (Biomass)'!$V$5*Model!$O$2030*AVERAGE('Assumptions (Biomass)'!$K$2:$M$2)/10^9),0)</f>
        <v>-0.003004100768</v>
      </c>
      <c r="X2151" s="160">
        <f>IF($O$2030&gt;0,IPMT('Assumptions (Biomass)'!$V$7,Model!AF$1,'Assumptions (Biomass)'!$V$10,'Assumptions (Biomass)'!$V$5*Model!$O$2030*AVERAGE('Assumptions (Biomass)'!$K$2:$M$2)/10^9),0)</f>
        <v>-0.002632321228</v>
      </c>
      <c r="Y2151" s="160">
        <f>IF($O$2030&gt;0,IPMT('Assumptions (Biomass)'!$V$7,Model!AG$1,'Assumptions (Biomass)'!$V$10,'Assumptions (Biomass)'!$V$5*Model!$O$2030*AVERAGE('Assumptions (Biomass)'!$K$2:$M$2)/10^9),0)</f>
        <v>-0.002242882159</v>
      </c>
      <c r="Z2151" s="160">
        <f>IF($O$2030&gt;0,IPMT('Assumptions (Biomass)'!$V$7,Model!AH$1,'Assumptions (Biomass)'!$V$10,'Assumptions (Biomass)'!$V$5*Model!$O$2030*AVERAGE('Assumptions (Biomass)'!$K$2:$M$2)/10^9),0)</f>
        <v>-0.001834944735</v>
      </c>
      <c r="AA2151" s="160">
        <f>IF($O$2030&gt;0,IPMT('Assumptions (Biomass)'!$V$7,Model!AI$1,'Assumptions (Biomass)'!$V$10,'Assumptions (Biomass)'!$V$5*Model!$O$2030*AVERAGE('Assumptions (Biomass)'!$K$2:$M$2)/10^9),0)</f>
        <v>-0.001407630283</v>
      </c>
      <c r="AB2151" s="160">
        <f>IF($O$2030&gt;0,IPMT('Assumptions (Biomass)'!$V$7,Model!AJ$1,'Assumptions (Biomass)'!$V$10,'Assumptions (Biomass)'!$V$5*Model!$O$2030*AVERAGE('Assumptions (Biomass)'!$K$2:$M$2)/10^9),0)</f>
        <v>-0.0009600183949</v>
      </c>
      <c r="AC2151" s="160">
        <f>IF($O$2030&gt;0,IPMT('Assumptions (Biomass)'!$V$7,Model!AK$1,'Assumptions (Biomass)'!$V$10,'Assumptions (Biomass)'!$V$5*Model!$O$2030*AVERAGE('Assumptions (Biomass)'!$K$2:$M$2)/10^9),0)</f>
        <v>-0.000491144942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-0.0104122012</v>
      </c>
      <c r="Q2152" s="177">
        <f>IF($P$2030&gt;0,IPMT('Assumptions (Biomass)'!$V$7,Model!X$1,'Assumptions (Biomass)'!$V$10,'Assumptions (Biomass)'!$V$5*Model!$P$2030*AVERAGE('Assumptions (Biomass)'!$L$2:$N$2)/10^9),0)</f>
        <v>-0.009920525251</v>
      </c>
      <c r="R2152" s="177">
        <f>IF($P$2030&gt;0,IPMT('Assumptions (Biomass)'!$V$7,Model!Y$1,'Assumptions (Biomass)'!$V$10,'Assumptions (Biomass)'!$V$5*Model!$P$2030*AVERAGE('Assumptions (Biomass)'!$L$2:$N$2)/10^9),0)</f>
        <v>-0.009405494691</v>
      </c>
      <c r="S2152" s="177">
        <f>IF($P$2030&gt;0,IPMT('Assumptions (Biomass)'!$V$7,Model!Z$1,'Assumptions (Biomass)'!$V$10,'Assumptions (Biomass)'!$V$5*Model!$P$2030*AVERAGE('Assumptions (Biomass)'!$L$2:$N$2)/10^9),0)</f>
        <v>-0.008866000179</v>
      </c>
      <c r="T2152" s="177">
        <f>IF($P$2030&gt;0,IPMT('Assumptions (Biomass)'!$V$7,Model!AA$1,'Assumptions (Biomass)'!$V$10,'Assumptions (Biomass)'!$V$5*Model!$P$2030*AVERAGE('Assumptions (Biomass)'!$L$2:$N$2)/10^9),0)</f>
        <v>-0.008300879678</v>
      </c>
      <c r="U2152" s="177">
        <f>IF($P$2030&gt;0,IPMT('Assumptions (Biomass)'!$V$7,Model!AB$1,'Assumptions (Biomass)'!$V$10,'Assumptions (Biomass)'!$V$5*Model!$P$2030*AVERAGE('Assumptions (Biomass)'!$L$2:$N$2)/10^9),0)</f>
        <v>-0.007708915953</v>
      </c>
      <c r="V2152" s="177">
        <f>IF($P$2030&gt;0,IPMT('Assumptions (Biomass)'!$V$7,Model!AC$1,'Assumptions (Biomass)'!$V$10,'Assumptions (Biomass)'!$V$5*Model!$P$2030*AVERAGE('Assumptions (Biomass)'!$L$2:$N$2)/10^9),0)</f>
        <v>-0.007088833951</v>
      </c>
      <c r="W2152" s="177">
        <f>IF($P$2030&gt;0,IPMT('Assumptions (Biomass)'!$V$7,Model!AD$1,'Assumptions (Biomass)'!$V$10,'Assumptions (Biomass)'!$V$5*Model!$P$2030*AVERAGE('Assumptions (Biomass)'!$L$2:$N$2)/10^9),0)</f>
        <v>-0.006439298054</v>
      </c>
      <c r="X2152" s="177">
        <f>IF($P$2030&gt;0,IPMT('Assumptions (Biomass)'!$V$7,Model!AE$1,'Assumptions (Biomass)'!$V$10,'Assumptions (Biomass)'!$V$5*Model!$P$2030*AVERAGE('Assumptions (Biomass)'!$L$2:$N$2)/10^9),0)</f>
        <v>-0.005758909202</v>
      </c>
      <c r="Y2152" s="177">
        <f>IF($P$2030&gt;0,IPMT('Assumptions (Biomass)'!$V$7,Model!AF$1,'Assumptions (Biomass)'!$V$10,'Assumptions (Biomass)'!$V$5*Model!$P$2030*AVERAGE('Assumptions (Biomass)'!$L$2:$N$2)/10^9),0)</f>
        <v>-0.005046201879</v>
      </c>
      <c r="Z2152" s="177">
        <f>IF($P$2030&gt;0,IPMT('Assumptions (Biomass)'!$V$7,Model!AG$1,'Assumptions (Biomass)'!$V$10,'Assumptions (Biomass)'!$V$5*Model!$P$2030*AVERAGE('Assumptions (Biomass)'!$L$2:$N$2)/10^9),0)</f>
        <v>-0.004299640958</v>
      </c>
      <c r="AA2152" s="177">
        <f>IF($P$2030&gt;0,IPMT('Assumptions (Biomass)'!$V$7,Model!AH$1,'Assumptions (Biomass)'!$V$10,'Assumptions (Biomass)'!$V$5*Model!$P$2030*AVERAGE('Assumptions (Biomass)'!$L$2:$N$2)/10^9),0)</f>
        <v>-0.003517618394</v>
      </c>
      <c r="AB2152" s="177">
        <f>IF($P$2030&gt;0,IPMT('Assumptions (Biomass)'!$V$7,Model!AI$1,'Assumptions (Biomass)'!$V$10,'Assumptions (Biomass)'!$V$5*Model!$P$2030*AVERAGE('Assumptions (Biomass)'!$L$2:$N$2)/10^9),0)</f>
        <v>-0.002698449758</v>
      </c>
      <c r="AC2152" s="177">
        <f>IF($P$2030&gt;0,IPMT('Assumptions (Biomass)'!$V$7,Model!AJ$1,'Assumptions (Biomass)'!$V$10,'Assumptions (Biomass)'!$V$5*Model!$P$2030*AVERAGE('Assumptions (Biomass)'!$L$2:$N$2)/10^9),0)</f>
        <v>-0.001840370612</v>
      </c>
      <c r="AD2152" s="177">
        <f>IF($P$2030&gt;0,IPMT('Assumptions (Biomass)'!$V$7,Model!AK$1,'Assumptions (Biomass)'!$V$10,'Assumptions (Biomass)'!$V$5*Model!$P$2030*AVERAGE('Assumptions (Biomass)'!$L$2:$N$2)/10^9),0)</f>
        <v>-0.0009415327062</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-0.002512764758</v>
      </c>
      <c r="R2153" s="160">
        <f>IF($Q$2030&gt;0,IPMT('Assumptions (Biomass)'!$V$7,Model!X$1,'Assumptions (Biomass)'!$V$10,'Assumptions (Biomass)'!$V$5*Model!$Q$2030*AVERAGE('Assumptions (Biomass)'!$M$2:$O$2)/10^9),0)</f>
        <v>-0.002394109155</v>
      </c>
      <c r="S2153" s="160">
        <f>IF($Q$2030&gt;0,IPMT('Assumptions (Biomass)'!$V$7,Model!Y$1,'Assumptions (Biomass)'!$V$10,'Assumptions (Biomass)'!$V$5*Model!$Q$2030*AVERAGE('Assumptions (Biomass)'!$M$2:$O$2)/10^9),0)</f>
        <v>-0.002269817412</v>
      </c>
      <c r="T2153" s="160">
        <f>IF($Q$2030&gt;0,IPMT('Assumptions (Biomass)'!$V$7,Model!Z$1,'Assumptions (Biomass)'!$V$10,'Assumptions (Biomass)'!$V$5*Model!$Q$2030*AVERAGE('Assumptions (Biomass)'!$M$2:$O$2)/10^9),0)</f>
        <v>-0.002139621811</v>
      </c>
      <c r="U2153" s="160">
        <f>IF($Q$2030&gt;0,IPMT('Assumptions (Biomass)'!$V$7,Model!AA$1,'Assumptions (Biomass)'!$V$10,'Assumptions (Biomass)'!$V$5*Model!$Q$2030*AVERAGE('Assumptions (Biomass)'!$M$2:$O$2)/10^9),0)</f>
        <v>-0.002003241918</v>
      </c>
      <c r="V2153" s="160">
        <f>IF($Q$2030&gt;0,IPMT('Assumptions (Biomass)'!$V$7,Model!AB$1,'Assumptions (Biomass)'!$V$10,'Assumptions (Biomass)'!$V$5*Model!$Q$2030*AVERAGE('Assumptions (Biomass)'!$M$2:$O$2)/10^9),0)</f>
        <v>-0.001860383981</v>
      </c>
      <c r="W2153" s="160">
        <f>IF($Q$2030&gt;0,IPMT('Assumptions (Biomass)'!$V$7,Model!AC$1,'Assumptions (Biomass)'!$V$10,'Assumptions (Biomass)'!$V$5*Model!$Q$2030*AVERAGE('Assumptions (Biomass)'!$M$2:$O$2)/10^9),0)</f>
        <v>-0.001710740292</v>
      </c>
      <c r="X2153" s="160">
        <f>IF($Q$2030&gt;0,IPMT('Assumptions (Biomass)'!$V$7,Model!AD$1,'Assumptions (Biomass)'!$V$10,'Assumptions (Biomass)'!$V$5*Model!$Q$2030*AVERAGE('Assumptions (Biomass)'!$M$2:$O$2)/10^9),0)</f>
        <v>-0.001553988527</v>
      </c>
      <c r="Y2153" s="160">
        <f>IF($Q$2030&gt;0,IPMT('Assumptions (Biomass)'!$V$7,Model!AE$1,'Assumptions (Biomass)'!$V$10,'Assumptions (Biomass)'!$V$5*Model!$Q$2030*AVERAGE('Assumptions (Biomass)'!$M$2:$O$2)/10^9),0)</f>
        <v>-0.001389791054</v>
      </c>
      <c r="Z2153" s="160">
        <f>IF($Q$2030&gt;0,IPMT('Assumptions (Biomass)'!$V$7,Model!AF$1,'Assumptions (Biomass)'!$V$10,'Assumptions (Biomass)'!$V$5*Model!$Q$2030*AVERAGE('Assumptions (Biomass)'!$M$2:$O$2)/10^9),0)</f>
        <v>-0.001217794201</v>
      </c>
      <c r="AA2153" s="160">
        <f>IF($Q$2030&gt;0,IPMT('Assumptions (Biomass)'!$V$7,Model!AG$1,'Assumptions (Biomass)'!$V$10,'Assumptions (Biomass)'!$V$5*Model!$Q$2030*AVERAGE('Assumptions (Biomass)'!$M$2:$O$2)/10^9),0)</f>
        <v>-0.001037627497</v>
      </c>
      <c r="AB2153" s="160">
        <f>IF($Q$2030&gt;0,IPMT('Assumptions (Biomass)'!$V$7,Model!AH$1,'Assumptions (Biomass)'!$V$10,'Assumptions (Biomass)'!$V$5*Model!$Q$2030*AVERAGE('Assumptions (Biomass)'!$M$2:$O$2)/10^9),0)</f>
        <v>-0.0008489028746</v>
      </c>
      <c r="AC2153" s="160">
        <f>IF($Q$2030&gt;0,IPMT('Assumptions (Biomass)'!$V$7,Model!AI$1,'Assumptions (Biomass)'!$V$10,'Assumptions (Biomass)'!$V$5*Model!$Q$2030*AVERAGE('Assumptions (Biomass)'!$M$2:$O$2)/10^9),0)</f>
        <v>-0.0006512138327</v>
      </c>
      <c r="AD2153" s="160">
        <f>IF($Q$2030&gt;0,IPMT('Assumptions (Biomass)'!$V$7,Model!AJ$1,'Assumptions (Biomass)'!$V$10,'Assumptions (Biomass)'!$V$5*Model!$Q$2030*AVERAGE('Assumptions (Biomass)'!$M$2:$O$2)/10^9),0)</f>
        <v>-0.0004441345614</v>
      </c>
      <c r="AE2153" s="160">
        <f>IF($Q$2030&gt;0,IPMT('Assumptions (Biomass)'!$V$7,Model!AK$1,'Assumptions (Biomass)'!$V$10,'Assumptions (Biomass)'!$V$5*Model!$Q$2030*AVERAGE('Assumptions (Biomass)'!$M$2:$O$2)/10^9),0)</f>
        <v>-0.0002272190247</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-0.006637445482</v>
      </c>
      <c r="S2154" s="177">
        <f>IF($R$2030&gt;0,IPMT('Assumptions (Biomass)'!$V$7,Model!X$1,'Assumptions (Biomass)'!$V$10,'Assumptions (Biomass)'!$V$5*Model!$R$2030*AVERAGE('Assumptions (Biomass)'!$N$2:$P$2)/10^9),0)</f>
        <v>-0.006324017776</v>
      </c>
      <c r="T2154" s="177">
        <f>IF($R$2030&gt;0,IPMT('Assumptions (Biomass)'!$V$7,Model!Y$1,'Assumptions (Biomass)'!$V$10,'Assumptions (Biomass)'!$V$5*Model!$R$2030*AVERAGE('Assumptions (Biomass)'!$N$2:$P$2)/10^9),0)</f>
        <v>-0.005995702255</v>
      </c>
      <c r="U2154" s="177">
        <f>IF($R$2030&gt;0,IPMT('Assumptions (Biomass)'!$V$7,Model!Z$1,'Assumptions (Biomass)'!$V$10,'Assumptions (Biomass)'!$V$5*Model!$R$2030*AVERAGE('Assumptions (Biomass)'!$N$2:$P$2)/10^9),0)</f>
        <v>-0.005651791747</v>
      </c>
      <c r="V2154" s="177">
        <f>IF($R$2030&gt;0,IPMT('Assumptions (Biomass)'!$V$7,Model!AA$1,'Assumptions (Biomass)'!$V$10,'Assumptions (Biomass)'!$V$5*Model!$R$2030*AVERAGE('Assumptions (Biomass)'!$N$2:$P$2)/10^9),0)</f>
        <v>-0.005291545489</v>
      </c>
      <c r="W2154" s="177">
        <f>IF($R$2030&gt;0,IPMT('Assumptions (Biomass)'!$V$7,Model!AB$1,'Assumptions (Biomass)'!$V$10,'Assumptions (Biomass)'!$V$5*Model!$R$2030*AVERAGE('Assumptions (Biomass)'!$N$2:$P$2)/10^9),0)</f>
        <v>-0.004914187534</v>
      </c>
      <c r="X2154" s="177">
        <f>IF($R$2030&gt;0,IPMT('Assumptions (Biomass)'!$V$7,Model!AC$1,'Assumptions (Biomass)'!$V$10,'Assumptions (Biomass)'!$V$5*Model!$R$2030*AVERAGE('Assumptions (Biomass)'!$N$2:$P$2)/10^9),0)</f>
        <v>-0.004518905076</v>
      </c>
      <c r="Y2154" s="177">
        <f>IF($R$2030&gt;0,IPMT('Assumptions (Biomass)'!$V$7,Model!AD$1,'Assumptions (Biomass)'!$V$10,'Assumptions (Biomass)'!$V$5*Model!$R$2030*AVERAGE('Assumptions (Biomass)'!$N$2:$P$2)/10^9),0)</f>
        <v>-0.004104846702</v>
      </c>
      <c r="Z2154" s="177">
        <f>IF($R$2030&gt;0,IPMT('Assumptions (Biomass)'!$V$7,Model!AE$1,'Assumptions (Biomass)'!$V$10,'Assumptions (Biomass)'!$V$5*Model!$R$2030*AVERAGE('Assumptions (Biomass)'!$N$2:$P$2)/10^9),0)</f>
        <v>-0.003671120555</v>
      </c>
      <c r="AA2154" s="177">
        <f>IF($R$2030&gt;0,IPMT('Assumptions (Biomass)'!$V$7,Model!AF$1,'Assumptions (Biomass)'!$V$10,'Assumptions (Biomass)'!$V$5*Model!$R$2030*AVERAGE('Assumptions (Biomass)'!$N$2:$P$2)/10^9),0)</f>
        <v>-0.003216792415</v>
      </c>
      <c r="AB2154" s="177">
        <f>IF($R$2030&gt;0,IPMT('Assumptions (Biomass)'!$V$7,Model!AG$1,'Assumptions (Biomass)'!$V$10,'Assumptions (Biomass)'!$V$5*Model!$R$2030*AVERAGE('Assumptions (Biomass)'!$N$2:$P$2)/10^9),0)</f>
        <v>-0.002740883689</v>
      </c>
      <c r="AC2154" s="177">
        <f>IF($R$2030&gt;0,IPMT('Assumptions (Biomass)'!$V$7,Model!AH$1,'Assumptions (Biomass)'!$V$10,'Assumptions (Biomass)'!$V$5*Model!$R$2030*AVERAGE('Assumptions (Biomass)'!$N$2:$P$2)/10^9),0)</f>
        <v>-0.002242369299</v>
      </c>
      <c r="AD2154" s="177">
        <f>IF($R$2030&gt;0,IPMT('Assumptions (Biomass)'!$V$7,Model!AI$1,'Assumptions (Biomass)'!$V$10,'Assumptions (Biomass)'!$V$5*Model!$R$2030*AVERAGE('Assumptions (Biomass)'!$N$2:$P$2)/10^9),0)</f>
        <v>-0.001720175475</v>
      </c>
      <c r="AE2154" s="177">
        <f>IF($R$2030&gt;0,IPMT('Assumptions (Biomass)'!$V$7,Model!AJ$1,'Assumptions (Biomass)'!$V$10,'Assumptions (Biomass)'!$V$5*Model!$R$2030*AVERAGE('Assumptions (Biomass)'!$N$2:$P$2)/10^9),0)</f>
        <v>-0.001173177445</v>
      </c>
      <c r="AF2154" s="177">
        <f>IF($R$2030&gt;0,IPMT('Assumptions (Biomass)'!$V$7,Model!AK$1,'Assumptions (Biomass)'!$V$10,'Assumptions (Biomass)'!$V$5*Model!$R$2030*AVERAGE('Assumptions (Biomass)'!$N$2:$P$2)/10^9),0)</f>
        <v>-0.0006001970077</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-0.002157716884</v>
      </c>
      <c r="T2155" s="160">
        <f>IF($S$2030&gt;0,IPMT('Assumptions (Biomass)'!$V$7,Model!X$1,'Assumptions (Biomass)'!$V$10,'Assumptions (Biomass)'!$V$5*Model!$S$2030*AVERAGE('Assumptions (Biomass)'!$O$2:$Q$2)/10^9),0)</f>
        <v>-0.002055827045</v>
      </c>
      <c r="U2155" s="160">
        <f>IF($S$2030&gt;0,IPMT('Assumptions (Biomass)'!$V$7,Model!Y$1,'Assumptions (Biomass)'!$V$10,'Assumptions (Biomass)'!$V$5*Model!$S$2030*AVERAGE('Assumptions (Biomass)'!$O$2:$Q$2)/10^9),0)</f>
        <v>-0.001949097438</v>
      </c>
      <c r="V2155" s="160">
        <f>IF($S$2030&gt;0,IPMT('Assumptions (Biomass)'!$V$7,Model!Z$1,'Assumptions (Biomass)'!$V$10,'Assumptions (Biomass)'!$V$5*Model!$S$2030*AVERAGE('Assumptions (Biomass)'!$O$2:$Q$2)/10^9),0)</f>
        <v>-0.001837298176</v>
      </c>
      <c r="W2155" s="160">
        <f>IF($S$2030&gt;0,IPMT('Assumptions (Biomass)'!$V$7,Model!AA$1,'Assumptions (Biomass)'!$V$10,'Assumptions (Biomass)'!$V$5*Model!$S$2030*AVERAGE('Assumptions (Biomass)'!$O$2:$Q$2)/10^9),0)</f>
        <v>-0.001720188448</v>
      </c>
      <c r="X2155" s="160">
        <f>IF($S$2030&gt;0,IPMT('Assumptions (Biomass)'!$V$7,Model!AB$1,'Assumptions (Biomass)'!$V$10,'Assumptions (Biomass)'!$V$5*Model!$S$2030*AVERAGE('Assumptions (Biomass)'!$O$2:$Q$2)/10^9),0)</f>
        <v>-0.001597516008</v>
      </c>
      <c r="Y2155" s="160">
        <f>IF($S$2030&gt;0,IPMT('Assumptions (Biomass)'!$V$7,Model!AC$1,'Assumptions (Biomass)'!$V$10,'Assumptions (Biomass)'!$V$5*Model!$S$2030*AVERAGE('Assumptions (Biomass)'!$O$2:$Q$2)/10^9),0)</f>
        <v>-0.001469016628</v>
      </c>
      <c r="Z2155" s="160">
        <f>IF($S$2030&gt;0,IPMT('Assumptions (Biomass)'!$V$7,Model!AD$1,'Assumptions (Biomass)'!$V$10,'Assumptions (Biomass)'!$V$5*Model!$S$2030*AVERAGE('Assumptions (Biomass)'!$O$2:$Q$2)/10^9),0)</f>
        <v>-0.001334413527</v>
      </c>
      <c r="AA2155" s="160">
        <f>IF($S$2030&gt;0,IPMT('Assumptions (Biomass)'!$V$7,Model!AE$1,'Assumptions (Biomass)'!$V$10,'Assumptions (Biomass)'!$V$5*Model!$S$2030*AVERAGE('Assumptions (Biomass)'!$O$2:$Q$2)/10^9),0)</f>
        <v>-0.001193416778</v>
      </c>
      <c r="AB2155" s="160">
        <f>IF($S$2030&gt;0,IPMT('Assumptions (Biomass)'!$V$7,Model!AF$1,'Assumptions (Biomass)'!$V$10,'Assumptions (Biomass)'!$V$5*Model!$S$2030*AVERAGE('Assumptions (Biomass)'!$O$2:$Q$2)/10^9),0)</f>
        <v>-0.001045722684</v>
      </c>
      <c r="AC2155" s="160">
        <f>IF($S$2030&gt;0,IPMT('Assumptions (Biomass)'!$V$7,Model!AG$1,'Assumptions (Biomass)'!$V$10,'Assumptions (Biomass)'!$V$5*Model!$S$2030*AVERAGE('Assumptions (Biomass)'!$O$2:$Q$2)/10^9),0)</f>
        <v>-0.0008910131208</v>
      </c>
      <c r="AD2155" s="160">
        <f>IF($S$2030&gt;0,IPMT('Assumptions (Biomass)'!$V$7,Model!AH$1,'Assumptions (Biomass)'!$V$10,'Assumptions (Biomass)'!$V$5*Model!$S$2030*AVERAGE('Assumptions (Biomass)'!$O$2:$Q$2)/10^9),0)</f>
        <v>-0.0007289548531</v>
      </c>
      <c r="AE2155" s="160">
        <f>IF($S$2030&gt;0,IPMT('Assumptions (Biomass)'!$V$7,Model!AI$1,'Assumptions (Biomass)'!$V$10,'Assumptions (Biomass)'!$V$5*Model!$S$2030*AVERAGE('Assumptions (Biomass)'!$O$2:$Q$2)/10^9),0)</f>
        <v>-0.0005591988177</v>
      </c>
      <c r="AF2155" s="160">
        <f>IF($S$2030&gt;0,IPMT('Assumptions (Biomass)'!$V$7,Model!AJ$1,'Assumptions (Biomass)'!$V$10,'Assumptions (Biomass)'!$V$5*Model!$S$2030*AVERAGE('Assumptions (Biomass)'!$O$2:$Q$2)/10^9),0)</f>
        <v>-0.0003813793706</v>
      </c>
      <c r="AG2155" s="160">
        <f>IF($S$2030&gt;0,IPMT('Assumptions (Biomass)'!$V$7,Model!AK$1,'Assumptions (Biomass)'!$V$10,'Assumptions (Biomass)'!$V$5*Model!$S$2030*AVERAGE('Assumptions (Biomass)'!$O$2:$Q$2)/10^9),0)</f>
        <v>-0.0001951134997</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-0.0007521272401</v>
      </c>
      <c r="U2156" s="160">
        <f>IF($T$2030&gt;0,IPMT('Assumptions (Biomass)'!$V$7,Model!X$1,'Assumptions (Biomass)'!$V$10,'Assumptions (Biomass)'!$V$5*Model!$T$2030*AVERAGE('Assumptions (Biomass)'!$P$2:$R$2)/10^9),0)</f>
        <v>-0.0007166109386</v>
      </c>
      <c r="V2156" s="160">
        <f>IF($T$2030&gt;0,IPMT('Assumptions (Biomass)'!$V$7,Model!Y$1,'Assumptions (Biomass)'!$V$10,'Assumptions (Biomass)'!$V$5*Model!$T$2030*AVERAGE('Assumptions (Biomass)'!$P$2:$R$2)/10^9),0)</f>
        <v>-0.0006794076128</v>
      </c>
      <c r="W2156" s="160">
        <f>IF($T$2030&gt;0,IPMT('Assumptions (Biomass)'!$V$7,Model!Z$1,'Assumptions (Biomass)'!$V$10,'Assumptions (Biomass)'!$V$5*Model!$T$2030*AVERAGE('Assumptions (Biomass)'!$P$2:$R$2)/10^9),0)</f>
        <v>-0.000640437129</v>
      </c>
      <c r="X2156" s="160">
        <f>IF($T$2030&gt;0,IPMT('Assumptions (Biomass)'!$V$7,Model!AA$1,'Assumptions (Biomass)'!$V$10,'Assumptions (Biomass)'!$V$5*Model!$T$2030*AVERAGE('Assumptions (Biomass)'!$P$2:$R$2)/10^9),0)</f>
        <v>-0.0005996155472</v>
      </c>
      <c r="Y2156" s="160">
        <f>IF($T$2030&gt;0,IPMT('Assumptions (Biomass)'!$V$7,Model!AB$1,'Assumptions (Biomass)'!$V$10,'Assumptions (Biomass)'!$V$5*Model!$T$2030*AVERAGE('Assumptions (Biomass)'!$P$2:$R$2)/10^9),0)</f>
        <v>-0.0005568549403</v>
      </c>
      <c r="Z2156" s="160">
        <f>IF($T$2030&gt;0,IPMT('Assumptions (Biomass)'!$V$7,Model!AC$1,'Assumptions (Biomass)'!$V$10,'Assumptions (Biomass)'!$V$5*Model!$T$2030*AVERAGE('Assumptions (Biomass)'!$P$2:$R$2)/10^9),0)</f>
        <v>-0.0005120632045</v>
      </c>
      <c r="AA2156" s="160">
        <f>IF($T$2030&gt;0,IPMT('Assumptions (Biomass)'!$V$7,Model!AD$1,'Assumptions (Biomass)'!$V$10,'Assumptions (Biomass)'!$V$5*Model!$T$2030*AVERAGE('Assumptions (Biomass)'!$P$2:$R$2)/10^9),0)</f>
        <v>-0.0004651438614</v>
      </c>
      <c r="AB2156" s="160">
        <f>IF($T$2030&gt;0,IPMT('Assumptions (Biomass)'!$V$7,Model!AE$1,'Assumptions (Biomass)'!$V$10,'Assumptions (Biomass)'!$V$5*Model!$T$2030*AVERAGE('Assumptions (Biomass)'!$P$2:$R$2)/10^9),0)</f>
        <v>-0.0004159958494</v>
      </c>
      <c r="AC2156" s="160">
        <f>IF($T$2030&gt;0,IPMT('Assumptions (Biomass)'!$V$7,Model!AF$1,'Assumptions (Biomass)'!$V$10,'Assumptions (Biomass)'!$V$5*Model!$T$2030*AVERAGE('Assumptions (Biomass)'!$P$2:$R$2)/10^9),0)</f>
        <v>-0.0003645133068</v>
      </c>
      <c r="AD2156" s="160">
        <f>IF($T$2030&gt;0,IPMT('Assumptions (Biomass)'!$V$7,Model!AG$1,'Assumptions (Biomass)'!$V$10,'Assumptions (Biomass)'!$V$5*Model!$T$2030*AVERAGE('Assumptions (Biomass)'!$P$2:$R$2)/10^9),0)</f>
        <v>-0.0003105853435</v>
      </c>
      <c r="AE2156" s="160">
        <f>IF($T$2030&gt;0,IPMT('Assumptions (Biomass)'!$V$7,Model!AH$1,'Assumptions (Biomass)'!$V$10,'Assumptions (Biomass)'!$V$5*Model!$T$2030*AVERAGE('Assumptions (Biomass)'!$P$2:$R$2)/10^9),0)</f>
        <v>-0.0002540958019</v>
      </c>
      <c r="AF2156" s="160">
        <f>IF($T$2030&gt;0,IPMT('Assumptions (Biomass)'!$V$7,Model!AI$1,'Assumptions (Biomass)'!$V$10,'Assumptions (Biomass)'!$V$5*Model!$T$2030*AVERAGE('Assumptions (Biomass)'!$P$2:$R$2)/10^9),0)</f>
        <v>-0.0001949230071</v>
      </c>
      <c r="AG2156" s="160">
        <f>IF($T$2030&gt;0,IPMT('Assumptions (Biomass)'!$V$7,Model!AJ$1,'Assumptions (Biomass)'!$V$10,'Assumptions (Biomass)'!$V$5*Model!$T$2030*AVERAGE('Assumptions (Biomass)'!$P$2:$R$2)/10^9),0)</f>
        <v>-0.0001329395045</v>
      </c>
      <c r="AH2156" s="160">
        <f>IF($T$2030&gt;0,IPMT('Assumptions (Biomass)'!$V$7,Model!AK$1,'Assumptions (Biomass)'!$V$10,'Assumptions (Biomass)'!$V$5*Model!$T$2030*AVERAGE('Assumptions (Biomass)'!$P$2:$R$2)/10^9),0)</f>
        <v>-0.00006801178559</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-0.0243814603</v>
      </c>
      <c r="Y2160" s="160">
        <f>IF($X$2030&gt;0,IPMT('Assumptions (Biomass)'!$V$7,Model!X$1,'Assumptions (Biomass)'!$V$10,'Assumptions (Biomass)'!$V$5*Model!$X$2030*average('Assumptions (Biomass)'!$T$2:$V$2)/10^9),0)</f>
        <v>-0.02323014008</v>
      </c>
      <c r="Z2160" s="160">
        <f>IF($X$2030&gt;0,IPMT('Assumptions (Biomass)'!$V$7,Model!Y$1,'Assumptions (Biomass)'!$V$10,'Assumptions (Biomass)'!$V$5*Model!$X$2030*average('Assumptions (Biomass)'!$T$2:$V$2)/10^9),0)</f>
        <v>-0.02202413216</v>
      </c>
      <c r="AA2160" s="160">
        <f>IF($X$2030&gt;0,IPMT('Assumptions (Biomass)'!$V$7,Model!Z$1,'Assumptions (Biomass)'!$V$10,'Assumptions (Biomass)'!$V$5*Model!$X$2030*average('Assumptions (Biomass)'!$T$2:$V$2)/10^9),0)</f>
        <v>-0.02076083886</v>
      </c>
      <c r="AB2160" s="160">
        <f>IF($X$2030&gt;0,IPMT('Assumptions (Biomass)'!$V$7,Model!AA$1,'Assumptions (Biomass)'!$V$10,'Assumptions (Biomass)'!$V$5*Model!$X$2030*average('Assumptions (Biomass)'!$T$2:$V$2)/10^9),0)</f>
        <v>-0.01943753913</v>
      </c>
      <c r="AC2160" s="160">
        <f>IF($X$2030&gt;0,IPMT('Assumptions (Biomass)'!$V$7,Model!AB$1,'Assumptions (Biomass)'!$V$10,'Assumptions (Biomass)'!$V$5*Model!$X$2030*average('Assumptions (Biomass)'!$T$2:$V$2)/10^9),0)</f>
        <v>-0.01805138266</v>
      </c>
      <c r="AD2160" s="160">
        <f>IF($X$2030&gt;0,IPMT('Assumptions (Biomass)'!$V$7,Model!AC$1,'Assumptions (Biomass)'!$V$10,'Assumptions (Biomass)'!$V$5*Model!$X$2030*average('Assumptions (Biomass)'!$T$2:$V$2)/10^9),0)</f>
        <v>-0.01659938376</v>
      </c>
      <c r="AE2160" s="160">
        <f>IF($X$2030&gt;0,IPMT('Assumptions (Biomass)'!$V$7,Model!AD$1,'Assumptions (Biomass)'!$V$10,'Assumptions (Biomass)'!$V$5*Model!$X$2030*average('Assumptions (Biomass)'!$T$2:$V$2)/10^9),0)</f>
        <v>-0.01507841491</v>
      </c>
      <c r="AF2160" s="160">
        <f>IF($X$2030&gt;0,IPMT('Assumptions (Biomass)'!$V$7,Model!AE$1,'Assumptions (Biomass)'!$V$10,'Assumptions (Biomass)'!$V$5*Model!$X$2030*average('Assumptions (Biomass)'!$T$2:$V$2)/10^9),0)</f>
        <v>-0.01348520004</v>
      </c>
      <c r="AG2160" s="160">
        <f>IF($X$2030&gt;0,IPMT('Assumptions (Biomass)'!$V$7,Model!AF$1,'Assumptions (Biomass)'!$V$10,'Assumptions (Biomass)'!$V$5*Model!$X$2030*average('Assumptions (Biomass)'!$T$2:$V$2)/10^9),0)</f>
        <v>-0.01181630746</v>
      </c>
      <c r="AH2160" s="160">
        <f>IF($X$2030&gt;0,IPMT('Assumptions (Biomass)'!$V$7,Model!AG$1,'Assumptions (Biomass)'!$V$10,'Assumptions (Biomass)'!$V$5*Model!$X$2030*average('Assumptions (Biomass)'!$T$2:$V$2)/10^9),0)</f>
        <v>-0.01006814249</v>
      </c>
      <c r="AI2160" s="160">
        <f>IF($X$2030&gt;0,IPMT('Assumptions (Biomass)'!$V$7,Model!AH$1,'Assumptions (Biomass)'!$V$10,'Assumptions (Biomass)'!$V$5*Model!$X$2030*average('Assumptions (Biomass)'!$T$2:$V$2)/10^9),0)</f>
        <v>-0.008236939677</v>
      </c>
      <c r="AJ2160" s="160">
        <f>IF($X$2030&gt;0,IPMT('Assumptions (Biomass)'!$V$7,Model!AI$1,'Assumptions (Biomass)'!$V$10,'Assumptions (Biomass)'!$V$5*Model!$X$2030*average('Assumptions (Biomass)'!$T$2:$V$2)/10^9),0)</f>
        <v>-0.006318754734</v>
      </c>
      <c r="AK2160" s="160">
        <f>IF($X$2030&gt;0,IPMT('Assumptions (Biomass)'!$V$7,Model!AJ$1,'Assumptions (Biomass)'!$V$10,'Assumptions (Biomass)'!$V$5*Model!$X$2030*average('Assumptions (Biomass)'!$T$2:$V$2)/10^9),0)</f>
        <v>-0.004309456005</v>
      </c>
      <c r="AL2160" s="160">
        <f>IF($X$2030&gt;0,IPMT('Assumptions (Biomass)'!$V$7,Model!AK$1,'Assumptions (Biomass)'!$V$10,'Assumptions (Biomass)'!$V$5*Model!$X$2030*average('Assumptions (Biomass)'!$T$2:$V$2)/10^9),0)</f>
        <v>-0.002204715588</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-0.02354067112</v>
      </c>
      <c r="Z2161" s="160">
        <f>IF($Y$2030&gt;0,IPMT('Assumptions (Biomass)'!$V$7,Model!X$1,'Assumptions (Biomass)'!$V$10,'Assumptions (Biomass)'!$V$5*Model!$Y$2030*AVERAGE('Assumptions (Biomass)'!$U$2:$W$2)/10^9),0)</f>
        <v>-0.02242905393</v>
      </c>
      <c r="AA2161" s="160">
        <f>IF($Y$2030&gt;0,IPMT('Assumptions (Biomass)'!$V$7,Model!Y$1,'Assumptions (Biomass)'!$V$10,'Assumptions (Biomass)'!$V$5*Model!$Y$2030*AVERAGE('Assumptions (Biomass)'!$U$2:$W$2)/10^9),0)</f>
        <v>-0.02126463491</v>
      </c>
      <c r="AB2161" s="160">
        <f>IF($Y$2030&gt;0,IPMT('Assumptions (Biomass)'!$V$7,Model!Z$1,'Assumptions (Biomass)'!$V$10,'Assumptions (Biomass)'!$V$5*Model!$Y$2030*AVERAGE('Assumptions (Biomass)'!$U$2:$W$2)/10^9),0)</f>
        <v>-0.020044906</v>
      </c>
      <c r="AC2161" s="160">
        <f>IF($Y$2030&gt;0,IPMT('Assumptions (Biomass)'!$V$7,Model!AA$1,'Assumptions (Biomass)'!$V$10,'Assumptions (Biomass)'!$V$5*Model!$Y$2030*AVERAGE('Assumptions (Biomass)'!$U$2:$W$2)/10^9),0)</f>
        <v>-0.01876723996</v>
      </c>
      <c r="AD2161" s="160">
        <f>IF($Y$2030&gt;0,IPMT('Assumptions (Biomass)'!$V$7,Model!AB$1,'Assumptions (Biomass)'!$V$10,'Assumptions (Biomass)'!$V$5*Model!$Y$2030*AVERAGE('Assumptions (Biomass)'!$U$2:$W$2)/10^9),0)</f>
        <v>-0.01742888479</v>
      </c>
      <c r="AE2161" s="160">
        <f>IF($Y$2030&gt;0,IPMT('Assumptions (Biomass)'!$V$7,Model!AC$1,'Assumptions (Biomass)'!$V$10,'Assumptions (Biomass)'!$V$5*Model!$Y$2030*AVERAGE('Assumptions (Biomass)'!$U$2:$W$2)/10^9),0)</f>
        <v>-0.01602695774</v>
      </c>
      <c r="AF2161" s="160">
        <f>IF($Y$2030&gt;0,IPMT('Assumptions (Biomass)'!$V$7,Model!AD$1,'Assumptions (Biomass)'!$V$10,'Assumptions (Biomass)'!$V$5*Model!$Y$2030*AVERAGE('Assumptions (Biomass)'!$U$2:$W$2)/10^9),0)</f>
        <v>-0.01455843916</v>
      </c>
      <c r="AG2161" s="160">
        <f>IF($Y$2030&gt;0,IPMT('Assumptions (Biomass)'!$V$7,Model!AE$1,'Assumptions (Biomass)'!$V$10,'Assumptions (Biomass)'!$V$5*Model!$Y$2030*AVERAGE('Assumptions (Biomass)'!$U$2:$W$2)/10^9),0)</f>
        <v>-0.01302016595</v>
      </c>
      <c r="AH2161" s="160">
        <f>IF($Y$2030&gt;0,IPMT('Assumptions (Biomass)'!$V$7,Model!AF$1,'Assumptions (Biomass)'!$V$10,'Assumptions (Biomass)'!$V$5*Model!$Y$2030*AVERAGE('Assumptions (Biomass)'!$U$2:$W$2)/10^9),0)</f>
        <v>-0.01140882475</v>
      </c>
      <c r="AI2161" s="160">
        <f>IF($Y$2030&gt;0,IPMT('Assumptions (Biomass)'!$V$7,Model!AG$1,'Assumptions (Biomass)'!$V$10,'Assumptions (Biomass)'!$V$5*Model!$Y$2030*AVERAGE('Assumptions (Biomass)'!$U$2:$W$2)/10^9),0)</f>
        <v>-0.009720944857</v>
      </c>
      <c r="AJ2161" s="160">
        <f>IF($Y$2030&gt;0,IPMT('Assumptions (Biomass)'!$V$7,Model!AH$1,'Assumptions (Biomass)'!$V$10,'Assumptions (Biomass)'!$V$5*Model!$Y$2030*AVERAGE('Assumptions (Biomass)'!$U$2:$W$2)/10^9),0)</f>
        <v>-0.007952890664</v>
      </c>
      <c r="AK2161" s="160">
        <f>IF($Y$2030&gt;0,IPMT('Assumptions (Biomass)'!$V$7,Model!AI$1,'Assumptions (Biomass)'!$V$10,'Assumptions (Biomass)'!$V$5*Model!$Y$2030*AVERAGE('Assumptions (Biomass)'!$U$2:$W$2)/10^9),0)</f>
        <v>-0.006100853897</v>
      </c>
      <c r="AL2161" s="160">
        <f>IF($Y$2030&gt;0,IPMT('Assumptions (Biomass)'!$V$7,Model!AJ$1,'Assumptions (Biomass)'!$V$10,'Assumptions (Biomass)'!$V$5*Model!$Y$2030*AVERAGE('Assumptions (Biomass)'!$U$2:$W$2)/10^9),0)</f>
        <v>-0.004160845384</v>
      </c>
      <c r="AM2161" s="160">
        <f>IF($Y$2030&gt;0,IPMT('Assumptions (Biomass)'!$V$7,Model!AK$1,'Assumptions (Biomass)'!$V$10,'Assumptions (Biomass)'!$V$5*Model!$Y$2030*AVERAGE('Assumptions (Biomass)'!$U$2:$W$2)/10^9),0)</f>
        <v>-0.002128686466</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-0.02271203226</v>
      </c>
      <c r="AA2162" s="160">
        <f>IF($Z$2030&gt;0,IPMT('Assumptions (Biomass)'!$V$7,Model!X$1,'Assumptions (Biomass)'!$V$10,'Assumptions (Biomass)'!$V$5*Model!$Z$2030*AVERAGE('Assumptions (Biomass)'!$V$2:$X$2)/10^9),0)</f>
        <v>-0.02163954433</v>
      </c>
      <c r="AB2162" s="160">
        <f>IF($Z$2030&gt;0,IPMT('Assumptions (Biomass)'!$V$7,Model!Y$1,'Assumptions (Biomass)'!$V$10,'Assumptions (Biomass)'!$V$5*Model!$Z$2030*AVERAGE('Assumptions (Biomass)'!$V$2:$X$2)/10^9),0)</f>
        <v>-0.02051611323</v>
      </c>
      <c r="AC2162" s="160">
        <f>IF($Z$2030&gt;0,IPMT('Assumptions (Biomass)'!$V$7,Model!Z$1,'Assumptions (Biomass)'!$V$10,'Assumptions (Biomass)'!$V$5*Model!$Z$2030*AVERAGE('Assumptions (Biomass)'!$V$2:$X$2)/10^9),0)</f>
        <v>-0.01933931915</v>
      </c>
      <c r="AD2162" s="160">
        <f>IF($Z$2030&gt;0,IPMT('Assumptions (Biomass)'!$V$7,Model!AA$1,'Assumptions (Biomass)'!$V$10,'Assumptions (Biomass)'!$V$5*Model!$Z$2030*AVERAGE('Assumptions (Biomass)'!$V$2:$X$2)/10^9),0)</f>
        <v>-0.01810662735</v>
      </c>
      <c r="AE2162" s="160">
        <f>IF($Z$2030&gt;0,IPMT('Assumptions (Biomass)'!$V$7,Model!AB$1,'Assumptions (Biomass)'!$V$10,'Assumptions (Biomass)'!$V$5*Model!$Z$2030*AVERAGE('Assumptions (Biomass)'!$V$2:$X$2)/10^9),0)</f>
        <v>-0.01681538268</v>
      </c>
      <c r="AF2162" s="160">
        <f>IF($Z$2030&gt;0,IPMT('Assumptions (Biomass)'!$V$7,Model!AC$1,'Assumptions (Biomass)'!$V$10,'Assumptions (Biomass)'!$V$5*Model!$Z$2030*AVERAGE('Assumptions (Biomass)'!$V$2:$X$2)/10^9),0)</f>
        <v>-0.0154628039</v>
      </c>
      <c r="AG2162" s="160">
        <f>IF($Z$2030&gt;0,IPMT('Assumptions (Biomass)'!$V$7,Model!AD$1,'Assumptions (Biomass)'!$V$10,'Assumptions (Biomass)'!$V$5*Model!$Z$2030*AVERAGE('Assumptions (Biomass)'!$V$2:$X$2)/10^9),0)</f>
        <v>-0.01404597763</v>
      </c>
      <c r="AH2162" s="160">
        <f>IF($Z$2030&gt;0,IPMT('Assumptions (Biomass)'!$V$7,Model!AE$1,'Assumptions (Biomass)'!$V$10,'Assumptions (Biomass)'!$V$5*Model!$Z$2030*AVERAGE('Assumptions (Biomass)'!$V$2:$X$2)/10^9),0)</f>
        <v>-0.0125618521</v>
      </c>
      <c r="AI2162" s="160">
        <f>IF($Z$2030&gt;0,IPMT('Assumptions (Biomass)'!$V$7,Model!AF$1,'Assumptions (Biomass)'!$V$10,'Assumptions (Biomass)'!$V$5*Model!$Z$2030*AVERAGE('Assumptions (Biomass)'!$V$2:$X$2)/10^9),0)</f>
        <v>-0.01100723062</v>
      </c>
      <c r="AJ2162" s="160">
        <f>IF($Z$2030&gt;0,IPMT('Assumptions (Biomass)'!$V$7,Model!AG$1,'Assumptions (Biomass)'!$V$10,'Assumptions (Biomass)'!$V$5*Model!$Z$2030*AVERAGE('Assumptions (Biomass)'!$V$2:$X$2)/10^9),0)</f>
        <v>-0.00937876461</v>
      </c>
      <c r="AK2162" s="160">
        <f>IF($Z$2030&gt;0,IPMT('Assumptions (Biomass)'!$V$7,Model!AH$1,'Assumptions (Biomass)'!$V$10,'Assumptions (Biomass)'!$V$5*Model!$Z$2030*AVERAGE('Assumptions (Biomass)'!$V$2:$X$2)/10^9),0)</f>
        <v>-0.007672946468</v>
      </c>
      <c r="AL2162" s="160">
        <f>IF($Z$2030&gt;0,IPMT('Assumptions (Biomass)'!$V$7,Model!AI$1,'Assumptions (Biomass)'!$V$10,'Assumptions (Biomass)'!$V$5*Model!$Z$2030*AVERAGE('Assumptions (Biomass)'!$V$2:$X$2)/10^9),0)</f>
        <v>-0.005886101965</v>
      </c>
      <c r="AM2162" s="160">
        <f>IF($Z$2030&gt;0,IPMT('Assumptions (Biomass)'!$V$7,Model!AJ$1,'Assumptions (Biomass)'!$V$10,'Assumptions (Biomass)'!$V$5*Model!$Z$2030*AVERAGE('Assumptions (Biomass)'!$V$2:$X$2)/10^9),0)</f>
        <v>-0.004014382348</v>
      </c>
      <c r="AN2162" s="160">
        <f>IF($Z$2030&gt;0,IPMT('Assumptions (Biomass)'!$V$7,Model!AK$1,'Assumptions (Biomass)'!$V$10,'Assumptions (Biomass)'!$V$5*Model!$Z$2030*AVERAGE('Assumptions (Biomass)'!$V$2:$X$2)/10^9),0)</f>
        <v>-0.002053756048</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-0.02316387082</v>
      </c>
      <c r="AB2163" s="160">
        <f>IF($AA$2030&gt;0,IPMT('Assumptions (Biomass)'!$V$7,Model!X$1,'Assumptions (Biomass)'!$V$10,'Assumptions (Biomass)'!$V$5*Model!$AA$2030*AVERAGE('Assumptions (Biomass)'!$W$2:$Y$2)/10^9),0)</f>
        <v>-0.02207004657</v>
      </c>
      <c r="AC2163" s="160">
        <f>IF($AA$2030&gt;0,IPMT('Assumptions (Biomass)'!$V$7,Model!Y$1,'Assumptions (Biomass)'!$V$10,'Assumptions (Biomass)'!$V$5*Model!$AA$2030*AVERAGE('Assumptions (Biomass)'!$W$2:$Y$2)/10^9),0)</f>
        <v>-0.02092426566</v>
      </c>
      <c r="AD2163" s="160">
        <f>IF($AA$2030&gt;0,IPMT('Assumptions (Biomass)'!$V$7,Model!Z$1,'Assumptions (Biomass)'!$V$10,'Assumptions (Biomass)'!$V$5*Model!$AA$2030*AVERAGE('Assumptions (Biomass)'!$W$2:$Y$2)/10^9),0)</f>
        <v>-0.01972406015</v>
      </c>
      <c r="AE2163" s="160">
        <f>IF($AA$2030&gt;0,IPMT('Assumptions (Biomass)'!$V$7,Model!AA$1,'Assumptions (Biomass)'!$V$10,'Assumptions (Biomass)'!$V$5*Model!$AA$2030*AVERAGE('Assumptions (Biomass)'!$W$2:$Y$2)/10^9),0)</f>
        <v>-0.01846684489</v>
      </c>
      <c r="AF2163" s="160">
        <f>IF($AA$2030&gt;0,IPMT('Assumptions (Biomass)'!$V$7,Model!AB$1,'Assumptions (Biomass)'!$V$10,'Assumptions (Biomass)'!$V$5*Model!$AA$2030*AVERAGE('Assumptions (Biomass)'!$W$2:$Y$2)/10^9),0)</f>
        <v>-0.0171499119</v>
      </c>
      <c r="AG2163" s="160">
        <f>IF($AA$2030&gt;0,IPMT('Assumptions (Biomass)'!$V$7,Model!AC$1,'Assumptions (Biomass)'!$V$10,'Assumptions (Biomass)'!$V$5*Model!$AA$2030*AVERAGE('Assumptions (Biomass)'!$W$2:$Y$2)/10^9),0)</f>
        <v>-0.01577042459</v>
      </c>
      <c r="AH2163" s="160">
        <f>IF($AA$2030&gt;0,IPMT('Assumptions (Biomass)'!$V$7,Model!AD$1,'Assumptions (Biomass)'!$V$10,'Assumptions (Biomass)'!$V$5*Model!$AA$2030*AVERAGE('Assumptions (Biomass)'!$W$2:$Y$2)/10^9),0)</f>
        <v>-0.01432541164</v>
      </c>
      <c r="AI2163" s="160">
        <f>IF($AA$2030&gt;0,IPMT('Assumptions (Biomass)'!$V$7,Model!AE$1,'Assumptions (Biomass)'!$V$10,'Assumptions (Biomass)'!$V$5*Model!$AA$2030*AVERAGE('Assumptions (Biomass)'!$W$2:$Y$2)/10^9),0)</f>
        <v>-0.01281176057</v>
      </c>
      <c r="AJ2163" s="160">
        <f>IF($AA$2030&gt;0,IPMT('Assumptions (Biomass)'!$V$7,Model!AF$1,'Assumptions (Biomass)'!$V$10,'Assumptions (Biomass)'!$V$5*Model!$AA$2030*AVERAGE('Assumptions (Biomass)'!$W$2:$Y$2)/10^9),0)</f>
        <v>-0.01122621108</v>
      </c>
      <c r="AK2163" s="160">
        <f>IF($AA$2030&gt;0,IPMT('Assumptions (Biomass)'!$V$7,Model!AG$1,'Assumptions (Biomass)'!$V$10,'Assumptions (Biomass)'!$V$5*Model!$AA$2030*AVERAGE('Assumptions (Biomass)'!$W$2:$Y$2)/10^9),0)</f>
        <v>-0.00956534798</v>
      </c>
      <c r="AL2163" s="160">
        <f>IF($AA$2030&gt;0,IPMT('Assumptions (Biomass)'!$V$7,Model!AH$1,'Assumptions (Biomass)'!$V$10,'Assumptions (Biomass)'!$V$5*Model!$AA$2030*AVERAGE('Assumptions (Biomass)'!$W$2:$Y$2)/10^9),0)</f>
        <v>-0.007825593887</v>
      </c>
      <c r="AM2163" s="160">
        <f>IF($AA$2030&gt;0,IPMT('Assumptions (Biomass)'!$V$7,Model!AI$1,'Assumptions (Biomass)'!$V$10,'Assumptions (Biomass)'!$V$5*Model!$AA$2030*AVERAGE('Assumptions (Biomass)'!$W$2:$Y$2)/10^9),0)</f>
        <v>-0.006003201475</v>
      </c>
      <c r="AN2163" s="160">
        <f>IF($AA$2030&gt;0,IPMT('Assumptions (Biomass)'!$V$7,Model!AJ$1,'Assumptions (Biomass)'!$V$10,'Assumptions (Biomass)'!$V$5*Model!$AA$2030*AVERAGE('Assumptions (Biomass)'!$W$2:$Y$2)/10^9),0)</f>
        <v>-0.004094245423</v>
      </c>
      <c r="AO2163" s="160">
        <f>IF($AA$2030&gt;0,IPMT('Assumptions (Biomass)'!$V$7,Model!AK$1,'Assumptions (Biomass)'!$V$10,'Assumptions (Biomass)'!$V$5*Model!$AA$2030*AVERAGE('Assumptions (Biomass)'!$W$2:$Y$2)/10^9),0)</f>
        <v>-0.002094613959</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-0.02362469837</v>
      </c>
      <c r="AC2164" s="160">
        <f>IF($AB$2030&gt;0,IPMT('Assumptions (Biomass)'!$V$7,Model!X$1,'Assumptions (Biomass)'!$V$10,'Assumptions (Biomass)'!$V$5*Model!$AB$2030*AVERAGE('Assumptions (Biomass)'!$X$2:$Z$2)/10^9),0)</f>
        <v>-0.02250911331</v>
      </c>
      <c r="AD2164" s="160">
        <f>IF($AB$2030&gt;0,IPMT('Assumptions (Biomass)'!$V$7,Model!Y$1,'Assumptions (Biomass)'!$V$10,'Assumptions (Biomass)'!$V$5*Model!$AB$2030*AVERAGE('Assumptions (Biomass)'!$X$2:$Z$2)/10^9),0)</f>
        <v>-0.02134053796</v>
      </c>
      <c r="AE2164" s="160">
        <f>IF($AB$2030&gt;0,IPMT('Assumptions (Biomass)'!$V$7,Model!Z$1,'Assumptions (Biomass)'!$V$10,'Assumptions (Biomass)'!$V$5*Model!$AB$2030*AVERAGE('Assumptions (Biomass)'!$X$2:$Z$2)/10^9),0)</f>
        <v>-0.02011645529</v>
      </c>
      <c r="AF2164" s="160">
        <f>IF($AB$2030&gt;0,IPMT('Assumptions (Biomass)'!$V$7,Model!AA$1,'Assumptions (Biomass)'!$V$10,'Assumptions (Biomass)'!$V$5*Model!$AB$2030*AVERAGE('Assumptions (Biomass)'!$X$2:$Z$2)/10^9),0)</f>
        <v>-0.01883422868</v>
      </c>
      <c r="AG2164" s="160">
        <f>IF($AB$2030&gt;0,IPMT('Assumptions (Biomass)'!$V$7,Model!AB$1,'Assumptions (Biomass)'!$V$10,'Assumptions (Biomass)'!$V$5*Model!$AB$2030*AVERAGE('Assumptions (Biomass)'!$X$2:$Z$2)/10^9),0)</f>
        <v>-0.01749109632</v>
      </c>
      <c r="AH2164" s="160">
        <f>IF($AB$2030&gt;0,IPMT('Assumptions (Biomass)'!$V$7,Model!AC$1,'Assumptions (Biomass)'!$V$10,'Assumptions (Biomass)'!$V$5*Model!$AB$2030*AVERAGE('Assumptions (Biomass)'!$X$2:$Z$2)/10^9),0)</f>
        <v>-0.01608416516</v>
      </c>
      <c r="AI2164" s="160">
        <f>IF($AB$2030&gt;0,IPMT('Assumptions (Biomass)'!$V$7,Model!AD$1,'Assumptions (Biomass)'!$V$10,'Assumptions (Biomass)'!$V$5*Model!$AB$2030*AVERAGE('Assumptions (Biomass)'!$X$2:$Z$2)/10^9),0)</f>
        <v>-0.01461040478</v>
      </c>
      <c r="AJ2164" s="160">
        <f>IF($AB$2030&gt;0,IPMT('Assumptions (Biomass)'!$V$7,Model!AE$1,'Assumptions (Biomass)'!$V$10,'Assumptions (Biomass)'!$V$5*Model!$AB$2030*AVERAGE('Assumptions (Biomass)'!$X$2:$Z$2)/10^9),0)</f>
        <v>-0.01306664078</v>
      </c>
      <c r="AK2164" s="160">
        <f>IF($AB$2030&gt;0,IPMT('Assumptions (Biomass)'!$V$7,Model!AF$1,'Assumptions (Biomass)'!$V$10,'Assumptions (Biomass)'!$V$5*Model!$AB$2030*AVERAGE('Assumptions (Biomass)'!$X$2:$Z$2)/10^9),0)</f>
        <v>-0.01144954798</v>
      </c>
      <c r="AL2164" s="160">
        <f>IF($AB$2030&gt;0,IPMT('Assumptions (Biomass)'!$V$7,Model!AG$1,'Assumptions (Biomass)'!$V$10,'Assumptions (Biomass)'!$V$5*Model!$AB$2030*AVERAGE('Assumptions (Biomass)'!$X$2:$Z$2)/10^9),0)</f>
        <v>-0.009755643283</v>
      </c>
      <c r="AM2164" s="160">
        <f>IF($AB$2030&gt;0,IPMT('Assumptions (Biomass)'!$V$7,Model!AH$1,'Assumptions (Biomass)'!$V$10,'Assumptions (Biomass)'!$V$5*Model!$AB$2030*AVERAGE('Assumptions (Biomass)'!$X$2:$Z$2)/10^9),0)</f>
        <v>-0.007981278109</v>
      </c>
      <c r="AN2164" s="160">
        <f>IF($AB$2030&gt;0,IPMT('Assumptions (Biomass)'!$V$7,Model!AI$1,'Assumptions (Biomass)'!$V$10,'Assumptions (Biomass)'!$V$5*Model!$AB$2030*AVERAGE('Assumptions (Biomass)'!$X$2:$Z$2)/10^9),0)</f>
        <v>-0.00612263059</v>
      </c>
      <c r="AO2164" s="160">
        <f>IF($AB$2030&gt;0,IPMT('Assumptions (Biomass)'!$V$7,Model!AJ$1,'Assumptions (Biomass)'!$V$10,'Assumptions (Biomass)'!$V$5*Model!$AB$2030*AVERAGE('Assumptions (Biomass)'!$X$2:$Z$2)/10^9),0)</f>
        <v>-0.004175697313</v>
      </c>
      <c r="AP2164" s="160">
        <f>IF($AB$2030&gt;0,IPMT('Assumptions (Biomass)'!$V$7,Model!AK$1,'Assumptions (Biomass)'!$V$10,'Assumptions (Biomass)'!$V$5*Model!$AB$2030*AVERAGE('Assumptions (Biomass)'!$X$2:$Z$2)/10^9),0)</f>
        <v>-0.002136284706</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-0.02409469373</v>
      </c>
      <c r="AD2165" s="160">
        <f>IF($AC$2030&gt;0,IPMT('Assumptions (Biomass)'!$V$7,Model!X$1,'Assumptions (Biomass)'!$V$10,'Assumptions (Biomass)'!$V$5*Model!$AC$2030*AVERAGE('Assumptions (Biomass)'!$Y$2:$AA$2)/10^9),0)</f>
        <v>-0.02295691496</v>
      </c>
      <c r="AE2165" s="160">
        <f>IF($AC$2030&gt;0,IPMT('Assumptions (Biomass)'!$V$7,Model!Y$1,'Assumptions (Biomass)'!$V$10,'Assumptions (Biomass)'!$V$5*Model!$AC$2030*AVERAGE('Assumptions (Biomass)'!$Y$2:$AA$2)/10^9),0)</f>
        <v>-0.02176509169</v>
      </c>
      <c r="AF2165" s="160">
        <f>IF($AC$2030&gt;0,IPMT('Assumptions (Biomass)'!$V$7,Model!Z$1,'Assumptions (Biomass)'!$V$10,'Assumptions (Biomass)'!$V$5*Model!$AC$2030*AVERAGE('Assumptions (Biomass)'!$Y$2:$AA$2)/10^9),0)</f>
        <v>-0.02051665682</v>
      </c>
      <c r="AG2165" s="160">
        <f>IF($AC$2030&gt;0,IPMT('Assumptions (Biomass)'!$V$7,Model!AA$1,'Assumptions (Biomass)'!$V$10,'Assumptions (Biomass)'!$V$5*Model!$AC$2030*AVERAGE('Assumptions (Biomass)'!$Y$2:$AA$2)/10^9),0)</f>
        <v>-0.0192089213</v>
      </c>
      <c r="AH2165" s="160">
        <f>IF($AC$2030&gt;0,IPMT('Assumptions (Biomass)'!$V$7,Model!AB$1,'Assumptions (Biomass)'!$V$10,'Assumptions (Biomass)'!$V$5*Model!$AC$2030*AVERAGE('Assumptions (Biomass)'!$Y$2:$AA$2)/10^9),0)</f>
        <v>-0.01783906834</v>
      </c>
      <c r="AI2165" s="160">
        <f>IF($AC$2030&gt;0,IPMT('Assumptions (Biomass)'!$V$7,Model!AC$1,'Assumptions (Biomass)'!$V$10,'Assumptions (Biomass)'!$V$5*Model!$AC$2030*AVERAGE('Assumptions (Biomass)'!$Y$2:$AA$2)/10^9),0)</f>
        <v>-0.01640414736</v>
      </c>
      <c r="AJ2165" s="160">
        <f>IF($AC$2030&gt;0,IPMT('Assumptions (Biomass)'!$V$7,Model!AD$1,'Assumptions (Biomass)'!$V$10,'Assumptions (Biomass)'!$V$5*Model!$AC$2030*AVERAGE('Assumptions (Biomass)'!$Y$2:$AA$2)/10^9),0)</f>
        <v>-0.01490106764</v>
      </c>
      <c r="AK2165" s="160">
        <f>IF($AC$2030&gt;0,IPMT('Assumptions (Biomass)'!$V$7,Model!AE$1,'Assumptions (Biomass)'!$V$10,'Assumptions (Biomass)'!$V$5*Model!$AC$2030*AVERAGE('Assumptions (Biomass)'!$Y$2:$AA$2)/10^9),0)</f>
        <v>-0.01332659163</v>
      </c>
      <c r="AL2165" s="160">
        <f>IF($AC$2030&gt;0,IPMT('Assumptions (Biomass)'!$V$7,Model!AF$1,'Assumptions (Biomass)'!$V$10,'Assumptions (Biomass)'!$V$5*Model!$AC$2030*AVERAGE('Assumptions (Biomass)'!$Y$2:$AA$2)/10^9),0)</f>
        <v>-0.01167732801</v>
      </c>
      <c r="AM2165" s="160">
        <f>IF($AC$2030&gt;0,IPMT('Assumptions (Biomass)'!$V$7,Model!AG$1,'Assumptions (Biomass)'!$V$10,'Assumptions (Biomass)'!$V$5*Model!$AC$2030*AVERAGE('Assumptions (Biomass)'!$Y$2:$AA$2)/10^9),0)</f>
        <v>-0.009949724366</v>
      </c>
      <c r="AN2165" s="160">
        <f>IF($AC$2030&gt;0,IPMT('Assumptions (Biomass)'!$V$7,Model!AH$1,'Assumptions (Biomass)'!$V$10,'Assumptions (Biomass)'!$V$5*Model!$AC$2030*AVERAGE('Assumptions (Biomass)'!$Y$2:$AA$2)/10^9),0)</f>
        <v>-0.008140059551</v>
      </c>
      <c r="AO2165" s="160">
        <f>IF($AC$2030&gt;0,IPMT('Assumptions (Biomass)'!$V$7,Model!AI$1,'Assumptions (Biomass)'!$V$10,'Assumptions (Biomass)'!$V$5*Model!$AC$2030*AVERAGE('Assumptions (Biomass)'!$Y$2:$AA$2)/10^9),0)</f>
        <v>-0.006244435656</v>
      </c>
      <c r="AP2165" s="160">
        <f>IF($AC$2030&gt;0,IPMT('Assumptions (Biomass)'!$V$7,Model!AJ$1,'Assumptions (Biomass)'!$V$10,'Assumptions (Biomass)'!$V$5*Model!$AC$2030*AVERAGE('Assumptions (Biomass)'!$Y$2:$AA$2)/10^9),0)</f>
        <v>-0.004258769627</v>
      </c>
      <c r="AQ2165" s="160">
        <f>IF($AC$2030&gt;0,IPMT('Assumptions (Biomass)'!$V$7,Model!AK$1,'Assumptions (Biomass)'!$V$10,'Assumptions (Biomass)'!$V$5*Model!$AC$2030*AVERAGE('Assumptions (Biomass)'!$Y$2:$AA$2)/10^9),0)</f>
        <v>-0.002178784461</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-0.02457403928</v>
      </c>
      <c r="AE2166" s="160">
        <f>IF($AD$2030&gt;0,IPMT('Assumptions (Biomass)'!$V$7,Model!X$1,'Assumptions (Biomass)'!$V$10,'Assumptions (Biomass)'!$V$5*Model!$AD$2030*AVERAGE('Assumptions (Biomass)'!$Z$2:$AB$2)/10^9),0)</f>
        <v>-0.02341362527</v>
      </c>
      <c r="AF2166" s="160">
        <f>IF($AD$2030&gt;0,IPMT('Assumptions (Biomass)'!$V$7,Model!Y$1,'Assumptions (Biomass)'!$V$10,'Assumptions (Biomass)'!$V$5*Model!$AD$2030*AVERAGE('Assumptions (Biomass)'!$Z$2:$AB$2)/10^9),0)</f>
        <v>-0.02219809159</v>
      </c>
      <c r="AG2166" s="160">
        <f>IF($AD$2030&gt;0,IPMT('Assumptions (Biomass)'!$V$7,Model!Z$1,'Assumptions (Biomass)'!$V$10,'Assumptions (Biomass)'!$V$5*Model!$AD$2030*AVERAGE('Assumptions (Biomass)'!$Z$2:$AB$2)/10^9),0)</f>
        <v>-0.02092482007</v>
      </c>
      <c r="AH2166" s="160">
        <f>IF($AD$2030&gt;0,IPMT('Assumptions (Biomass)'!$V$7,Model!AA$1,'Assumptions (Biomass)'!$V$10,'Assumptions (Biomass)'!$V$5*Model!$AD$2030*AVERAGE('Assumptions (Biomass)'!$Z$2:$AB$2)/10^9),0)</f>
        <v>-0.01959106814</v>
      </c>
      <c r="AI2166" s="160">
        <f>IF($AD$2030&gt;0,IPMT('Assumptions (Biomass)'!$V$7,Model!AB$1,'Assumptions (Biomass)'!$V$10,'Assumptions (Biomass)'!$V$5*Model!$AD$2030*AVERAGE('Assumptions (Biomass)'!$Z$2:$AB$2)/10^9),0)</f>
        <v>-0.018193963</v>
      </c>
      <c r="AJ2166" s="160">
        <f>IF($AD$2030&gt;0,IPMT('Assumptions (Biomass)'!$V$7,Model!AC$1,'Assumptions (Biomass)'!$V$10,'Assumptions (Biomass)'!$V$5*Model!$AD$2030*AVERAGE('Assumptions (Biomass)'!$Z$2:$AB$2)/10^9),0)</f>
        <v>-0.01673049536</v>
      </c>
      <c r="AK2166" s="160">
        <f>IF($AD$2030&gt;0,IPMT('Assumptions (Biomass)'!$V$7,Model!AD$1,'Assumptions (Biomass)'!$V$10,'Assumptions (Biomass)'!$V$5*Model!$AD$2030*AVERAGE('Assumptions (Biomass)'!$Z$2:$AB$2)/10^9),0)</f>
        <v>-0.01519751302</v>
      </c>
      <c r="AL2166" s="160">
        <f>IF($AD$2030&gt;0,IPMT('Assumptions (Biomass)'!$V$7,Model!AE$1,'Assumptions (Biomass)'!$V$10,'Assumptions (Biomass)'!$V$5*Model!$AD$2030*AVERAGE('Assumptions (Biomass)'!$Z$2:$AB$2)/10^9),0)</f>
        <v>-0.01359171401</v>
      </c>
      <c r="AM2166" s="160">
        <f>IF($AD$2030&gt;0,IPMT('Assumptions (Biomass)'!$V$7,Model!AF$1,'Assumptions (Biomass)'!$V$10,'Assumptions (Biomass)'!$V$5*Model!$AD$2030*AVERAGE('Assumptions (Biomass)'!$Z$2:$AB$2)/10^9),0)</f>
        <v>-0.01190963954</v>
      </c>
      <c r="AN2166" s="160">
        <f>IF($AD$2030&gt;0,IPMT('Assumptions (Biomass)'!$V$7,Model!AG$1,'Assumptions (Biomass)'!$V$10,'Assumptions (Biomass)'!$V$5*Model!$AD$2030*AVERAGE('Assumptions (Biomass)'!$Z$2:$AB$2)/10^9),0)</f>
        <v>-0.01014766654</v>
      </c>
      <c r="AO2166" s="160">
        <f>IF($AD$2030&gt;0,IPMT('Assumptions (Biomass)'!$V$7,Model!AH$1,'Assumptions (Biomass)'!$V$10,'Assumptions (Biomass)'!$V$5*Model!$AD$2030*AVERAGE('Assumptions (Biomass)'!$Z$2:$AB$2)/10^9),0)</f>
        <v>-0.008301999828</v>
      </c>
      <c r="AP2166" s="160">
        <f>IF($AD$2030&gt;0,IPMT('Assumptions (Biomass)'!$V$7,Model!AI$1,'Assumptions (Biomass)'!$V$10,'Assumptions (Biomass)'!$V$5*Model!$AD$2030*AVERAGE('Assumptions (Biomass)'!$Z$2:$AB$2)/10^9),0)</f>
        <v>-0.006368663941</v>
      </c>
      <c r="AQ2166" s="160">
        <f>IF($AD$2030&gt;0,IPMT('Assumptions (Biomass)'!$V$7,Model!AJ$1,'Assumptions (Biomass)'!$V$10,'Assumptions (Biomass)'!$V$5*Model!$AD$2030*AVERAGE('Assumptions (Biomass)'!$Z$2:$AB$2)/10^9),0)</f>
        <v>-0.004343494601</v>
      </c>
      <c r="AR2166" s="160">
        <f>IF($AD$2030&gt;0,IPMT('Assumptions (Biomass)'!$V$7,Model!AK$1,'Assumptions (Biomass)'!$V$10,'Assumptions (Biomass)'!$V$5*Model!$AD$2030*AVERAGE('Assumptions (Biomass)'!$Z$2:$AB$2)/10^9),0)</f>
        <v>-0.002222129716</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-0.02506292105</v>
      </c>
      <c r="AF2167" s="160">
        <f>IF($AE$2030&gt;0,IPMT('Assumptions (Biomass)'!$V$7,Model!X$1,'Assumptions (Biomass)'!$V$10,'Assumptions (Biomass)'!$V$5*Model!$AE$2030*AVERAGE('Assumptions (Biomass)'!$AA$2:$AC$2)/10^9),0)</f>
        <v>-0.02387942149</v>
      </c>
      <c r="AG2167" s="160">
        <f>IF($AE$2030&gt;0,IPMT('Assumptions (Biomass)'!$V$7,Model!Y$1,'Assumptions (Biomass)'!$V$10,'Assumptions (Biomass)'!$V$5*Model!$AE$2030*AVERAGE('Assumptions (Biomass)'!$AA$2:$AC$2)/10^9),0)</f>
        <v>-0.0226397057</v>
      </c>
      <c r="AH2167" s="160">
        <f>IF($AE$2030&gt;0,IPMT('Assumptions (Biomass)'!$V$7,Model!Z$1,'Assumptions (Biomass)'!$V$10,'Assumptions (Biomass)'!$V$5*Model!$AE$2030*AVERAGE('Assumptions (Biomass)'!$AA$2:$AC$2)/10^9),0)</f>
        <v>-0.0213411034</v>
      </c>
      <c r="AI2167" s="160">
        <f>IF($AE$2030&gt;0,IPMT('Assumptions (Biomass)'!$V$7,Model!AA$1,'Assumptions (Biomass)'!$V$10,'Assumptions (Biomass)'!$V$5*Model!$AE$2030*AVERAGE('Assumptions (Biomass)'!$AA$2:$AC$2)/10^9),0)</f>
        <v>-0.0199808175</v>
      </c>
      <c r="AJ2167" s="160">
        <f>IF($AE$2030&gt;0,IPMT('Assumptions (Biomass)'!$V$7,Model!AB$1,'Assumptions (Biomass)'!$V$10,'Assumptions (Biomass)'!$V$5*Model!$AE$2030*AVERAGE('Assumptions (Biomass)'!$AA$2:$AC$2)/10^9),0)</f>
        <v>-0.01855591802</v>
      </c>
      <c r="AK2167" s="160">
        <f>IF($AE$2030&gt;0,IPMT('Assumptions (Biomass)'!$V$7,Model!AC$1,'Assumptions (Biomass)'!$V$10,'Assumptions (Biomass)'!$V$5*Model!$AE$2030*AVERAGE('Assumptions (Biomass)'!$AA$2:$AC$2)/10^9),0)</f>
        <v>-0.01706333581</v>
      </c>
      <c r="AL2167" s="160">
        <f>IF($AE$2030&gt;0,IPMT('Assumptions (Biomass)'!$V$7,Model!AD$1,'Assumptions (Biomass)'!$V$10,'Assumptions (Biomass)'!$V$5*Model!$AE$2030*AVERAGE('Assumptions (Biomass)'!$AA$2:$AC$2)/10^9),0)</f>
        <v>-0.01549985595</v>
      </c>
      <c r="AM2167" s="160">
        <f>IF($AE$2030&gt;0,IPMT('Assumptions (Biomass)'!$V$7,Model!AE$1,'Assumptions (Biomass)'!$V$10,'Assumptions (Biomass)'!$V$5*Model!$AE$2030*AVERAGE('Assumptions (Biomass)'!$AA$2:$AC$2)/10^9),0)</f>
        <v>-0.01386211079</v>
      </c>
      <c r="AN2167" s="160">
        <f>IF($AE$2030&gt;0,IPMT('Assumptions (Biomass)'!$V$7,Model!AF$1,'Assumptions (Biomass)'!$V$10,'Assumptions (Biomass)'!$V$5*Model!$AE$2030*AVERAGE('Assumptions (Biomass)'!$AA$2:$AC$2)/10^9),0)</f>
        <v>-0.01214657274</v>
      </c>
      <c r="AO2167" s="160">
        <f>IF($AE$2030&gt;0,IPMT('Assumptions (Biomass)'!$V$7,Model!AG$1,'Assumptions (Biomass)'!$V$10,'Assumptions (Biomass)'!$V$5*Model!$AE$2030*AVERAGE('Assumptions (Biomass)'!$AA$2:$AC$2)/10^9),0)</f>
        <v>-0.01034954663</v>
      </c>
      <c r="AP2167" s="160">
        <f>IF($AE$2030&gt;0,IPMT('Assumptions (Biomass)'!$V$7,Model!AH$1,'Assumptions (Biomass)'!$V$10,'Assumptions (Biomass)'!$V$5*Model!$AE$2030*AVERAGE('Assumptions (Biomass)'!$AA$2:$AC$2)/10^9),0)</f>
        <v>-0.008467161783</v>
      </c>
      <c r="AQ2167" s="160">
        <f>IF($AE$2030&gt;0,IPMT('Assumptions (Biomass)'!$V$7,Model!AI$1,'Assumptions (Biomass)'!$V$10,'Assumptions (Biomass)'!$V$5*Model!$AE$2030*AVERAGE('Assumptions (Biomass)'!$AA$2:$AC$2)/10^9),0)</f>
        <v>-0.006495363654</v>
      </c>
      <c r="AR2167" s="160">
        <f>IF($AE$2030&gt;0,IPMT('Assumptions (Biomass)'!$V$7,Model!AJ$1,'Assumptions (Biomass)'!$V$10,'Assumptions (Biomass)'!$V$5*Model!$AE$2030*AVERAGE('Assumptions (Biomass)'!$AA$2:$AC$2)/10^9),0)</f>
        <v>-0.004429905113</v>
      </c>
      <c r="AS2167" s="160">
        <f>IF($AE$2030&gt;0,IPMT('Assumptions (Biomass)'!$V$7,Model!AK$1,'Assumptions (Biomass)'!$V$10,'Assumptions (Biomass)'!$V$5*Model!$AE$2030*AVERAGE('Assumptions (Biomass)'!$AA$2:$AC$2)/10^9),0)</f>
        <v>-0.002266337292</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-0.02556152875</v>
      </c>
      <c r="AG2168" s="160">
        <f>IF($AF$2030&gt;0,IPMT('Assumptions (Biomass)'!$V$7,Model!X$1,'Assumptions (Biomass)'!$V$10,'Assumptions (Biomass)'!$V$5*Model!$AF$2030*AVERAGE('Assumptions (Biomass)'!$AB$2:$AD$2)/10^9),0)</f>
        <v>-0.02435448437</v>
      </c>
      <c r="AH2168" s="160">
        <f>IF($AF$2030&gt;0,IPMT('Assumptions (Biomass)'!$V$7,Model!Y$1,'Assumptions (Biomass)'!$V$10,'Assumptions (Biomass)'!$V$5*Model!$AF$2030*AVERAGE('Assumptions (Biomass)'!$AB$2:$AD$2)/10^9),0)</f>
        <v>-0.02309010538</v>
      </c>
      <c r="AI2168" s="160">
        <f>IF($AF$2030&gt;0,IPMT('Assumptions (Biomass)'!$V$7,Model!Z$1,'Assumptions (Biomass)'!$V$10,'Assumptions (Biomass)'!$V$5*Model!$AF$2030*AVERAGE('Assumptions (Biomass)'!$AB$2:$AD$2)/10^9),0)</f>
        <v>-0.02176566838</v>
      </c>
      <c r="AJ2168" s="160">
        <f>IF($AF$2030&gt;0,IPMT('Assumptions (Biomass)'!$V$7,Model!AA$1,'Assumptions (Biomass)'!$V$10,'Assumptions (Biomass)'!$V$5*Model!$AF$2030*AVERAGE('Assumptions (Biomass)'!$AB$2:$AD$2)/10^9),0)</f>
        <v>-0.02037832063</v>
      </c>
      <c r="AK2168" s="160">
        <f>IF($AF$2030&gt;0,IPMT('Assumptions (Biomass)'!$V$7,Model!AB$1,'Assumptions (Biomass)'!$V$10,'Assumptions (Biomass)'!$V$5*Model!$AF$2030*AVERAGE('Assumptions (Biomass)'!$AB$2:$AD$2)/10^9),0)</f>
        <v>-0.01892507386</v>
      </c>
      <c r="AL2168" s="160">
        <f>IF($AF$2030&gt;0,IPMT('Assumptions (Biomass)'!$V$7,Model!AC$1,'Assumptions (Biomass)'!$V$10,'Assumptions (Biomass)'!$V$5*Model!$AF$2030*AVERAGE('Assumptions (Biomass)'!$AB$2:$AD$2)/10^9),0)</f>
        <v>-0.01740279786</v>
      </c>
      <c r="AM2168" s="160">
        <f>IF($AF$2030&gt;0,IPMT('Assumptions (Biomass)'!$V$7,Model!AD$1,'Assumptions (Biomass)'!$V$10,'Assumptions (Biomass)'!$V$5*Model!$AF$2030*AVERAGE('Assumptions (Biomass)'!$AB$2:$AD$2)/10^9),0)</f>
        <v>-0.01580821376</v>
      </c>
      <c r="AN2168" s="160">
        <f>IF($AF$2030&gt;0,IPMT('Assumptions (Biomass)'!$V$7,Model!AE$1,'Assumptions (Biomass)'!$V$10,'Assumptions (Biomass)'!$V$5*Model!$AF$2030*AVERAGE('Assumptions (Biomass)'!$AB$2:$AD$2)/10^9),0)</f>
        <v>-0.01413788691</v>
      </c>
      <c r="AO2168" s="160">
        <f>IF($AF$2030&gt;0,IPMT('Assumptions (Biomass)'!$V$7,Model!AF$1,'Assumptions (Biomass)'!$V$10,'Assumptions (Biomass)'!$V$5*Model!$AF$2030*AVERAGE('Assumptions (Biomass)'!$AB$2:$AD$2)/10^9),0)</f>
        <v>-0.01238821954</v>
      </c>
      <c r="AP2168" s="160">
        <f>IF($AF$2030&gt;0,IPMT('Assumptions (Biomass)'!$V$7,Model!AG$1,'Assumptions (Biomass)'!$V$10,'Assumptions (Biomass)'!$V$5*Model!$AF$2030*AVERAGE('Assumptions (Biomass)'!$AB$2:$AD$2)/10^9),0)</f>
        <v>-0.01055544297</v>
      </c>
      <c r="AQ2168" s="160">
        <f>IF($AF$2030&gt;0,IPMT('Assumptions (Biomass)'!$V$7,Model!AH$1,'Assumptions (Biomass)'!$V$10,'Assumptions (Biomass)'!$V$5*Model!$AF$2030*AVERAGE('Assumptions (Biomass)'!$AB$2:$AD$2)/10^9),0)</f>
        <v>-0.008635609509</v>
      </c>
      <c r="AR2168" s="160">
        <f>IF($AF$2030&gt;0,IPMT('Assumptions (Biomass)'!$V$7,Model!AI$1,'Assumptions (Biomass)'!$V$10,'Assumptions (Biomass)'!$V$5*Model!$AF$2030*AVERAGE('Assumptions (Biomass)'!$AB$2:$AD$2)/10^9),0)</f>
        <v>-0.00662458396</v>
      </c>
      <c r="AS2168" s="160">
        <f>IF($AF$2030&gt;0,IPMT('Assumptions (Biomass)'!$V$7,Model!AJ$1,'Assumptions (Biomass)'!$V$10,'Assumptions (Biomass)'!$V$5*Model!$AF$2030*AVERAGE('Assumptions (Biomass)'!$AB$2:$AD$2)/10^9),0)</f>
        <v>-0.004518034697</v>
      </c>
      <c r="AT2168" s="160">
        <f>IF($AF$2030&gt;0,IPMT('Assumptions (Biomass)'!$V$7,Model!AK$1,'Assumptions (Biomass)'!$V$10,'Assumptions (Biomass)'!$V$5*Model!$AF$2030*AVERAGE('Assumptions (Biomass)'!$AB$2:$AD$2)/10^9),0)</f>
        <v>-0.002311424345</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-0.02607005588</v>
      </c>
      <c r="AH2169" s="160">
        <f>IF($AG$2030&gt;0,IPMT('Assumptions (Biomass)'!$V$7,Model!X$1,'Assumptions (Biomass)'!$V$10,'Assumptions (Biomass)'!$V$5*Model!$AG$2030*AVERAGE('Assumptions (Biomass)'!$AC$2:$AE$2)/10^9),0)</f>
        <v>-0.02483899826</v>
      </c>
      <c r="AI2169" s="160">
        <f>IF($AG$2030&gt;0,IPMT('Assumptions (Biomass)'!$V$7,Model!Y$1,'Assumptions (Biomass)'!$V$10,'Assumptions (Biomass)'!$V$5*Model!$AG$2030*AVERAGE('Assumptions (Biomass)'!$AC$2:$AE$2)/10^9),0)</f>
        <v>-0.02354946541</v>
      </c>
      <c r="AJ2169" s="160">
        <f>IF($AG$2030&gt;0,IPMT('Assumptions (Biomass)'!$V$7,Model!Z$1,'Assumptions (Biomass)'!$V$10,'Assumptions (Biomass)'!$V$5*Model!$AG$2030*AVERAGE('Assumptions (Biomass)'!$AC$2:$AE$2)/10^9),0)</f>
        <v>-0.02219867975</v>
      </c>
      <c r="AK2169" s="160">
        <f>IF($AG$2030&gt;0,IPMT('Assumptions (Biomass)'!$V$7,Model!AA$1,'Assumptions (Biomass)'!$V$10,'Assumptions (Biomass)'!$V$5*Model!$AG$2030*AVERAGE('Assumptions (Biomass)'!$AC$2:$AE$2)/10^9),0)</f>
        <v>-0.02078373178</v>
      </c>
      <c r="AL2169" s="160">
        <f>IF($AG$2030&gt;0,IPMT('Assumptions (Biomass)'!$V$7,Model!AB$1,'Assumptions (Biomass)'!$V$10,'Assumptions (Biomass)'!$V$5*Model!$AG$2030*AVERAGE('Assumptions (Biomass)'!$AC$2:$AE$2)/10^9),0)</f>
        <v>-0.01930157377</v>
      </c>
      <c r="AM2169" s="160">
        <f>IF($AG$2030&gt;0,IPMT('Assumptions (Biomass)'!$V$7,Model!AC$1,'Assumptions (Biomass)'!$V$10,'Assumptions (Biomass)'!$V$5*Model!$AG$2030*AVERAGE('Assumptions (Biomass)'!$AC$2:$AE$2)/10^9),0)</f>
        <v>-0.01774901326</v>
      </c>
      <c r="AN2169" s="160">
        <f>IF($AG$2030&gt;0,IPMT('Assumptions (Biomass)'!$V$7,Model!AD$1,'Assumptions (Biomass)'!$V$10,'Assumptions (Biomass)'!$V$5*Model!$AG$2030*AVERAGE('Assumptions (Biomass)'!$AC$2:$AE$2)/10^9),0)</f>
        <v>-0.01612270612</v>
      </c>
      <c r="AO2169" s="160">
        <f>IF($AG$2030&gt;0,IPMT('Assumptions (Biomass)'!$V$7,Model!AE$1,'Assumptions (Biomass)'!$V$10,'Assumptions (Biomass)'!$V$5*Model!$AG$2030*AVERAGE('Assumptions (Biomass)'!$AC$2:$AE$2)/10^9),0)</f>
        <v>-0.01441914939</v>
      </c>
      <c r="AP2169" s="160">
        <f>IF($AG$2030&gt;0,IPMT('Assumptions (Biomass)'!$V$7,Model!AF$1,'Assumptions (Biomass)'!$V$10,'Assumptions (Biomass)'!$V$5*Model!$AG$2030*AVERAGE('Assumptions (Biomass)'!$AC$2:$AE$2)/10^9),0)</f>
        <v>-0.01263467372</v>
      </c>
      <c r="AQ2169" s="160">
        <f>IF($AG$2030&gt;0,IPMT('Assumptions (Biomass)'!$V$7,Model!AG$1,'Assumptions (Biomass)'!$V$10,'Assumptions (Biomass)'!$V$5*Model!$AG$2030*AVERAGE('Assumptions (Biomass)'!$AC$2:$AE$2)/10^9),0)</f>
        <v>-0.01076543546</v>
      </c>
      <c r="AR2169" s="160">
        <f>IF($AG$2030&gt;0,IPMT('Assumptions (Biomass)'!$V$7,Model!AH$1,'Assumptions (Biomass)'!$V$10,'Assumptions (Biomass)'!$V$5*Model!$AG$2030*AVERAGE('Assumptions (Biomass)'!$AC$2:$AE$2)/10^9),0)</f>
        <v>-0.008807408375</v>
      </c>
      <c r="AS2169" s="160">
        <f>IF($AG$2030&gt;0,IPMT('Assumptions (Biomass)'!$V$7,Model!AI$1,'Assumptions (Biomass)'!$V$10,'Assumptions (Biomass)'!$V$5*Model!$AG$2030*AVERAGE('Assumptions (Biomass)'!$AC$2:$AE$2)/10^9),0)</f>
        <v>-0.006756375006</v>
      </c>
      <c r="AT2169" s="160">
        <f>IF($AG$2030&gt;0,IPMT('Assumptions (Biomass)'!$V$7,Model!AJ$1,'Assumptions (Biomass)'!$V$10,'Assumptions (Biomass)'!$V$5*Model!$AG$2030*AVERAGE('Assumptions (Biomass)'!$AC$2:$AE$2)/10^9),0)</f>
        <v>-0.004607917552</v>
      </c>
      <c r="AU2169" s="160">
        <f>IF($AG$2030&gt;0,IPMT('Assumptions (Biomass)'!$V$7,Model!AK$1,'Assumptions (Biomass)'!$V$10,'Assumptions (Biomass)'!$V$5*Model!$AG$2030*AVERAGE('Assumptions (Biomass)'!$AC$2:$AE$2)/10^9),0)</f>
        <v>-0.002357408369</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-0.02658869976</v>
      </c>
      <c r="AI2170" s="160">
        <f>IF($AH$2030&gt;0,IPMT('Assumptions (Biomass)'!$V$7,Model!X$1,'Assumptions (Biomass)'!$V$10,'Assumptions (Biomass)'!$V$5*Model!$AH$2030*AVERAGE('Assumptions (Biomass)'!$AD$2:$AF$2)/10^9),0)</f>
        <v>-0.02533315119</v>
      </c>
      <c r="AJ2170" s="160">
        <f>IF($AH$2030&gt;0,IPMT('Assumptions (Biomass)'!$V$7,Model!Y$1,'Assumptions (Biomass)'!$V$10,'Assumptions (Biomass)'!$V$5*Model!$AH$2030*AVERAGE('Assumptions (Biomass)'!$AD$2:$AF$2)/10^9),0)</f>
        <v>-0.02401796407</v>
      </c>
      <c r="AK2170" s="160">
        <f>IF($AH$2030&gt;0,IPMT('Assumptions (Biomass)'!$V$7,Model!Z$1,'Assumptions (Biomass)'!$V$10,'Assumptions (Biomass)'!$V$5*Model!$AH$2030*AVERAGE('Assumptions (Biomass)'!$AD$2:$AF$2)/10^9),0)</f>
        <v>-0.02264030556</v>
      </c>
      <c r="AL2170" s="160">
        <f>IF($AH$2030&gt;0,IPMT('Assumptions (Biomass)'!$V$7,Model!AA$1,'Assumptions (Biomass)'!$V$10,'Assumptions (Biomass)'!$V$5*Model!$AH$2030*AVERAGE('Assumptions (Biomass)'!$AD$2:$AF$2)/10^9),0)</f>
        <v>-0.02119720827</v>
      </c>
      <c r="AM2170" s="160">
        <f>IF($AH$2030&gt;0,IPMT('Assumptions (Biomass)'!$V$7,Model!AB$1,'Assumptions (Biomass)'!$V$10,'Assumptions (Biomass)'!$V$5*Model!$AH$2030*AVERAGE('Assumptions (Biomass)'!$AD$2:$AF$2)/10^9),0)</f>
        <v>-0.01968556386</v>
      </c>
      <c r="AN2170" s="160">
        <f>IF($AH$2030&gt;0,IPMT('Assumptions (Biomass)'!$V$7,Model!AC$1,'Assumptions (Biomass)'!$V$10,'Assumptions (Biomass)'!$V$5*Model!$AH$2030*AVERAGE('Assumptions (Biomass)'!$AD$2:$AF$2)/10^9),0)</f>
        <v>-0.01810211634</v>
      </c>
      <c r="AO2170" s="160">
        <f>IF($AH$2030&gt;0,IPMT('Assumptions (Biomass)'!$V$7,Model!AD$1,'Assumptions (Biomass)'!$V$10,'Assumptions (Biomass)'!$V$5*Model!$AH$2030*AVERAGE('Assumptions (Biomass)'!$AD$2:$AF$2)/10^9),0)</f>
        <v>-0.01644345506</v>
      </c>
      <c r="AP2170" s="160">
        <f>IF($AH$2030&gt;0,IPMT('Assumptions (Biomass)'!$V$7,Model!AE$1,'Assumptions (Biomass)'!$V$10,'Assumptions (Biomass)'!$V$5*Model!$AH$2030*AVERAGE('Assumptions (Biomass)'!$AD$2:$AF$2)/10^9),0)</f>
        <v>-0.01470600737</v>
      </c>
      <c r="AQ2170" s="160">
        <f>IF($AH$2030&gt;0,IPMT('Assumptions (Biomass)'!$V$7,Model!AF$1,'Assumptions (Biomass)'!$V$10,'Assumptions (Biomass)'!$V$5*Model!$AH$2030*AVERAGE('Assumptions (Biomass)'!$AD$2:$AF$2)/10^9),0)</f>
        <v>-0.01288603092</v>
      </c>
      <c r="AR2170" s="160">
        <f>IF($AH$2030&gt;0,IPMT('Assumptions (Biomass)'!$V$7,Model!AG$1,'Assumptions (Biomass)'!$V$10,'Assumptions (Biomass)'!$V$5*Model!$AH$2030*AVERAGE('Assumptions (Biomass)'!$AD$2:$AF$2)/10^9),0)</f>
        <v>-0.01097960559</v>
      </c>
      <c r="AS2170" s="160">
        <f>IF($AH$2030&gt;0,IPMT('Assumptions (Biomass)'!$V$7,Model!AH$1,'Assumptions (Biomass)'!$V$10,'Assumptions (Biomass)'!$V$5*Model!$AH$2030*AVERAGE('Assumptions (Biomass)'!$AD$2:$AF$2)/10^9),0)</f>
        <v>-0.008982625048</v>
      </c>
      <c r="AT2170" s="160">
        <f>IF($AH$2030&gt;0,IPMT('Assumptions (Biomass)'!$V$7,Model!AI$1,'Assumptions (Biomass)'!$V$10,'Assumptions (Biomass)'!$V$5*Model!$AH$2030*AVERAGE('Assumptions (Biomass)'!$AD$2:$AF$2)/10^9),0)</f>
        <v>-0.006890787934</v>
      </c>
      <c r="AU2170" s="160">
        <f>IF($AH$2030&gt;0,IPMT('Assumptions (Biomass)'!$V$7,Model!AJ$1,'Assumptions (Biomass)'!$V$10,'Assumptions (Biomass)'!$V$5*Model!$AH$2030*AVERAGE('Assumptions (Biomass)'!$AD$2:$AF$2)/10^9),0)</f>
        <v>-0.004699588558</v>
      </c>
      <c r="AV2170" s="160">
        <f>IF($AH$2030&gt;0,IPMT('Assumptions (Biomass)'!$V$7,Model!AK$1,'Assumptions (Biomass)'!$V$10,'Assumptions (Biomass)'!$V$5*Model!$AH$2030*AVERAGE('Assumptions (Biomass)'!$AD$2:$AF$2)/10^9),0)</f>
        <v>-0.002404307211</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-0.02711766166</v>
      </c>
      <c r="AJ2171" s="160">
        <f>IF($AI$2030&gt;0,IPMT('Assumptions (Biomass)'!$V$7,Model!X$1,'Assumptions (Biomass)'!$V$10,'Assumptions (Biomass)'!$V$5*Model!$AI$2030*AVERAGE('Assumptions (Biomass)'!$AE$2:$AG$2)/10^9),0)</f>
        <v>-0.02583713491</v>
      </c>
      <c r="AK2171" s="160">
        <f>IF($AI$2030&gt;0,IPMT('Assumptions (Biomass)'!$V$7,Model!Y$1,'Assumptions (Biomass)'!$V$10,'Assumptions (Biomass)'!$V$5*Model!$AI$2030*AVERAGE('Assumptions (Biomass)'!$AE$2:$AG$2)/10^9),0)</f>
        <v>-0.02449578315</v>
      </c>
      <c r="AL2171" s="160">
        <f>IF($AI$2030&gt;0,IPMT('Assumptions (Biomass)'!$V$7,Model!Z$1,'Assumptions (Biomass)'!$V$10,'Assumptions (Biomass)'!$V$5*Model!$AI$2030*AVERAGE('Assumptions (Biomass)'!$AE$2:$AG$2)/10^9),0)</f>
        <v>-0.02309071717</v>
      </c>
      <c r="AM2171" s="160">
        <f>IF($AI$2030&gt;0,IPMT('Assumptions (Biomass)'!$V$7,Model!AA$1,'Assumptions (Biomass)'!$V$10,'Assumptions (Biomass)'!$V$5*Model!$AI$2030*AVERAGE('Assumptions (Biomass)'!$AE$2:$AG$2)/10^9),0)</f>
        <v>-0.02161891056</v>
      </c>
      <c r="AN2171" s="160">
        <f>IF($AI$2030&gt;0,IPMT('Assumptions (Biomass)'!$V$7,Model!AB$1,'Assumptions (Biomass)'!$V$10,'Assumptions (Biomass)'!$V$5*Model!$AI$2030*AVERAGE('Assumptions (Biomass)'!$AE$2:$AG$2)/10^9),0)</f>
        <v>-0.02007719314</v>
      </c>
      <c r="AO2171" s="160">
        <f>IF($AI$2030&gt;0,IPMT('Assumptions (Biomass)'!$V$7,Model!AC$1,'Assumptions (Biomass)'!$V$10,'Assumptions (Biomass)'!$V$5*Model!$AI$2030*AVERAGE('Assumptions (Biomass)'!$AE$2:$AG$2)/10^9),0)</f>
        <v>-0.01846224414</v>
      </c>
      <c r="AP2171" s="160">
        <f>IF($AI$2030&gt;0,IPMT('Assumptions (Biomass)'!$V$7,Model!AD$1,'Assumptions (Biomass)'!$V$10,'Assumptions (Biomass)'!$V$5*Model!$AI$2030*AVERAGE('Assumptions (Biomass)'!$AE$2:$AG$2)/10^9),0)</f>
        <v>-0.01677058506</v>
      </c>
      <c r="AQ2171" s="160">
        <f>IF($AI$2030&gt;0,IPMT('Assumptions (Biomass)'!$V$7,Model!AE$1,'Assumptions (Biomass)'!$V$10,'Assumptions (Biomass)'!$V$5*Model!$AI$2030*AVERAGE('Assumptions (Biomass)'!$AE$2:$AG$2)/10^9),0)</f>
        <v>-0.01499857218</v>
      </c>
      <c r="AR2171" s="160">
        <f>IF($AI$2030&gt;0,IPMT('Assumptions (Biomass)'!$V$7,Model!AF$1,'Assumptions (Biomass)'!$V$10,'Assumptions (Biomass)'!$V$5*Model!$AI$2030*AVERAGE('Assumptions (Biomass)'!$AE$2:$AG$2)/10^9),0)</f>
        <v>-0.01314238868</v>
      </c>
      <c r="AS2171" s="160">
        <f>IF($AI$2030&gt;0,IPMT('Assumptions (Biomass)'!$V$7,Model!AG$1,'Assumptions (Biomass)'!$V$10,'Assumptions (Biomass)'!$V$5*Model!$AI$2030*AVERAGE('Assumptions (Biomass)'!$AE$2:$AG$2)/10^9),0)</f>
        <v>-0.01119803647</v>
      </c>
      <c r="AT2171" s="160">
        <f>IF($AI$2030&gt;0,IPMT('Assumptions (Biomass)'!$V$7,Model!AH$1,'Assumptions (Biomass)'!$V$10,'Assumptions (Biomass)'!$V$5*Model!$AI$2030*AVERAGE('Assumptions (Biomass)'!$AE$2:$AG$2)/10^9),0)</f>
        <v>-0.009161327523</v>
      </c>
      <c r="AU2171" s="160">
        <f>IF($AI$2030&gt;0,IPMT('Assumptions (Biomass)'!$V$7,Model!AI$1,'Assumptions (Biomass)'!$V$10,'Assumptions (Biomass)'!$V$5*Model!$AI$2030*AVERAGE('Assumptions (Biomass)'!$AE$2:$AG$2)/10^9),0)</f>
        <v>-0.007027874905</v>
      </c>
      <c r="AV2171" s="160">
        <f>IF($AI$2030&gt;0,IPMT('Assumptions (Biomass)'!$V$7,Model!AJ$1,'Assumptions (Biomass)'!$V$10,'Assumptions (Biomass)'!$V$5*Model!$AI$2030*AVERAGE('Assumptions (Biomass)'!$AE$2:$AG$2)/10^9),0)</f>
        <v>-0.004793083288</v>
      </c>
      <c r="AW2171" s="160">
        <f>IF($AI$2030&gt;0,IPMT('Assumptions (Biomass)'!$V$7,Model!AK$1,'Assumptions (Biomass)'!$V$10,'Assumptions (Biomass)'!$V$5*Model!$AI$2030*AVERAGE('Assumptions (Biomass)'!$AE$2:$AG$2)/10^9),0)</f>
        <v>-0.002452139069</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-0.02765714686</v>
      </c>
      <c r="AK2172" s="177">
        <f>IF($AJ$2030&gt;0,IPMT('Assumptions (Biomass)'!$V$7,Model!X$1,'Assumptions (Biomass)'!$V$10,'Assumptions (Biomass)'!$V$5*Model!$AJ$2030*AVERAGE('Assumptions (Biomass)'!$AF$2:$AH$2)/10^9),0)</f>
        <v>-0.02635114501</v>
      </c>
      <c r="AL2172" s="177">
        <f>IF($AJ$2030&gt;0,IPMT('Assumptions (Biomass)'!$V$7,Model!Y$1,'Assumptions (Biomass)'!$V$10,'Assumptions (Biomass)'!$V$5*Model!$AJ$2030*AVERAGE('Assumptions (Biomass)'!$AF$2:$AH$2)/10^9),0)</f>
        <v>-0.02498310807</v>
      </c>
      <c r="AM2172" s="177">
        <f>IF($AJ$2030&gt;0,IPMT('Assumptions (Biomass)'!$V$7,Model!Z$1,'Assumptions (Biomass)'!$V$10,'Assumptions (Biomass)'!$V$5*Model!$AJ$2030*AVERAGE('Assumptions (Biomass)'!$AF$2:$AH$2)/10^9),0)</f>
        <v>-0.02355008938</v>
      </c>
      <c r="AN2172" s="177">
        <f>IF($AJ$2030&gt;0,IPMT('Assumptions (Biomass)'!$V$7,Model!AA$1,'Assumptions (Biomass)'!$V$10,'Assumptions (Biomass)'!$V$5*Model!$AJ$2030*AVERAGE('Assumptions (Biomass)'!$AF$2:$AH$2)/10^9),0)</f>
        <v>-0.0220490023</v>
      </c>
      <c r="AO2172" s="177">
        <f>IF($AJ$2030&gt;0,IPMT('Assumptions (Biomass)'!$V$7,Model!AB$1,'Assumptions (Biomass)'!$V$10,'Assumptions (Biomass)'!$V$5*Model!$AJ$2030*AVERAGE('Assumptions (Biomass)'!$AF$2:$AH$2)/10^9),0)</f>
        <v>-0.02047661359</v>
      </c>
      <c r="AP2172" s="177">
        <f>IF($AJ$2030&gt;0,IPMT('Assumptions (Biomass)'!$V$7,Model!AC$1,'Assumptions (Biomass)'!$V$10,'Assumptions (Biomass)'!$V$5*Model!$AJ$2030*AVERAGE('Assumptions (Biomass)'!$AF$2:$AH$2)/10^9),0)</f>
        <v>-0.01882953641</v>
      </c>
      <c r="AQ2172" s="177">
        <f>IF($AJ$2030&gt;0,IPMT('Assumptions (Biomass)'!$V$7,Model!AD$1,'Assumptions (Biomass)'!$V$10,'Assumptions (Biomass)'!$V$5*Model!$AJ$2030*AVERAGE('Assumptions (Biomass)'!$AF$2:$AH$2)/10^9),0)</f>
        <v>-0.01710422306</v>
      </c>
      <c r="AR2172" s="177">
        <f>IF($AJ$2030&gt;0,IPMT('Assumptions (Biomass)'!$V$7,Model!AE$1,'Assumptions (Biomass)'!$V$10,'Assumptions (Biomass)'!$V$5*Model!$AJ$2030*AVERAGE('Assumptions (Biomass)'!$AF$2:$AH$2)/10^9),0)</f>
        <v>-0.01529695733</v>
      </c>
      <c r="AS2172" s="177">
        <f>IF($AJ$2030&gt;0,IPMT('Assumptions (Biomass)'!$V$7,Model!AF$1,'Assumptions (Biomass)'!$V$10,'Assumptions (Biomass)'!$V$5*Model!$AJ$2030*AVERAGE('Assumptions (Biomass)'!$AF$2:$AH$2)/10^9),0)</f>
        <v>-0.01340384648</v>
      </c>
      <c r="AT2172" s="177">
        <f>IF($AJ$2030&gt;0,IPMT('Assumptions (Biomass)'!$V$7,Model!AG$1,'Assumptions (Biomass)'!$V$10,'Assumptions (Biomass)'!$V$5*Model!$AJ$2030*AVERAGE('Assumptions (Biomass)'!$AF$2:$AH$2)/10^9),0)</f>
        <v>-0.01142081286</v>
      </c>
      <c r="AU2172" s="177">
        <f>IF($AJ$2030&gt;0,IPMT('Assumptions (Biomass)'!$V$7,Model!AH$1,'Assumptions (Biomass)'!$V$10,'Assumptions (Biomass)'!$V$5*Model!$AJ$2030*AVERAGE('Assumptions (Biomass)'!$AF$2:$AH$2)/10^9),0)</f>
        <v>-0.009343585147</v>
      </c>
      <c r="AV2172" s="177">
        <f>IF($AJ$2030&gt;0,IPMT('Assumptions (Biomass)'!$V$7,Model!AI$1,'Assumptions (Biomass)'!$V$10,'Assumptions (Biomass)'!$V$5*Model!$AJ$2030*AVERAGE('Assumptions (Biomass)'!$AF$2:$AH$2)/10^9),0)</f>
        <v>-0.007167689117</v>
      </c>
      <c r="AW2172" s="177">
        <f>IF($AJ$2030&gt;0,IPMT('Assumptions (Biomass)'!$V$7,Model!AJ$1,'Assumptions (Biomass)'!$V$10,'Assumptions (Biomass)'!$V$5*Model!$AJ$2030*AVERAGE('Assumptions (Biomass)'!$AF$2:$AH$2)/10^9),0)</f>
        <v>-0.004888438025</v>
      </c>
      <c r="AX2172" s="177">
        <f>IF($AJ$2030&gt;0,IPMT('Assumptions (Biomass)'!$V$7,Model!AK$1,'Assumptions (Biomass)'!$V$10,'Assumptions (Biomass)'!$V$5*Model!$AJ$2030*AVERAGE('Assumptions (Biomass)'!$AF$2:$AH$2)/10^9),0)</f>
        <v>-0.002500922506</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-0.0282073647</v>
      </c>
      <c r="AL2173" s="160">
        <f>IF($AK$2030&gt;0,IPMT('Assumptions (Biomass)'!$V$7,Model!X$1,'Assumptions (Biomass)'!$V$10,'Assumptions (Biomass)'!$V$5*Model!$AK$2030*AVERAGE('Assumptions (Biomass)'!$AG$2:$AI$2)/10^9),0)</f>
        <v>-0.02687538094</v>
      </c>
      <c r="AM2173" s="160">
        <f>IF($AK$2030&gt;0,IPMT('Assumptions (Biomass)'!$V$7,Model!Y$1,'Assumptions (Biomass)'!$V$10,'Assumptions (Biomass)'!$V$5*Model!$AK$2030*AVERAGE('Assumptions (Biomass)'!$AG$2:$AI$2)/10^9),0)</f>
        <v>-0.02548012795</v>
      </c>
      <c r="AN2173" s="160">
        <f>IF($AK$2030&gt;0,IPMT('Assumptions (Biomass)'!$V$7,Model!Z$1,'Assumptions (Biomass)'!$V$10,'Assumptions (Biomass)'!$V$5*Model!$AK$2030*AVERAGE('Assumptions (Biomass)'!$AG$2:$AI$2)/10^9),0)</f>
        <v>-0.02401860045</v>
      </c>
      <c r="AO2173" s="160">
        <f>IF($AK$2030&gt;0,IPMT('Assumptions (Biomass)'!$V$7,Model!AA$1,'Assumptions (Biomass)'!$V$10,'Assumptions (Biomass)'!$V$5*Model!$AK$2030*AVERAGE('Assumptions (Biomass)'!$AG$2:$AI$2)/10^9),0)</f>
        <v>-0.02248765039</v>
      </c>
      <c r="AP2173" s="160">
        <f>IF($AK$2030&gt;0,IPMT('Assumptions (Biomass)'!$V$7,Model!AB$1,'Assumptions (Biomass)'!$V$10,'Assumptions (Biomass)'!$V$5*Model!$AK$2030*AVERAGE('Assumptions (Biomass)'!$AG$2:$AI$2)/10^9),0)</f>
        <v>-0.0208839802</v>
      </c>
      <c r="AQ2173" s="160">
        <f>IF($AK$2030&gt;0,IPMT('Assumptions (Biomass)'!$V$7,Model!AC$1,'Assumptions (Biomass)'!$V$10,'Assumptions (Biomass)'!$V$5*Model!$AK$2030*AVERAGE('Assumptions (Biomass)'!$AG$2:$AI$2)/10^9),0)</f>
        <v>-0.01920413567</v>
      </c>
      <c r="AR2173" s="160">
        <f>IF($AK$2030&gt;0,IPMT('Assumptions (Biomass)'!$V$7,Model!AD$1,'Assumptions (Biomass)'!$V$10,'Assumptions (Biomass)'!$V$5*Model!$AK$2030*AVERAGE('Assumptions (Biomass)'!$AG$2:$AI$2)/10^9),0)</f>
        <v>-0.01744449853</v>
      </c>
      <c r="AS2173" s="160">
        <f>IF($AK$2030&gt;0,IPMT('Assumptions (Biomass)'!$V$7,Model!AE$1,'Assumptions (Biomass)'!$V$10,'Assumptions (Biomass)'!$V$5*Model!$AK$2030*AVERAGE('Assumptions (Biomass)'!$AG$2:$AI$2)/10^9),0)</f>
        <v>-0.01560127863</v>
      </c>
      <c r="AT2173" s="160">
        <f>IF($AK$2030&gt;0,IPMT('Assumptions (Biomass)'!$V$7,Model!AF$1,'Assumptions (Biomass)'!$V$10,'Assumptions (Biomass)'!$V$5*Model!$AK$2030*AVERAGE('Assumptions (Biomass)'!$AG$2:$AI$2)/10^9),0)</f>
        <v>-0.01367050578</v>
      </c>
      <c r="AU2173" s="160">
        <f>IF($AK$2030&gt;0,IPMT('Assumptions (Biomass)'!$V$7,Model!AG$1,'Assumptions (Biomass)'!$V$10,'Assumptions (Biomass)'!$V$5*Model!$AK$2030*AVERAGE('Assumptions (Biomass)'!$AG$2:$AI$2)/10^9),0)</f>
        <v>-0.01164802122</v>
      </c>
      <c r="AV2173" s="160">
        <f>IF($AK$2030&gt;0,IPMT('Assumptions (Biomass)'!$V$7,Model!AH$1,'Assumptions (Biomass)'!$V$10,'Assumptions (Biomass)'!$V$5*Model!$AK$2030*AVERAGE('Assumptions (Biomass)'!$AG$2:$AI$2)/10^9),0)</f>
        <v>-0.009529468648</v>
      </c>
      <c r="AW2173" s="160">
        <f>IF($AK$2030&gt;0,IPMT('Assumptions (Biomass)'!$V$7,Model!AI$1,'Assumptions (Biomass)'!$V$10,'Assumptions (Biomass)'!$V$5*Model!$AK$2030*AVERAGE('Assumptions (Biomass)'!$AG$2:$AI$2)/10^9),0)</f>
        <v>-0.007310284826</v>
      </c>
      <c r="AX2173" s="160">
        <f>IF($AK$2030&gt;0,IPMT('Assumptions (Biomass)'!$V$7,Model!AJ$1,'Assumptions (Biomass)'!$V$10,'Assumptions (Biomass)'!$V$5*Model!$AK$2030*AVERAGE('Assumptions (Biomass)'!$AG$2:$AI$2)/10^9),0)</f>
        <v>-0.004985689771</v>
      </c>
      <c r="AY2173" s="160">
        <f>IF($AK$2030&gt;0,IPMT('Assumptions (Biomass)'!$V$7,Model!AK$1,'Assumptions (Biomass)'!$V$10,'Assumptions (Biomass)'!$V$5*Model!$AK$2030*AVERAGE('Assumptions (Biomass)'!$AG$2:$AI$2)/10^9),0)</f>
        <v>-0.002550676452</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-0.02876852871</v>
      </c>
      <c r="AM2174" s="177">
        <f>IF($AL$2030&gt;0,IPMT('Assumptions (Biomass)'!$V$7,Model!X$1,'Assumptions (Biomass)'!$V$10,'Assumptions (Biomass)'!$V$5*Model!$AL$2030*AVERAGE('Assumptions (Biomass)'!$AH$2:$AJ$2)/10^9),0)</f>
        <v>-0.02741004615</v>
      </c>
      <c r="AN2174" s="177">
        <f>IF($AL$2030&gt;0,IPMT('Assumptions (Biomass)'!$V$7,Model!Y$1,'Assumptions (Biomass)'!$V$10,'Assumptions (Biomass)'!$V$5*Model!$AL$2030*AVERAGE('Assumptions (Biomass)'!$AH$2:$AJ$2)/10^9),0)</f>
        <v>-0.02598703567</v>
      </c>
      <c r="AO2174" s="177">
        <f>IF($AL$2030&gt;0,IPMT('Assumptions (Biomass)'!$V$7,Model!Z$1,'Assumptions (Biomass)'!$V$10,'Assumptions (Biomass)'!$V$5*Model!$AL$2030*AVERAGE('Assumptions (Biomass)'!$AH$2:$AJ$2)/10^9),0)</f>
        <v>-0.02449643219</v>
      </c>
      <c r="AP2174" s="177">
        <f>IF($AL$2030&gt;0,IPMT('Assumptions (Biomass)'!$V$7,Model!AA$1,'Assumptions (Biomass)'!$V$10,'Assumptions (Biomass)'!$V$5*Model!$AL$2030*AVERAGE('Assumptions (Biomass)'!$AH$2:$AJ$2)/10^9),0)</f>
        <v>-0.02293502504</v>
      </c>
      <c r="AQ2174" s="177">
        <f>IF($AL$2030&gt;0,IPMT('Assumptions (Biomass)'!$V$7,Model!AB$1,'Assumptions (Biomass)'!$V$10,'Assumptions (Biomass)'!$V$5*Model!$AL$2030*AVERAGE('Assumptions (Biomass)'!$AH$2:$AJ$2)/10^9),0)</f>
        <v>-0.02129945106</v>
      </c>
      <c r="AR2174" s="177">
        <f>IF($AL$2030&gt;0,IPMT('Assumptions (Biomass)'!$V$7,Model!AC$1,'Assumptions (Biomass)'!$V$10,'Assumptions (Biomass)'!$V$5*Model!$AL$2030*AVERAGE('Assumptions (Biomass)'!$AH$2:$AJ$2)/10^9),0)</f>
        <v>-0.01958618731</v>
      </c>
      <c r="AS2174" s="177">
        <f>IF($AL$2030&gt;0,IPMT('Assumptions (Biomass)'!$V$7,Model!AD$1,'Assumptions (Biomass)'!$V$10,'Assumptions (Biomass)'!$V$5*Model!$AL$2030*AVERAGE('Assumptions (Biomass)'!$AH$2:$AJ$2)/10^9),0)</f>
        <v>-0.01779154353</v>
      </c>
      <c r="AT2174" s="177">
        <f>IF($AL$2030&gt;0,IPMT('Assumptions (Biomass)'!$V$7,Model!AE$1,'Assumptions (Biomass)'!$V$10,'Assumptions (Biomass)'!$V$5*Model!$AL$2030*AVERAGE('Assumptions (Biomass)'!$AH$2:$AJ$2)/10^9),0)</f>
        <v>-0.01591165417</v>
      </c>
      <c r="AU2174" s="177">
        <f>IF($AL$2030&gt;0,IPMT('Assumptions (Biomass)'!$V$7,Model!AF$1,'Assumptions (Biomass)'!$V$10,'Assumptions (Biomass)'!$V$5*Model!$AL$2030*AVERAGE('Assumptions (Biomass)'!$AH$2:$AJ$2)/10^9),0)</f>
        <v>-0.01394247007</v>
      </c>
      <c r="AV2174" s="177">
        <f>IF($AL$2030&gt;0,IPMT('Assumptions (Biomass)'!$V$7,Model!AG$1,'Assumptions (Biomass)'!$V$10,'Assumptions (Biomass)'!$V$5*Model!$AL$2030*AVERAGE('Assumptions (Biomass)'!$AH$2:$AJ$2)/10^9),0)</f>
        <v>-0.01187974972</v>
      </c>
      <c r="AW2174" s="177">
        <f>IF($AL$2030&gt;0,IPMT('Assumptions (Biomass)'!$V$7,Model!AH$1,'Assumptions (Biomass)'!$V$10,'Assumptions (Biomass)'!$V$5*Model!$AL$2030*AVERAGE('Assumptions (Biomass)'!$AH$2:$AJ$2)/10^9),0)</f>
        <v>-0.00971905016</v>
      </c>
      <c r="AX2174" s="177">
        <f>IF($AL$2030&gt;0,IPMT('Assumptions (Biomass)'!$V$7,Model!AI$1,'Assumptions (Biomass)'!$V$10,'Assumptions (Biomass)'!$V$5*Model!$AL$2030*AVERAGE('Assumptions (Biomass)'!$AH$2:$AJ$2)/10^9),0)</f>
        <v>-0.007455717367</v>
      </c>
      <c r="AY2174" s="177">
        <f>IF($AL$2030&gt;0,IPMT('Assumptions (Biomass)'!$V$7,Model!AJ$1,'Assumptions (Biomass)'!$V$10,'Assumptions (Biomass)'!$V$5*Model!$AL$2030*AVERAGE('Assumptions (Biomass)'!$AH$2:$AJ$2)/10^9),0)</f>
        <v>-0.005084876267</v>
      </c>
      <c r="AZ2174" s="177">
        <f>IF($AL$2030&gt;0,IPMT('Assumptions (Biomass)'!$V$7,Model!AK$1,'Assumptions (Biomass)'!$V$10,'Assumptions (Biomass)'!$V$5*Model!$AL$2030*AVERAGE('Assumptions (Biomass)'!$AH$2:$AJ$2)/10^9),0)</f>
        <v>-0.002601420215</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-0.02934085665</v>
      </c>
      <c r="AN2175" s="160">
        <f>IF($AM$2030&gt;0,IPMT('Assumptions (Biomass)'!$V$7,Model!X$1,'Assumptions (Biomass)'!$V$10,'Assumptions (Biomass)'!$V$5*Model!$AM$2030*AVERAGE('Assumptions (Biomass)'!$AI$2:$AK$2)/10^9),0)</f>
        <v>-0.02795534812</v>
      </c>
      <c r="AO2175" s="160">
        <f>IF($AM$2030&gt;0,IPMT('Assumptions (Biomass)'!$V$7,Model!Y$1,'Assumptions (Biomass)'!$V$10,'Assumptions (Biomass)'!$V$5*Model!$AM$2030*AVERAGE('Assumptions (Biomass)'!$AI$2:$AK$2)/10^9),0)</f>
        <v>-0.02650402793</v>
      </c>
      <c r="AP2175" s="160">
        <f>IF($AM$2030&gt;0,IPMT('Assumptions (Biomass)'!$V$7,Model!Z$1,'Assumptions (Biomass)'!$V$10,'Assumptions (Biomass)'!$V$5*Model!$AM$2030*AVERAGE('Assumptions (Biomass)'!$AI$2:$AK$2)/10^9),0)</f>
        <v>-0.02498377003</v>
      </c>
      <c r="AQ2175" s="160">
        <f>IF($AM$2030&gt;0,IPMT('Assumptions (Biomass)'!$V$7,Model!AA$1,'Assumptions (Biomass)'!$V$10,'Assumptions (Biomass)'!$V$5*Model!$AM$2030*AVERAGE('Assumptions (Biomass)'!$AI$2:$AK$2)/10^9),0)</f>
        <v>-0.02339129987</v>
      </c>
      <c r="AR2175" s="160">
        <f>IF($AM$2030&gt;0,IPMT('Assumptions (Biomass)'!$V$7,Model!AB$1,'Assumptions (Biomass)'!$V$10,'Assumptions (Biomass)'!$V$5*Model!$AM$2030*AVERAGE('Assumptions (Biomass)'!$AI$2:$AK$2)/10^9),0)</f>
        <v>-0.02172318739</v>
      </c>
      <c r="AS2175" s="160">
        <f>IF($AM$2030&gt;0,IPMT('Assumptions (Biomass)'!$V$7,Model!AC$1,'Assumptions (Biomass)'!$V$10,'Assumptions (Biomass)'!$V$5*Model!$AM$2030*AVERAGE('Assumptions (Biomass)'!$AI$2:$AK$2)/10^9),0)</f>
        <v>-0.01997583957</v>
      </c>
      <c r="AT2175" s="160">
        <f>IF($AM$2030&gt;0,IPMT('Assumptions (Biomass)'!$V$7,Model!AD$1,'Assumptions (Biomass)'!$V$10,'Assumptions (Biomass)'!$V$5*Model!$AM$2030*AVERAGE('Assumptions (Biomass)'!$AI$2:$AK$2)/10^9),0)</f>
        <v>-0.01814549272</v>
      </c>
      <c r="AU2175" s="160">
        <f>IF($AM$2030&gt;0,IPMT('Assumptions (Biomass)'!$V$7,Model!AE$1,'Assumptions (Biomass)'!$V$10,'Assumptions (Biomass)'!$V$5*Model!$AM$2030*AVERAGE('Assumptions (Biomass)'!$AI$2:$AK$2)/10^9),0)</f>
        <v>-0.0162282044</v>
      </c>
      <c r="AV2175" s="160">
        <f>IF($AM$2030&gt;0,IPMT('Assumptions (Biomass)'!$V$7,Model!AF$1,'Assumptions (Biomass)'!$V$10,'Assumptions (Biomass)'!$V$5*Model!$AM$2030*AVERAGE('Assumptions (Biomass)'!$AI$2:$AK$2)/10^9),0)</f>
        <v>-0.01421984488</v>
      </c>
      <c r="AW2175" s="160">
        <f>IF($AM$2030&gt;0,IPMT('Assumptions (Biomass)'!$V$7,Model!AG$1,'Assumptions (Biomass)'!$V$10,'Assumptions (Biomass)'!$V$5*Model!$AM$2030*AVERAGE('Assumptions (Biomass)'!$AI$2:$AK$2)/10^9),0)</f>
        <v>-0.01211608828</v>
      </c>
      <c r="AX2175" s="160">
        <f>IF($AM$2030&gt;0,IPMT('Assumptions (Biomass)'!$V$7,Model!AH$1,'Assumptions (Biomass)'!$V$10,'Assumptions (Biomass)'!$V$5*Model!$AM$2030*AVERAGE('Assumptions (Biomass)'!$AI$2:$AK$2)/10^9),0)</f>
        <v>-0.009912403251</v>
      </c>
      <c r="AY2175" s="160">
        <f>IF($AM$2030&gt;0,IPMT('Assumptions (Biomass)'!$V$7,Model!AI$1,'Assumptions (Biomass)'!$V$10,'Assumptions (Biomass)'!$V$5*Model!$AM$2030*AVERAGE('Assumptions (Biomass)'!$AI$2:$AK$2)/10^9),0)</f>
        <v>-0.007604043178</v>
      </c>
      <c r="AZ2175" s="160">
        <f>IF($AM$2030&gt;0,IPMT('Assumptions (Biomass)'!$V$7,Model!AJ$1,'Assumptions (Biomass)'!$V$10,'Assumptions (Biomass)'!$V$5*Model!$AM$2030*AVERAGE('Assumptions (Biomass)'!$AI$2:$AK$2)/10^9),0)</f>
        <v>-0.005186036003</v>
      </c>
      <c r="BA2175" s="160">
        <f>IF($AM$2030&gt;0,IPMT('Assumptions (Biomass)'!$V$7,Model!AK$1,'Assumptions (Biomass)'!$V$10,'Assumptions (Biomass)'!$V$5*Model!$AM$2030*AVERAGE('Assumptions (Biomass)'!$AI$2:$AK$2)/10^9),0)</f>
        <v>-0.002653173486</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-0.02992457062</v>
      </c>
      <c r="AO2176" s="160">
        <f>IF($AN$2030&gt;0,IPMT('Assumptions (Biomass)'!$V$7,Model!X$1,'Assumptions (Biomass)'!$V$10,'Assumptions (Biomass)'!$V$5*Model!$AN$2030*AVERAGE('Assumptions (Biomass)'!$AJ$2:$AL$2)/10^9),0)</f>
        <v>-0.02851149845</v>
      </c>
      <c r="AP2176" s="160">
        <f>IF($AN$2030&gt;0,IPMT('Assumptions (Biomass)'!$V$7,Model!Y$1,'Assumptions (Biomass)'!$V$10,'Assumptions (Biomass)'!$V$5*Model!$AN$2030*AVERAGE('Assumptions (Biomass)'!$AJ$2:$AL$2)/10^9),0)</f>
        <v>-0.02703130535</v>
      </c>
      <c r="AQ2176" s="160">
        <f>IF($AN$2030&gt;0,IPMT('Assumptions (Biomass)'!$V$7,Model!Z$1,'Assumptions (Biomass)'!$V$10,'Assumptions (Biomass)'!$V$5*Model!$AN$2030*AVERAGE('Assumptions (Biomass)'!$AJ$2:$AL$2)/10^9),0)</f>
        <v>-0.02548080308</v>
      </c>
      <c r="AR2176" s="160">
        <f>IF($AN$2030&gt;0,IPMT('Assumptions (Biomass)'!$V$7,Model!AA$1,'Assumptions (Biomass)'!$V$10,'Assumptions (Biomass)'!$V$5*Model!$AN$2030*AVERAGE('Assumptions (Biomass)'!$AJ$2:$AL$2)/10^9),0)</f>
        <v>-0.02385665195</v>
      </c>
      <c r="AS2176" s="160">
        <f>IF($AN$2030&gt;0,IPMT('Assumptions (Biomass)'!$V$7,Model!AB$1,'Assumptions (Biomass)'!$V$10,'Assumptions (Biomass)'!$V$5*Model!$AN$2030*AVERAGE('Assumptions (Biomass)'!$AJ$2:$AL$2)/10^9),0)</f>
        <v>-0.02215535364</v>
      </c>
      <c r="AT2176" s="160">
        <f>IF($AN$2030&gt;0,IPMT('Assumptions (Biomass)'!$V$7,Model!AC$1,'Assumptions (Biomass)'!$V$10,'Assumptions (Biomass)'!$V$5*Model!$AN$2030*AVERAGE('Assumptions (Biomass)'!$AJ$2:$AL$2)/10^9),0)</f>
        <v>-0.02037324366</v>
      </c>
      <c r="AU2176" s="160">
        <f>IF($AN$2030&gt;0,IPMT('Assumptions (Biomass)'!$V$7,Model!AD$1,'Assumptions (Biomass)'!$V$10,'Assumptions (Biomass)'!$V$5*Model!$AN$2030*AVERAGE('Assumptions (Biomass)'!$AJ$2:$AL$2)/10^9),0)</f>
        <v>-0.01850648346</v>
      </c>
      <c r="AV2176" s="160">
        <f>IF($AN$2030&gt;0,IPMT('Assumptions (Biomass)'!$V$7,Model!AE$1,'Assumptions (Biomass)'!$V$10,'Assumptions (Biomass)'!$V$5*Model!$AN$2030*AVERAGE('Assumptions (Biomass)'!$AJ$2:$AL$2)/10^9),0)</f>
        <v>-0.01655105215</v>
      </c>
      <c r="AW2176" s="160">
        <f>IF($AN$2030&gt;0,IPMT('Assumptions (Biomass)'!$V$7,Model!AF$1,'Assumptions (Biomass)'!$V$10,'Assumptions (Biomass)'!$V$5*Model!$AN$2030*AVERAGE('Assumptions (Biomass)'!$AJ$2:$AL$2)/10^9),0)</f>
        <v>-0.01450273785</v>
      </c>
      <c r="AX2176" s="160">
        <f>IF($AN$2030&gt;0,IPMT('Assumptions (Biomass)'!$V$7,Model!AG$1,'Assumptions (Biomass)'!$V$10,'Assumptions (Biomass)'!$V$5*Model!$AN$2030*AVERAGE('Assumptions (Biomass)'!$AJ$2:$AL$2)/10^9),0)</f>
        <v>-0.01235712862</v>
      </c>
      <c r="AY2176" s="160">
        <f>IF($AN$2030&gt;0,IPMT('Assumptions (Biomass)'!$V$7,Model!AH$1,'Assumptions (Biomass)'!$V$10,'Assumptions (Biomass)'!$V$5*Model!$AN$2030*AVERAGE('Assumptions (Biomass)'!$AJ$2:$AL$2)/10^9),0)</f>
        <v>-0.01010960295</v>
      </c>
      <c r="AZ2176" s="160">
        <f>IF($AN$2030&gt;0,IPMT('Assumptions (Biomass)'!$V$7,Model!AI$1,'Assumptions (Biomass)'!$V$10,'Assumptions (Biomass)'!$V$5*Model!$AN$2030*AVERAGE('Assumptions (Biomass)'!$AJ$2:$AL$2)/10^9),0)</f>
        <v>-0.007755319818</v>
      </c>
      <c r="BA2176" s="160">
        <f>IF($AN$2030&gt;0,IPMT('Assumptions (Biomass)'!$V$7,Model!AJ$1,'Assumptions (Biomass)'!$V$10,'Assumptions (Biomass)'!$V$5*Model!$AN$2030*AVERAGE('Assumptions (Biomass)'!$AJ$2:$AL$2)/10^9),0)</f>
        <v>-0.005289208234</v>
      </c>
      <c r="BB2176" s="160">
        <f>IF($AN$2030&gt;0,IPMT('Assumptions (Biomass)'!$V$7,Model!AK$1,'Assumptions (Biomass)'!$V$10,'Assumptions (Biomass)'!$V$5*Model!$AN$2030*AVERAGE('Assumptions (Biomass)'!$AJ$2:$AL$2)/10^9),0)</f>
        <v>-0.002705956349</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-0.03051989713</v>
      </c>
      <c r="AP2177" s="160">
        <f>IF($AO$2030&gt;0,IPMT('Assumptions (Biomass)'!$V$7,Model!X$1,'Assumptions (Biomass)'!$V$10,'Assumptions (Biomass)'!$V$5*Model!$AO$2030*AVERAGE('Assumptions (Biomass)'!$AK$2:$AM$2)/10^9),0)</f>
        <v>-0.02907871297</v>
      </c>
      <c r="AQ2177" s="160">
        <f>IF($AO$2030&gt;0,IPMT('Assumptions (Biomass)'!$V$7,Model!Y$1,'Assumptions (Biomass)'!$V$10,'Assumptions (Biomass)'!$V$5*Model!$AO$2030*AVERAGE('Assumptions (Biomass)'!$AK$2:$AM$2)/10^9),0)</f>
        <v>-0.02756907255</v>
      </c>
      <c r="AR2177" s="160">
        <f>IF($AO$2030&gt;0,IPMT('Assumptions (Biomass)'!$V$7,Model!Z$1,'Assumptions (Biomass)'!$V$10,'Assumptions (Biomass)'!$V$5*Model!$AO$2030*AVERAGE('Assumptions (Biomass)'!$AK$2:$AM$2)/10^9),0)</f>
        <v>-0.02598772422</v>
      </c>
      <c r="AS2177" s="160">
        <f>IF($AO$2030&gt;0,IPMT('Assumptions (Biomass)'!$V$7,Model!AA$1,'Assumptions (Biomass)'!$V$10,'Assumptions (Biomass)'!$V$5*Model!$AO$2030*AVERAGE('Assumptions (Biomass)'!$AK$2:$AM$2)/10^9),0)</f>
        <v>-0.02433126184</v>
      </c>
      <c r="AT2177" s="160">
        <f>IF($AO$2030&gt;0,IPMT('Assumptions (Biomass)'!$V$7,Model!AB$1,'Assumptions (Biomass)'!$V$10,'Assumptions (Biomass)'!$V$5*Model!$AO$2030*AVERAGE('Assumptions (Biomass)'!$AK$2:$AM$2)/10^9),0)</f>
        <v>-0.0225961175</v>
      </c>
      <c r="AU2177" s="160">
        <f>IF($AO$2030&gt;0,IPMT('Assumptions (Biomass)'!$V$7,Model!AC$1,'Assumptions (Biomass)'!$V$10,'Assumptions (Biomass)'!$V$5*Model!$AO$2030*AVERAGE('Assumptions (Biomass)'!$AK$2:$AM$2)/10^9),0)</f>
        <v>-0.02077855381</v>
      </c>
      <c r="AV2177" s="160">
        <f>IF($AO$2030&gt;0,IPMT('Assumptions (Biomass)'!$V$7,Model!AD$1,'Assumptions (Biomass)'!$V$10,'Assumptions (Biomass)'!$V$5*Model!$AO$2030*AVERAGE('Assumptions (Biomass)'!$AK$2:$AM$2)/10^9),0)</f>
        <v>-0.01887465583</v>
      </c>
      <c r="AW2177" s="160">
        <f>IF($AO$2030&gt;0,IPMT('Assumptions (Biomass)'!$V$7,Model!AE$1,'Assumptions (Biomass)'!$V$10,'Assumptions (Biomass)'!$V$5*Model!$AO$2030*AVERAGE('Assumptions (Biomass)'!$AK$2:$AM$2)/10^9),0)</f>
        <v>-0.01688032271</v>
      </c>
      <c r="AX2177" s="160">
        <f>IF($AO$2030&gt;0,IPMT('Assumptions (Biomass)'!$V$7,Model!AF$1,'Assumptions (Biomass)'!$V$10,'Assumptions (Biomass)'!$V$5*Model!$AO$2030*AVERAGE('Assumptions (Biomass)'!$AK$2:$AM$2)/10^9),0)</f>
        <v>-0.01479125876</v>
      </c>
      <c r="AY2177" s="160">
        <f>IF($AO$2030&gt;0,IPMT('Assumptions (Biomass)'!$V$7,Model!AG$1,'Assumptions (Biomass)'!$V$10,'Assumptions (Biomass)'!$V$5*Model!$AO$2030*AVERAGE('Assumptions (Biomass)'!$AK$2:$AM$2)/10^9),0)</f>
        <v>-0.01260296427</v>
      </c>
      <c r="AZ2177" s="160">
        <f>IF($AO$2030&gt;0,IPMT('Assumptions (Biomass)'!$V$7,Model!AH$1,'Assumptions (Biomass)'!$V$10,'Assumptions (Biomass)'!$V$5*Model!$AO$2030*AVERAGE('Assumptions (Biomass)'!$AK$2:$AM$2)/10^9),0)</f>
        <v>-0.01031072579</v>
      </c>
      <c r="BA2177" s="160">
        <f>IF($AO$2030&gt;0,IPMT('Assumptions (Biomass)'!$V$7,Model!AI$1,'Assumptions (Biomass)'!$V$10,'Assumptions (Biomass)'!$V$5*Model!$AO$2030*AVERAGE('Assumptions (Biomass)'!$AK$2:$AM$2)/10^9),0)</f>
        <v>-0.007909605992</v>
      </c>
      <c r="BB2177" s="160">
        <f>IF($AO$2030&gt;0,IPMT('Assumptions (Biomass)'!$V$7,Model!AJ$1,'Assumptions (Biomass)'!$V$10,'Assumptions (Biomass)'!$V$5*Model!$AO$2030*AVERAGE('Assumptions (Biomass)'!$AK$2:$AM$2)/10^9),0)</f>
        <v>-0.005394432998</v>
      </c>
      <c r="BC2177" s="160">
        <f>IF($AO$2030&gt;0,IPMT('Assumptions (Biomass)'!$V$7,Model!AK$1,'Assumptions (Biomass)'!$V$10,'Assumptions (Biomass)'!$V$5*Model!$AO$2030*AVERAGE('Assumptions (Biomass)'!$AK$2:$AM$2)/10^9),0)</f>
        <v>-0.002759789287</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-0.03112706721</v>
      </c>
      <c r="AQ2178" s="160">
        <f>IF($AP$2030&gt;0,IPMT('Assumptions (Biomass)'!$V$7,Model!X$1,'Assumptions (Biomass)'!$V$10,'Assumptions (Biomass)'!$V$5*Model!$AP$2030*AVERAGE('Assumptions (Biomass)'!$AL$2:$AN$2)/10^9),0)</f>
        <v>-0.02965721178</v>
      </c>
      <c r="AR2178" s="160">
        <f>IF($AP$2030&gt;0,IPMT('Assumptions (Biomass)'!$V$7,Model!Y$1,'Assumptions (Biomass)'!$V$10,'Assumptions (Biomass)'!$V$5*Model!$AP$2030*AVERAGE('Assumptions (Biomass)'!$AL$2:$AN$2)/10^9),0)</f>
        <v>-0.02811753823</v>
      </c>
      <c r="AS2178" s="160">
        <f>IF($AP$2030&gt;0,IPMT('Assumptions (Biomass)'!$V$7,Model!Z$1,'Assumptions (Biomass)'!$V$10,'Assumptions (Biomass)'!$V$5*Model!$AP$2030*AVERAGE('Assumptions (Biomass)'!$AL$2:$AN$2)/10^9),0)</f>
        <v>-0.02650473018</v>
      </c>
      <c r="AT2178" s="160">
        <f>IF($AP$2030&gt;0,IPMT('Assumptions (Biomass)'!$V$7,Model!AA$1,'Assumptions (Biomass)'!$V$10,'Assumptions (Biomass)'!$V$5*Model!$AP$2030*AVERAGE('Assumptions (Biomass)'!$AL$2:$AN$2)/10^9),0)</f>
        <v>-0.02481531374</v>
      </c>
      <c r="AU2178" s="160">
        <f>IF($AP$2030&gt;0,IPMT('Assumptions (Biomass)'!$V$7,Model!AB$1,'Assumptions (Biomass)'!$V$10,'Assumptions (Biomass)'!$V$5*Model!$AP$2030*AVERAGE('Assumptions (Biomass)'!$AL$2:$AN$2)/10^9),0)</f>
        <v>-0.02304565003</v>
      </c>
      <c r="AV2178" s="160">
        <f>IF($AP$2030&gt;0,IPMT('Assumptions (Biomass)'!$V$7,Model!AC$1,'Assumptions (Biomass)'!$V$10,'Assumptions (Biomass)'!$V$5*Model!$AP$2030*AVERAGE('Assumptions (Biomass)'!$AL$2:$AN$2)/10^9),0)</f>
        <v>-0.02119192729</v>
      </c>
      <c r="AW2178" s="160">
        <f>IF($AP$2030&gt;0,IPMT('Assumptions (Biomass)'!$V$7,Model!AD$1,'Assumptions (Biomass)'!$V$10,'Assumptions (Biomass)'!$V$5*Model!$AP$2030*AVERAGE('Assumptions (Biomass)'!$AL$2:$AN$2)/10^9),0)</f>
        <v>-0.01925015272</v>
      </c>
      <c r="AX2178" s="160">
        <f>IF($AP$2030&gt;0,IPMT('Assumptions (Biomass)'!$V$7,Model!AE$1,'Assumptions (Biomass)'!$V$10,'Assumptions (Biomass)'!$V$5*Model!$AP$2030*AVERAGE('Assumptions (Biomass)'!$AL$2:$AN$2)/10^9),0)</f>
        <v>-0.01721614385</v>
      </c>
      <c r="AY2178" s="160">
        <f>IF($AP$2030&gt;0,IPMT('Assumptions (Biomass)'!$V$7,Model!AF$1,'Assumptions (Biomass)'!$V$10,'Assumptions (Biomass)'!$V$5*Model!$AP$2030*AVERAGE('Assumptions (Biomass)'!$AL$2:$AN$2)/10^9),0)</f>
        <v>-0.01508551957</v>
      </c>
      <c r="AZ2178" s="160">
        <f>IF($AP$2030&gt;0,IPMT('Assumptions (Biomass)'!$V$7,Model!AG$1,'Assumptions (Biomass)'!$V$10,'Assumptions (Biomass)'!$V$5*Model!$AP$2030*AVERAGE('Assumptions (Biomass)'!$AL$2:$AN$2)/10^9),0)</f>
        <v>-0.01285369063</v>
      </c>
      <c r="BA2178" s="160">
        <f>IF($AP$2030&gt;0,IPMT('Assumptions (Biomass)'!$V$7,Model!AH$1,'Assumptions (Biomass)'!$V$10,'Assumptions (Biomass)'!$V$5*Model!$AP$2030*AVERAGE('Assumptions (Biomass)'!$AL$2:$AN$2)/10^9),0)</f>
        <v>-0.01051584982</v>
      </c>
      <c r="BB2178" s="160">
        <f>IF($AP$2030&gt;0,IPMT('Assumptions (Biomass)'!$V$7,Model!AI$1,'Assumptions (Biomass)'!$V$10,'Assumptions (Biomass)'!$V$5*Model!$AP$2030*AVERAGE('Assumptions (Biomass)'!$AL$2:$AN$2)/10^9),0)</f>
        <v>-0.008066961571</v>
      </c>
      <c r="BC2178" s="160">
        <f>IF($AP$2030&gt;0,IPMT('Assumptions (Biomass)'!$V$7,Model!AJ$1,'Assumptions (Biomass)'!$V$10,'Assumptions (Biomass)'!$V$5*Model!$AP$2030*AVERAGE('Assumptions (Biomass)'!$AL$2:$AN$2)/10^9),0)</f>
        <v>-0.005501751129</v>
      </c>
      <c r="BD2178" s="160">
        <f>IF($AP$2030&gt;0,IPMT('Assumptions (Biomass)'!$V$7,Model!AK$1,'Assumptions (Biomass)'!$V$10,'Assumptions (Biomass)'!$V$5*Model!$AP$2030*AVERAGE('Assumptions (Biomass)'!$AL$2:$AN$2)/10^9),0)</f>
        <v>-0.00281469319</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-0.03174631647</v>
      </c>
      <c r="AR2179" s="160">
        <f>IF($AQ$2030&gt;0,IPMT('Assumptions (Biomass)'!$V$7,Model!X$1,'Assumptions (Biomass)'!$V$10,'Assumptions (Biomass)'!$V$5*Model!$AQ$2030*AVERAGE('Assumptions (Biomass)'!$AM$2:$AO$2)/10^9),0)</f>
        <v>-0.0302472194</v>
      </c>
      <c r="AS2179" s="160">
        <f>IF($AQ$2030&gt;0,IPMT('Assumptions (Biomass)'!$V$7,Model!Y$1,'Assumptions (Biomass)'!$V$10,'Assumptions (Biomass)'!$V$5*Model!$AQ$2030*AVERAGE('Assumptions (Biomass)'!$AM$2:$AO$2)/10^9),0)</f>
        <v>-0.02867691521</v>
      </c>
      <c r="AT2179" s="160">
        <f>IF($AQ$2030&gt;0,IPMT('Assumptions (Biomass)'!$V$7,Model!Z$1,'Assumptions (Biomass)'!$V$10,'Assumptions (Biomass)'!$V$5*Model!$AQ$2030*AVERAGE('Assumptions (Biomass)'!$AM$2:$AO$2)/10^9),0)</f>
        <v>-0.02703202157</v>
      </c>
      <c r="AU2179" s="160">
        <f>IF($AQ$2030&gt;0,IPMT('Assumptions (Biomass)'!$V$7,Model!AA$1,'Assumptions (Biomass)'!$V$10,'Assumptions (Biomass)'!$V$5*Model!$AQ$2030*AVERAGE('Assumptions (Biomass)'!$AM$2:$AO$2)/10^9),0)</f>
        <v>-0.02530899549</v>
      </c>
      <c r="AV2179" s="160">
        <f>IF($AQ$2030&gt;0,IPMT('Assumptions (Biomass)'!$V$7,Model!AB$1,'Assumptions (Biomass)'!$V$10,'Assumptions (Biomass)'!$V$5*Model!$AQ$2030*AVERAGE('Assumptions (Biomass)'!$AM$2:$AO$2)/10^9),0)</f>
        <v>-0.02350412566</v>
      </c>
      <c r="AW2179" s="160">
        <f>IF($AQ$2030&gt;0,IPMT('Assumptions (Biomass)'!$V$7,Model!AC$1,'Assumptions (Biomass)'!$V$10,'Assumptions (Biomass)'!$V$5*Model!$AQ$2030*AVERAGE('Assumptions (Biomass)'!$AM$2:$AO$2)/10^9),0)</f>
        <v>-0.02161352452</v>
      </c>
      <c r="AX2179" s="160">
        <f>IF($AQ$2030&gt;0,IPMT('Assumptions (Biomass)'!$V$7,Model!AD$1,'Assumptions (Biomass)'!$V$10,'Assumptions (Biomass)'!$V$5*Model!$AQ$2030*AVERAGE('Assumptions (Biomass)'!$AM$2:$AO$2)/10^9),0)</f>
        <v>-0.01963311983</v>
      </c>
      <c r="AY2179" s="160">
        <f>IF($AQ$2030&gt;0,IPMT('Assumptions (Biomass)'!$V$7,Model!AE$1,'Assumptions (Biomass)'!$V$10,'Assumptions (Biomass)'!$V$5*Model!$AQ$2030*AVERAGE('Assumptions (Biomass)'!$AM$2:$AO$2)/10^9),0)</f>
        <v>-0.01755864591</v>
      </c>
      <c r="AZ2179" s="160">
        <f>IF($AQ$2030&gt;0,IPMT('Assumptions (Biomass)'!$V$7,Model!AF$1,'Assumptions (Biomass)'!$V$10,'Assumptions (Biomass)'!$V$5*Model!$AQ$2030*AVERAGE('Assumptions (Biomass)'!$AM$2:$AO$2)/10^9),0)</f>
        <v>-0.01538563448</v>
      </c>
      <c r="BA2179" s="160">
        <f>IF($AQ$2030&gt;0,IPMT('Assumptions (Biomass)'!$V$7,Model!AG$1,'Assumptions (Biomass)'!$V$10,'Assumptions (Biomass)'!$V$5*Model!$AQ$2030*AVERAGE('Assumptions (Biomass)'!$AM$2:$AO$2)/10^9),0)</f>
        <v>-0.01310940501</v>
      </c>
      <c r="BB2179" s="160">
        <f>IF($AQ$2030&gt;0,IPMT('Assumptions (Biomass)'!$V$7,Model!AH$1,'Assumptions (Biomass)'!$V$10,'Assumptions (Biomass)'!$V$5*Model!$AQ$2030*AVERAGE('Assumptions (Biomass)'!$AM$2:$AO$2)/10^9),0)</f>
        <v>-0.01072505463</v>
      </c>
      <c r="BC2179" s="160">
        <f>IF($AQ$2030&gt;0,IPMT('Assumptions (Biomass)'!$V$7,Model!AI$1,'Assumptions (Biomass)'!$V$10,'Assumptions (Biomass)'!$V$5*Model!$AQ$2030*AVERAGE('Assumptions (Biomass)'!$AM$2:$AO$2)/10^9),0)</f>
        <v>-0.008227447619</v>
      </c>
      <c r="BD2179" s="160">
        <f>IF($AQ$2030&gt;0,IPMT('Assumptions (Biomass)'!$V$7,Model!AJ$1,'Assumptions (Biomass)'!$V$10,'Assumptions (Biomass)'!$V$5*Model!$AQ$2030*AVERAGE('Assumptions (Biomass)'!$AM$2:$AO$2)/10^9),0)</f>
        <v>-0.005611204272</v>
      </c>
      <c r="BE2179" s="160">
        <f>IF($AQ$2030&gt;0,IPMT('Assumptions (Biomass)'!$V$7,Model!AK$1,'Assumptions (Biomass)'!$V$10,'Assumptions (Biomass)'!$V$5*Model!$AQ$2030*AVERAGE('Assumptions (Biomass)'!$AM$2:$AO$2)/10^9),0)</f>
        <v>-0.002870689365</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-0.03237788523</v>
      </c>
      <c r="AS2180" s="160">
        <f>IF($AR$2030&gt;0,IPMT('Assumptions (Biomass)'!$V$7,Model!X$1,'Assumptions (Biomass)'!$V$10,'Assumptions (Biomass)'!$V$5*Model!$AR$2030*AVERAGE('Assumptions (Biomass)'!$AN$2:$AP$2)/10^9),0)</f>
        <v>-0.03084896476</v>
      </c>
      <c r="AT2180" s="160">
        <f>IF($AR$2030&gt;0,IPMT('Assumptions (Biomass)'!$V$7,Model!Y$1,'Assumptions (Biomass)'!$V$10,'Assumptions (Biomass)'!$V$5*Model!$AR$2030*AVERAGE('Assumptions (Biomass)'!$AN$2:$AP$2)/10^9),0)</f>
        <v>-0.02924742057</v>
      </c>
      <c r="AU2180" s="160">
        <f>IF($AR$2030&gt;0,IPMT('Assumptions (Biomass)'!$V$7,Model!Z$1,'Assumptions (Biomass)'!$V$10,'Assumptions (Biomass)'!$V$5*Model!$AR$2030*AVERAGE('Assumptions (Biomass)'!$AN$2:$AP$2)/10^9),0)</f>
        <v>-0.02756980302</v>
      </c>
      <c r="AV2180" s="160">
        <f>IF($AR$2030&gt;0,IPMT('Assumptions (Biomass)'!$V$7,Model!AA$1,'Assumptions (Biomass)'!$V$10,'Assumptions (Biomass)'!$V$5*Model!$AR$2030*AVERAGE('Assumptions (Biomass)'!$AN$2:$AP$2)/10^9),0)</f>
        <v>-0.02581249865</v>
      </c>
      <c r="AW2180" s="160">
        <f>IF($AR$2030&gt;0,IPMT('Assumptions (Biomass)'!$V$7,Model!AB$1,'Assumptions (Biomass)'!$V$10,'Assumptions (Biomass)'!$V$5*Model!$AR$2030*AVERAGE('Assumptions (Biomass)'!$AN$2:$AP$2)/10^9),0)</f>
        <v>-0.02397172232</v>
      </c>
      <c r="AX2180" s="160">
        <f>IF($AR$2030&gt;0,IPMT('Assumptions (Biomass)'!$V$7,Model!AC$1,'Assumptions (Biomass)'!$V$10,'Assumptions (Biomass)'!$V$5*Model!$AR$2030*AVERAGE('Assumptions (Biomass)'!$AN$2:$AP$2)/10^9),0)</f>
        <v>-0.02204350911</v>
      </c>
      <c r="AY2180" s="160">
        <f>IF($AR$2030&gt;0,IPMT('Assumptions (Biomass)'!$V$7,Model!AD$1,'Assumptions (Biomass)'!$V$10,'Assumptions (Biomass)'!$V$5*Model!$AR$2030*AVERAGE('Assumptions (Biomass)'!$AN$2:$AP$2)/10^9),0)</f>
        <v>-0.02002370577</v>
      </c>
      <c r="AZ2180" s="160">
        <f>IF($AR$2030&gt;0,IPMT('Assumptions (Biomass)'!$V$7,Model!AE$1,'Assumptions (Biomass)'!$V$10,'Assumptions (Biomass)'!$V$5*Model!$AR$2030*AVERAGE('Assumptions (Biomass)'!$AN$2:$AP$2)/10^9),0)</f>
        <v>-0.01790796178</v>
      </c>
      <c r="BA2180" s="160">
        <f>IF($AR$2030&gt;0,IPMT('Assumptions (Biomass)'!$V$7,Model!AF$1,'Assumptions (Biomass)'!$V$10,'Assumptions (Biomass)'!$V$5*Model!$AR$2030*AVERAGE('Assumptions (Biomass)'!$AN$2:$AP$2)/10^9),0)</f>
        <v>-0.01569171994</v>
      </c>
      <c r="BB2180" s="160">
        <f>IF($AR$2030&gt;0,IPMT('Assumptions (Biomass)'!$V$7,Model!AG$1,'Assumptions (Biomass)'!$V$10,'Assumptions (Biomass)'!$V$5*Model!$AR$2030*AVERAGE('Assumptions (Biomass)'!$AN$2:$AP$2)/10^9),0)</f>
        <v>-0.01337020662</v>
      </c>
      <c r="BC2180" s="160">
        <f>IF($AR$2030&gt;0,IPMT('Assumptions (Biomass)'!$V$7,Model!AH$1,'Assumptions (Biomass)'!$V$10,'Assumptions (Biomass)'!$V$5*Model!$AR$2030*AVERAGE('Assumptions (Biomass)'!$AN$2:$AP$2)/10^9),0)</f>
        <v>-0.01093842142</v>
      </c>
      <c r="BD2180" s="160">
        <f>IF($AR$2030&gt;0,IPMT('Assumptions (Biomass)'!$V$7,Model!AI$1,'Assumptions (Biomass)'!$V$10,'Assumptions (Biomass)'!$V$5*Model!$AR$2030*AVERAGE('Assumptions (Biomass)'!$AN$2:$AP$2)/10^9),0)</f>
        <v>-0.008391126415</v>
      </c>
      <c r="BE2180" s="160">
        <f>IF($AR$2030&gt;0,IPMT('Assumptions (Biomass)'!$V$7,Model!AJ$1,'Assumptions (Biomass)'!$V$10,'Assumptions (Biomass)'!$V$5*Model!$AR$2030*AVERAGE('Assumptions (Biomass)'!$AN$2:$AP$2)/10^9),0)</f>
        <v>-0.005722834901</v>
      </c>
      <c r="BF2180" s="160">
        <f>IF($AR$2030&gt;0,IPMT('Assumptions (Biomass)'!$V$7,Model!AK$1,'Assumptions (Biomass)'!$V$10,'Assumptions (Biomass)'!$V$5*Model!$AR$2030*AVERAGE('Assumptions (Biomass)'!$AN$2:$AP$2)/10^9),0)</f>
        <v>-0.002927799541</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-0.03302201856</v>
      </c>
      <c r="AT2181" s="160">
        <f>IF($AS$2030&gt;0,IPMT('Assumptions (Biomass)'!$V$7,Model!X$1,'Assumptions (Biomass)'!$V$10,'Assumptions (Biomass)'!$V$5*Model!$AS$2030*AVERAGE('Assumptions (Biomass)'!$AO$2:$AQ$2)/10^9),0)</f>
        <v>-0.03146268139</v>
      </c>
      <c r="AU2181" s="160">
        <f>IF($AS$2030&gt;0,IPMT('Assumptions (Biomass)'!$V$7,Model!Y$1,'Assumptions (Biomass)'!$V$10,'Assumptions (Biomass)'!$V$5*Model!$AS$2030*AVERAGE('Assumptions (Biomass)'!$AO$2:$AQ$2)/10^9),0)</f>
        <v>-0.02982927569</v>
      </c>
      <c r="AV2181" s="160">
        <f>IF($AS$2030&gt;0,IPMT('Assumptions (Biomass)'!$V$7,Model!Z$1,'Assumptions (Biomass)'!$V$10,'Assumptions (Biomass)'!$V$5*Model!$AS$2030*AVERAGE('Assumptions (Biomass)'!$AO$2:$AQ$2)/10^9),0)</f>
        <v>-0.02811828323</v>
      </c>
      <c r="AW2181" s="160">
        <f>IF($AS$2030&gt;0,IPMT('Assumptions (Biomass)'!$V$7,Model!AA$1,'Assumptions (Biomass)'!$V$10,'Assumptions (Biomass)'!$V$5*Model!$AS$2030*AVERAGE('Assumptions (Biomass)'!$AO$2:$AQ$2)/10^9),0)</f>
        <v>-0.02632601862</v>
      </c>
      <c r="AX2181" s="160">
        <f>IF($AS$2030&gt;0,IPMT('Assumptions (Biomass)'!$V$7,Model!AB$1,'Assumptions (Biomass)'!$V$10,'Assumptions (Biomass)'!$V$5*Model!$AS$2030*AVERAGE('Assumptions (Biomass)'!$AO$2:$AQ$2)/10^9),0)</f>
        <v>-0.02444862145</v>
      </c>
      <c r="AY2181" s="160">
        <f>IF($AS$2030&gt;0,IPMT('Assumptions (Biomass)'!$V$7,Model!AC$1,'Assumptions (Biomass)'!$V$10,'Assumptions (Biomass)'!$V$5*Model!$AS$2030*AVERAGE('Assumptions (Biomass)'!$AO$2:$AQ$2)/10^9),0)</f>
        <v>-0.02248204791</v>
      </c>
      <c r="AZ2181" s="160">
        <f>IF($AS$2030&gt;0,IPMT('Assumptions (Biomass)'!$V$7,Model!AD$1,'Assumptions (Biomass)'!$V$10,'Assumptions (Biomass)'!$V$5*Model!$AS$2030*AVERAGE('Assumptions (Biomass)'!$AO$2:$AQ$2)/10^9),0)</f>
        <v>-0.02042206213</v>
      </c>
      <c r="BA2181" s="160">
        <f>IF($AS$2030&gt;0,IPMT('Assumptions (Biomass)'!$V$7,Model!AE$1,'Assumptions (Biomass)'!$V$10,'Assumptions (Biomass)'!$V$5*Model!$AS$2030*AVERAGE('Assumptions (Biomass)'!$AO$2:$AQ$2)/10^9),0)</f>
        <v>-0.01826422702</v>
      </c>
      <c r="BB2181" s="160">
        <f>IF($AS$2030&gt;0,IPMT('Assumptions (Biomass)'!$V$7,Model!AF$1,'Assumptions (Biomass)'!$V$10,'Assumptions (Biomass)'!$V$5*Model!$AS$2030*AVERAGE('Assumptions (Biomass)'!$AO$2:$AQ$2)/10^9),0)</f>
        <v>-0.01600389474</v>
      </c>
      <c r="BC2181" s="160">
        <f>IF($AS$2030&gt;0,IPMT('Assumptions (Biomass)'!$V$7,Model!AG$1,'Assumptions (Biomass)'!$V$10,'Assumptions (Biomass)'!$V$5*Model!$AS$2030*AVERAGE('Assumptions (Biomass)'!$AO$2:$AQ$2)/10^9),0)</f>
        <v>-0.01363619669</v>
      </c>
      <c r="BD2181" s="160">
        <f>IF($AS$2030&gt;0,IPMT('Assumptions (Biomass)'!$V$7,Model!AH$1,'Assumptions (Biomass)'!$V$10,'Assumptions (Biomass)'!$V$5*Model!$AS$2030*AVERAGE('Assumptions (Biomass)'!$AO$2:$AQ$2)/10^9),0)</f>
        <v>-0.01115603297</v>
      </c>
      <c r="BE2181" s="160">
        <f>IF($AS$2030&gt;0,IPMT('Assumptions (Biomass)'!$V$7,Model!AI$1,'Assumptions (Biomass)'!$V$10,'Assumptions (Biomass)'!$V$5*Model!$AS$2030*AVERAGE('Assumptions (Biomass)'!$AO$2:$AQ$2)/10^9),0)</f>
        <v>-0.008558061476</v>
      </c>
      <c r="BF2181" s="160">
        <f>IF($AS$2030&gt;0,IPMT('Assumptions (Biomass)'!$V$7,Model!AJ$1,'Assumptions (Biomass)'!$V$10,'Assumptions (Biomass)'!$V$5*Model!$AS$2030*AVERAGE('Assumptions (Biomass)'!$AO$2:$AQ$2)/10^9),0)</f>
        <v>-0.005836686337</v>
      </c>
      <c r="BG2181" s="160">
        <f>IF($AS$2030&gt;0,IPMT('Assumptions (Biomass)'!$V$7,Model!AK$1,'Assumptions (Biomass)'!$V$10,'Assumptions (Biomass)'!$V$5*Model!$AS$2030*AVERAGE('Assumptions (Biomass)'!$AO$2:$AQ$2)/10^9),0)</f>
        <v>-0.00298604588</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-0.03367896644</v>
      </c>
      <c r="AU2182" s="160">
        <f>IF($AT$2030&gt;0,IPMT('Assumptions (Biomass)'!$V$7,Model!X$1,'Assumptions (Biomass)'!$V$10,'Assumptions (Biomass)'!$V$5*Model!$AT$2030*AVERAGE('Assumptions (Biomass)'!$AP$2:$AR$2)/10^9),0)</f>
        <v>-0.03208860744</v>
      </c>
      <c r="AV2182" s="160">
        <f>IF($AT$2030&gt;0,IPMT('Assumptions (Biomass)'!$V$7,Model!Y$1,'Assumptions (Biomass)'!$V$10,'Assumptions (Biomass)'!$V$5*Model!$AT$2030*AVERAGE('Assumptions (Biomass)'!$AP$2:$AR$2)/10^9),0)</f>
        <v>-0.03042270639</v>
      </c>
      <c r="AW2182" s="160">
        <f>IF($AT$2030&gt;0,IPMT('Assumptions (Biomass)'!$V$7,Model!Z$1,'Assumptions (Biomass)'!$V$10,'Assumptions (Biomass)'!$V$5*Model!$AT$2030*AVERAGE('Assumptions (Biomass)'!$AP$2:$AR$2)/10^9),0)</f>
        <v>-0.02867767503</v>
      </c>
      <c r="AX2182" s="160">
        <f>IF($AT$2030&gt;0,IPMT('Assumptions (Biomass)'!$V$7,Model!AA$1,'Assumptions (Biomass)'!$V$10,'Assumptions (Biomass)'!$V$5*Model!$AT$2030*AVERAGE('Assumptions (Biomass)'!$AP$2:$AR$2)/10^9),0)</f>
        <v>-0.02684975469</v>
      </c>
      <c r="AY2182" s="160">
        <f>IF($AT$2030&gt;0,IPMT('Assumptions (Biomass)'!$V$7,Model!AB$1,'Assumptions (Biomass)'!$V$10,'Assumptions (Biomass)'!$V$5*Model!$AT$2030*AVERAGE('Assumptions (Biomass)'!$AP$2:$AR$2)/10^9),0)</f>
        <v>-0.02493500813</v>
      </c>
      <c r="AZ2182" s="160">
        <f>IF($AT$2030&gt;0,IPMT('Assumptions (Biomass)'!$V$7,Model!AC$1,'Assumptions (Biomass)'!$V$10,'Assumptions (Biomass)'!$V$5*Model!$AT$2030*AVERAGE('Assumptions (Biomass)'!$AP$2:$AR$2)/10^9),0)</f>
        <v>-0.02292931111</v>
      </c>
      <c r="BA2182" s="160">
        <f>IF($AT$2030&gt;0,IPMT('Assumptions (Biomass)'!$V$7,Model!AD$1,'Assumptions (Biomass)'!$V$10,'Assumptions (Biomass)'!$V$5*Model!$AT$2030*AVERAGE('Assumptions (Biomass)'!$AP$2:$AR$2)/10^9),0)</f>
        <v>-0.02082834348</v>
      </c>
      <c r="BB2182" s="160">
        <f>IF($AT$2030&gt;0,IPMT('Assumptions (Biomass)'!$V$7,Model!AE$1,'Assumptions (Biomass)'!$V$10,'Assumptions (Biomass)'!$V$5*Model!$AT$2030*AVERAGE('Assumptions (Biomass)'!$AP$2:$AR$2)/10^9),0)</f>
        <v>-0.01862757989</v>
      </c>
      <c r="BC2182" s="160">
        <f>IF($AT$2030&gt;0,IPMT('Assumptions (Biomass)'!$V$7,Model!AF$1,'Assumptions (Biomass)'!$V$10,'Assumptions (Biomass)'!$V$5*Model!$AT$2030*AVERAGE('Assumptions (Biomass)'!$AP$2:$AR$2)/10^9),0)</f>
        <v>-0.01632228003</v>
      </c>
      <c r="BD2182" s="160">
        <f>IF($AT$2030&gt;0,IPMT('Assumptions (Biomass)'!$V$7,Model!AG$1,'Assumptions (Biomass)'!$V$10,'Assumptions (Biomass)'!$V$5*Model!$AT$2030*AVERAGE('Assumptions (Biomass)'!$AP$2:$AR$2)/10^9),0)</f>
        <v>-0.01390747842</v>
      </c>
      <c r="BE2182" s="160">
        <f>IF($AT$2030&gt;0,IPMT('Assumptions (Biomass)'!$V$7,Model!AH$1,'Assumptions (Biomass)'!$V$10,'Assumptions (Biomass)'!$V$5*Model!$AT$2030*AVERAGE('Assumptions (Biomass)'!$AP$2:$AR$2)/10^9),0)</f>
        <v>-0.01137797374</v>
      </c>
      <c r="BF2182" s="160">
        <f>IF($AT$2030&gt;0,IPMT('Assumptions (Biomass)'!$V$7,Model!AI$1,'Assumptions (Biomass)'!$V$10,'Assumptions (Biomass)'!$V$5*Model!$AT$2030*AVERAGE('Assumptions (Biomass)'!$AP$2:$AR$2)/10^9),0)</f>
        <v>-0.008728317583</v>
      </c>
      <c r="BG2182" s="160">
        <f>IF($AT$2030&gt;0,IPMT('Assumptions (Biomass)'!$V$7,Model!AJ$1,'Assumptions (Biomass)'!$V$10,'Assumptions (Biomass)'!$V$5*Model!$AT$2030*AVERAGE('Assumptions (Biomass)'!$AP$2:$AR$2)/10^9),0)</f>
        <v>-0.005952802761</v>
      </c>
      <c r="BH2182" s="160">
        <f>IF($AT$2030&gt;0,IPMT('Assumptions (Biomass)'!$V$7,Model!AK$1,'Assumptions (Biomass)'!$V$10,'Assumptions (Biomass)'!$V$5*Model!$AT$2030*AVERAGE('Assumptions (Biomass)'!$AP$2:$AR$2)/10^9),0)</f>
        <v>-0.003045450985</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-0.03434898379</v>
      </c>
      <c r="AV2183" s="160">
        <f>IF($AU$2030&gt;0,IPMT('Assumptions (Biomass)'!$V$7,Model!X$1,'Assumptions (Biomass)'!$V$10,'Assumptions (Biomass)'!$V$5*Model!$AU$2030*AVERAGE('Assumptions (Biomass)'!$AQ$2:$AS$2)/10^9),0)</f>
        <v>-0.03272698581</v>
      </c>
      <c r="AW2183" s="160">
        <f>IF($AU$2030&gt;0,IPMT('Assumptions (Biomass)'!$V$7,Model!Y$1,'Assumptions (Biomass)'!$V$10,'Assumptions (Biomass)'!$V$5*Model!$AU$2030*AVERAGE('Assumptions (Biomass)'!$AQ$2:$AS$2)/10^9),0)</f>
        <v>-0.03102794293</v>
      </c>
      <c r="AX2183" s="160">
        <f>IF($AU$2030&gt;0,IPMT('Assumptions (Biomass)'!$V$7,Model!Z$1,'Assumptions (Biomass)'!$V$10,'Assumptions (Biomass)'!$V$5*Model!$AU$2030*AVERAGE('Assumptions (Biomass)'!$AQ$2:$AS$2)/10^9),0)</f>
        <v>-0.02924819551</v>
      </c>
      <c r="AY2183" s="160">
        <f>IF($AU$2030&gt;0,IPMT('Assumptions (Biomass)'!$V$7,Model!AA$1,'Assumptions (Biomass)'!$V$10,'Assumptions (Biomass)'!$V$5*Model!$AU$2030*AVERAGE('Assumptions (Biomass)'!$AQ$2:$AS$2)/10^9),0)</f>
        <v>-0.02738391008</v>
      </c>
      <c r="AZ2183" s="160">
        <f>IF($AU$2030&gt;0,IPMT('Assumptions (Biomass)'!$V$7,Model!AB$1,'Assumptions (Biomass)'!$V$10,'Assumptions (Biomass)'!$V$5*Model!$AU$2030*AVERAGE('Assumptions (Biomass)'!$AQ$2:$AS$2)/10^9),0)</f>
        <v>-0.0254310711</v>
      </c>
      <c r="BA2183" s="160">
        <f>IF($AU$2030&gt;0,IPMT('Assumptions (Biomass)'!$V$7,Model!AC$1,'Assumptions (Biomass)'!$V$10,'Assumptions (Biomass)'!$V$5*Model!$AU$2030*AVERAGE('Assumptions (Biomass)'!$AQ$2:$AS$2)/10^9),0)</f>
        <v>-0.02338547227</v>
      </c>
      <c r="BB2183" s="160">
        <f>IF($AU$2030&gt;0,IPMT('Assumptions (Biomass)'!$V$7,Model!AD$1,'Assumptions (Biomass)'!$V$10,'Assumptions (Biomass)'!$V$5*Model!$AU$2030*AVERAGE('Assumptions (Biomass)'!$AQ$2:$AS$2)/10^9),0)</f>
        <v>-0.02124270749</v>
      </c>
      <c r="BC2183" s="160">
        <f>IF($AU$2030&gt;0,IPMT('Assumptions (Biomass)'!$V$7,Model!AE$1,'Assumptions (Biomass)'!$V$10,'Assumptions (Biomass)'!$V$5*Model!$AU$2030*AVERAGE('Assumptions (Biomass)'!$AQ$2:$AS$2)/10^9),0)</f>
        <v>-0.01899816138</v>
      </c>
      <c r="BD2183" s="160">
        <f>IF($AU$2030&gt;0,IPMT('Assumptions (Biomass)'!$V$7,Model!AF$1,'Assumptions (Biomass)'!$V$10,'Assumptions (Biomass)'!$V$5*Model!$AU$2030*AVERAGE('Assumptions (Biomass)'!$AQ$2:$AS$2)/10^9),0)</f>
        <v>-0.01664699934</v>
      </c>
      <c r="BE2183" s="160">
        <f>IF($AU$2030&gt;0,IPMT('Assumptions (Biomass)'!$V$7,Model!AG$1,'Assumptions (Biomass)'!$V$10,'Assumptions (Biomass)'!$V$5*Model!$AU$2030*AVERAGE('Assumptions (Biomass)'!$AQ$2:$AS$2)/10^9),0)</f>
        <v>-0.0141841571</v>
      </c>
      <c r="BF2183" s="160">
        <f>IF($AU$2030&gt;0,IPMT('Assumptions (Biomass)'!$V$7,Model!AH$1,'Assumptions (Biomass)'!$V$10,'Assumptions (Biomass)'!$V$5*Model!$AU$2030*AVERAGE('Assumptions (Biomass)'!$AQ$2:$AS$2)/10^9),0)</f>
        <v>-0.01160432985</v>
      </c>
      <c r="BG2183" s="160">
        <f>IF($AU$2030&gt;0,IPMT('Assumptions (Biomass)'!$V$7,Model!AI$1,'Assumptions (Biomass)'!$V$10,'Assumptions (Biomass)'!$V$5*Model!$AU$2030*AVERAGE('Assumptions (Biomass)'!$AQ$2:$AS$2)/10^9),0)</f>
        <v>-0.008901960805</v>
      </c>
      <c r="BH2183" s="160">
        <f>IF($AU$2030&gt;0,IPMT('Assumptions (Biomass)'!$V$7,Model!AJ$1,'Assumptions (Biomass)'!$V$10,'Assumptions (Biomass)'!$V$5*Model!$AU$2030*AVERAGE('Assumptions (Biomass)'!$AQ$2:$AS$2)/10^9),0)</f>
        <v>-0.006071229232</v>
      </c>
      <c r="BI2183" s="160">
        <f>IF($AU$2030&gt;0,IPMT('Assumptions (Biomass)'!$V$7,Model!AK$1,'Assumptions (Biomass)'!$V$10,'Assumptions (Biomass)'!$V$5*Model!$AU$2030*AVERAGE('Assumptions (Biomass)'!$AQ$2:$AS$2)/10^9),0)</f>
        <v>-0.00310603791</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-0.03503233063</v>
      </c>
      <c r="AW2184" s="160">
        <f>IF($AV$2030&gt;0,IPMT('Assumptions (Biomass)'!$V$7,Model!X$1,'Assumptions (Biomass)'!$V$10,'Assumptions (Biomass)'!$V$5*Model!$AV$2030*AVERAGE('Assumptions (Biomass)'!$AR$2:$AT$2)/10^9),0)</f>
        <v>-0.03337806424</v>
      </c>
      <c r="AX2184" s="160">
        <f>IF($AV$2030&gt;0,IPMT('Assumptions (Biomass)'!$V$7,Model!Y$1,'Assumptions (Biomass)'!$V$10,'Assumptions (Biomass)'!$V$5*Model!$AV$2030*AVERAGE('Assumptions (Biomass)'!$AR$2:$AT$2)/10^9),0)</f>
        <v>-0.03164522019</v>
      </c>
      <c r="AY2184" s="160">
        <f>IF($AV$2030&gt;0,IPMT('Assumptions (Biomass)'!$V$7,Model!Z$1,'Assumptions (Biomass)'!$V$10,'Assumptions (Biomass)'!$V$5*Model!$AV$2030*AVERAGE('Assumptions (Biomass)'!$AR$2:$AT$2)/10^9),0)</f>
        <v>-0.02983006605</v>
      </c>
      <c r="AZ2184" s="160">
        <f>IF($AV$2030&gt;0,IPMT('Assumptions (Biomass)'!$V$7,Model!AA$1,'Assumptions (Biomass)'!$V$10,'Assumptions (Biomass)'!$V$5*Model!$AV$2030*AVERAGE('Assumptions (Biomass)'!$AR$2:$AT$2)/10^9),0)</f>
        <v>-0.02792869209</v>
      </c>
      <c r="BA2184" s="160">
        <f>IF($AV$2030&gt;0,IPMT('Assumptions (Biomass)'!$V$7,Model!AB$1,'Assumptions (Biomass)'!$V$10,'Assumptions (Biomass)'!$V$5*Model!$AV$2030*AVERAGE('Assumptions (Biomass)'!$AR$2:$AT$2)/10^9),0)</f>
        <v>-0.02593700287</v>
      </c>
      <c r="BB2184" s="160">
        <f>IF($AV$2030&gt;0,IPMT('Assumptions (Biomass)'!$V$7,Model!AC$1,'Assumptions (Biomass)'!$V$10,'Assumptions (Biomass)'!$V$5*Model!$AV$2030*AVERAGE('Assumptions (Biomass)'!$AR$2:$AT$2)/10^9),0)</f>
        <v>-0.0238507084</v>
      </c>
      <c r="BC2184" s="160">
        <f>IF($AV$2030&gt;0,IPMT('Assumptions (Biomass)'!$V$7,Model!AD$1,'Assumptions (Biomass)'!$V$10,'Assumptions (Biomass)'!$V$5*Model!$AV$2030*AVERAGE('Assumptions (Biomass)'!$AR$2:$AT$2)/10^9),0)</f>
        <v>-0.02166531495</v>
      </c>
      <c r="BD2184" s="160">
        <f>IF($AV$2030&gt;0,IPMT('Assumptions (Biomass)'!$V$7,Model!AE$1,'Assumptions (Biomass)'!$V$10,'Assumptions (Biomass)'!$V$5*Model!$AV$2030*AVERAGE('Assumptions (Biomass)'!$AR$2:$AT$2)/10^9),0)</f>
        <v>-0.01937611532</v>
      </c>
      <c r="BE2184" s="160">
        <f>IF($AV$2030&gt;0,IPMT('Assumptions (Biomass)'!$V$7,Model!AF$1,'Assumptions (Biomass)'!$V$10,'Assumptions (Biomass)'!$V$5*Model!$AV$2030*AVERAGE('Assumptions (Biomass)'!$AR$2:$AT$2)/10^9),0)</f>
        <v>-0.01697817869</v>
      </c>
      <c r="BF2184" s="160">
        <f>IF($AV$2030&gt;0,IPMT('Assumptions (Biomass)'!$V$7,Model!AG$1,'Assumptions (Biomass)'!$V$10,'Assumptions (Biomass)'!$V$5*Model!$AV$2030*AVERAGE('Assumptions (Biomass)'!$AR$2:$AT$2)/10^9),0)</f>
        <v>-0.01446634008</v>
      </c>
      <c r="BG2184" s="160">
        <f>IF($AV$2030&gt;0,IPMT('Assumptions (Biomass)'!$V$7,Model!AH$1,'Assumptions (Biomass)'!$V$10,'Assumptions (Biomass)'!$V$5*Model!$AV$2030*AVERAGE('Assumptions (Biomass)'!$AR$2:$AT$2)/10^9),0)</f>
        <v>-0.01183518914</v>
      </c>
      <c r="BH2184" s="160">
        <f>IF($AV$2030&gt;0,IPMT('Assumptions (Biomass)'!$V$7,Model!AI$1,'Assumptions (Biomass)'!$V$10,'Assumptions (Biomass)'!$V$5*Model!$AV$2030*AVERAGE('Assumptions (Biomass)'!$AR$2:$AT$2)/10^9),0)</f>
        <v>-0.009079058526</v>
      </c>
      <c r="BI2184" s="160">
        <f>IF($AV$2030&gt;0,IPMT('Assumptions (Biomass)'!$V$7,Model!AJ$1,'Assumptions (Biomass)'!$V$10,'Assumptions (Biomass)'!$V$5*Model!$AV$2030*AVERAGE('Assumptions (Biomass)'!$AR$2:$AT$2)/10^9),0)</f>
        <v>-0.006192011708</v>
      </c>
      <c r="BJ2184" s="160">
        <f>IF($AV$2030&gt;0,IPMT('Assumptions (Biomass)'!$V$7,Model!AK$1,'Assumptions (Biomass)'!$V$10,'Assumptions (Biomass)'!$V$5*Model!$AV$2030*AVERAGE('Assumptions (Biomass)'!$AR$2:$AT$2)/10^9),0)</f>
        <v>-0.003167830165</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-0.03572927213</v>
      </c>
      <c r="AX2185" s="160">
        <f>IF($AW$2030&gt;0,IPMT('Assumptions (Biomass)'!$V$7,Model!X$1,'Assumptions (Biomass)'!$V$10,'Assumptions (Biomass)'!$V$5*Model!$AW$2030*AVERAGE('Assumptions (Biomass)'!$AS$2:$AU$2)/10^9),0)</f>
        <v>-0.03404209537</v>
      </c>
      <c r="AY2185" s="160">
        <f>IF($AW$2030&gt;0,IPMT('Assumptions (Biomass)'!$V$7,Model!Y$1,'Assumptions (Biomass)'!$V$10,'Assumptions (Biomass)'!$V$5*Model!$AW$2030*AVERAGE('Assumptions (Biomass)'!$AS$2:$AU$2)/10^9),0)</f>
        <v>-0.03227477771</v>
      </c>
      <c r="AZ2185" s="160">
        <f>IF($AW$2030&gt;0,IPMT('Assumptions (Biomass)'!$V$7,Model!Z$1,'Assumptions (Biomass)'!$V$10,'Assumptions (Biomass)'!$V$5*Model!$AW$2030*AVERAGE('Assumptions (Biomass)'!$AS$2:$AU$2)/10^9),0)</f>
        <v>-0.03042351247</v>
      </c>
      <c r="BA2185" s="160">
        <f>IF($AW$2030&gt;0,IPMT('Assumptions (Biomass)'!$V$7,Model!AA$1,'Assumptions (Biomass)'!$V$10,'Assumptions (Biomass)'!$V$5*Model!$AW$2030*AVERAGE('Assumptions (Biomass)'!$AS$2:$AU$2)/10^9),0)</f>
        <v>-0.02848431212</v>
      </c>
      <c r="BB2185" s="160">
        <f>IF($AW$2030&gt;0,IPMT('Assumptions (Biomass)'!$V$7,Model!AB$1,'Assumptions (Biomass)'!$V$10,'Assumptions (Biomass)'!$V$5*Model!$AW$2030*AVERAGE('Assumptions (Biomass)'!$AS$2:$AU$2)/10^9),0)</f>
        <v>-0.02645299976</v>
      </c>
      <c r="BC2185" s="160">
        <f>IF($AW$2030&gt;0,IPMT('Assumptions (Biomass)'!$V$7,Model!AC$1,'Assumptions (Biomass)'!$V$10,'Assumptions (Biomass)'!$V$5*Model!$AW$2030*AVERAGE('Assumptions (Biomass)'!$AS$2:$AU$2)/10^9),0)</f>
        <v>-0.02432520006</v>
      </c>
      <c r="BD2185" s="160">
        <f>IF($AW$2030&gt;0,IPMT('Assumptions (Biomass)'!$V$7,Model!AD$1,'Assumptions (Biomass)'!$V$10,'Assumptions (Biomass)'!$V$5*Model!$AW$2030*AVERAGE('Assumptions (Biomass)'!$AS$2:$AU$2)/10^9),0)</f>
        <v>-0.02209632987</v>
      </c>
      <c r="BE2185" s="160">
        <f>IF($AW$2030&gt;0,IPMT('Assumptions (Biomass)'!$V$7,Model!AE$1,'Assumptions (Biomass)'!$V$10,'Assumptions (Biomass)'!$V$5*Model!$AW$2030*AVERAGE('Assumptions (Biomass)'!$AS$2:$AU$2)/10^9),0)</f>
        <v>-0.01976158835</v>
      </c>
      <c r="BF2185" s="160">
        <f>IF($AW$2030&gt;0,IPMT('Assumptions (Biomass)'!$V$7,Model!AF$1,'Assumptions (Biomass)'!$V$10,'Assumptions (Biomass)'!$V$5*Model!$AW$2030*AVERAGE('Assumptions (Biomass)'!$AS$2:$AU$2)/10^9),0)</f>
        <v>-0.01731594661</v>
      </c>
      <c r="BG2185" s="160">
        <f>IF($AW$2030&gt;0,IPMT('Assumptions (Biomass)'!$V$7,Model!AG$1,'Assumptions (Biomass)'!$V$10,'Assumptions (Biomass)'!$V$5*Model!$AW$2030*AVERAGE('Assumptions (Biomass)'!$AS$2:$AU$2)/10^9),0)</f>
        <v>-0.01475413689</v>
      </c>
      <c r="BH2185" s="160">
        <f>IF($AW$2030&gt;0,IPMT('Assumptions (Biomass)'!$V$7,Model!AH$1,'Assumptions (Biomass)'!$V$10,'Assumptions (Biomass)'!$V$5*Model!$AW$2030*AVERAGE('Assumptions (Biomass)'!$AS$2:$AU$2)/10^9),0)</f>
        <v>-0.0120706412</v>
      </c>
      <c r="BI2185" s="160">
        <f>IF($AW$2030&gt;0,IPMT('Assumptions (Biomass)'!$V$7,Model!AI$1,'Assumptions (Biomass)'!$V$10,'Assumptions (Biomass)'!$V$5*Model!$AW$2030*AVERAGE('Assumptions (Biomass)'!$AS$2:$AU$2)/10^9),0)</f>
        <v>-0.009259679472</v>
      </c>
      <c r="BJ2185" s="160">
        <f>IF($AW$2030&gt;0,IPMT('Assumptions (Biomass)'!$V$7,Model!AJ$1,'Assumptions (Biomass)'!$V$10,'Assumptions (Biomass)'!$V$5*Model!$AW$2030*AVERAGE('Assumptions (Biomass)'!$AS$2:$AU$2)/10^9),0)</f>
        <v>-0.006315197059</v>
      </c>
      <c r="BK2185" s="160">
        <f>IF($AW$2030&gt;0,IPMT('Assumptions (Biomass)'!$V$7,Model!AK$1,'Assumptions (Biomass)'!$V$10,'Assumptions (Biomass)'!$V$5*Model!$AW$2030*AVERAGE('Assumptions (Biomass)'!$AS$2:$AU$2)/10^9),0)</f>
        <v>-0.003230851731</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-0.03644007875</v>
      </c>
      <c r="AY2186" s="160">
        <f>IF($AX$2030&gt;0,IPMT('Assumptions (Biomass)'!$V$7,Model!X$1,'Assumptions (Biomass)'!$V$10,'Assumptions (Biomass)'!$V$5*Model!$AX$2030*AVERAGE('Assumptions (Biomass)'!$AT$2:$AV$2)/10^9),0)</f>
        <v>-0.0347193369</v>
      </c>
      <c r="AZ2186" s="160">
        <f>IF($AX$2030&gt;0,IPMT('Assumptions (Biomass)'!$V$7,Model!Y$1,'Assumptions (Biomass)'!$V$10,'Assumptions (Biomass)'!$V$5*Model!$AX$2030*AVERAGE('Assumptions (Biomass)'!$AT$2:$AV$2)/10^9),0)</f>
        <v>-0.0329168598</v>
      </c>
      <c r="BA2186" s="160">
        <f>IF($AX$2030&gt;0,IPMT('Assumptions (Biomass)'!$V$7,Model!Z$1,'Assumptions (Biomass)'!$V$10,'Assumptions (Biomass)'!$V$5*Model!$AX$2030*AVERAGE('Assumptions (Biomass)'!$AT$2:$AV$2)/10^9),0)</f>
        <v>-0.03102876504</v>
      </c>
      <c r="BB2186" s="160">
        <f>IF($AX$2030&gt;0,IPMT('Assumptions (Biomass)'!$V$7,Model!AA$1,'Assumptions (Biomass)'!$V$10,'Assumptions (Biomass)'!$V$5*Model!$AX$2030*AVERAGE('Assumptions (Biomass)'!$AT$2:$AV$2)/10^9),0)</f>
        <v>-0.02905098579</v>
      </c>
      <c r="BC2186" s="160">
        <f>IF($AX$2030&gt;0,IPMT('Assumptions (Biomass)'!$V$7,Model!AB$1,'Assumptions (Biomass)'!$V$10,'Assumptions (Biomass)'!$V$5*Model!$AX$2030*AVERAGE('Assumptions (Biomass)'!$AT$2:$AV$2)/10^9),0)</f>
        <v>-0.02697926201</v>
      </c>
      <c r="BD2186" s="160">
        <f>IF($AX$2030&gt;0,IPMT('Assumptions (Biomass)'!$V$7,Model!AC$1,'Assumptions (Biomass)'!$V$10,'Assumptions (Biomass)'!$V$5*Model!$AX$2030*AVERAGE('Assumptions (Biomass)'!$AT$2:$AV$2)/10^9),0)</f>
        <v>-0.02480913136</v>
      </c>
      <c r="BE2186" s="160">
        <f>IF($AX$2030&gt;0,IPMT('Assumptions (Biomass)'!$V$7,Model!AD$1,'Assumptions (Biomass)'!$V$10,'Assumptions (Biomass)'!$V$5*Model!$AX$2030*AVERAGE('Assumptions (Biomass)'!$AT$2:$AV$2)/10^9),0)</f>
        <v>-0.0225359195</v>
      </c>
      <c r="BF2186" s="160">
        <f>IF($AX$2030&gt;0,IPMT('Assumptions (Biomass)'!$V$7,Model!AE$1,'Assumptions (Biomass)'!$V$10,'Assumptions (Biomass)'!$V$5*Model!$AX$2030*AVERAGE('Assumptions (Biomass)'!$AT$2:$AV$2)/10^9),0)</f>
        <v>-0.02015473008</v>
      </c>
      <c r="BG2186" s="160">
        <f>IF($AX$2030&gt;0,IPMT('Assumptions (Biomass)'!$V$7,Model!AF$1,'Assumptions (Biomass)'!$V$10,'Assumptions (Biomass)'!$V$5*Model!$AX$2030*AVERAGE('Assumptions (Biomass)'!$AT$2:$AV$2)/10^9),0)</f>
        <v>-0.01766043416</v>
      </c>
      <c r="BH2186" s="160">
        <f>IF($AX$2030&gt;0,IPMT('Assumptions (Biomass)'!$V$7,Model!AG$1,'Assumptions (Biomass)'!$V$10,'Assumptions (Biomass)'!$V$5*Model!$AX$2030*AVERAGE('Assumptions (Biomass)'!$AT$2:$AV$2)/10^9),0)</f>
        <v>-0.01504765919</v>
      </c>
      <c r="BI2186" s="160">
        <f>IF($AX$2030&gt;0,IPMT('Assumptions (Biomass)'!$V$7,Model!AH$1,'Assumptions (Biomass)'!$V$10,'Assumptions (Biomass)'!$V$5*Model!$AX$2030*AVERAGE('Assumptions (Biomass)'!$AT$2:$AV$2)/10^9),0)</f>
        <v>-0.0123107774</v>
      </c>
      <c r="BJ2186" s="160">
        <f>IF($AX$2030&gt;0,IPMT('Assumptions (Biomass)'!$V$7,Model!AI$1,'Assumptions (Biomass)'!$V$10,'Assumptions (Biomass)'!$V$5*Model!$AX$2030*AVERAGE('Assumptions (Biomass)'!$AT$2:$AV$2)/10^9),0)</f>
        <v>-0.009443893733</v>
      </c>
      <c r="BK2186" s="160">
        <f>IF($AX$2030&gt;0,IPMT('Assumptions (Biomass)'!$V$7,Model!AJ$1,'Assumptions (Biomass)'!$V$10,'Assumptions (Biomass)'!$V$5*Model!$AX$2030*AVERAGE('Assumptions (Biomass)'!$AT$2:$AV$2)/10^9),0)</f>
        <v>-0.006440833088</v>
      </c>
      <c r="BL2186" s="160">
        <f>IF($AX$2030&gt;0,IPMT('Assumptions (Biomass)'!$V$7,Model!AK$1,'Assumptions (Biomass)'!$V$10,'Assumptions (Biomass)'!$V$5*Model!$AX$2030*AVERAGE('Assumptions (Biomass)'!$AT$2:$AV$2)/10^9),0)</f>
        <v>-0.003295127062</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-0.03716502633</v>
      </c>
      <c r="AZ2187" s="160">
        <f>IF($AY$2030&gt;0,IPMT('Assumptions (Biomass)'!$V$7,Model!X$1,'Assumptions (Biomass)'!$V$10,'Assumptions (Biomass)'!$V$5*Model!$AY$2030*AVERAGE('Assumptions (Biomass)'!$AU$2:$AW$2)/10^9),0)</f>
        <v>-0.03541005163</v>
      </c>
      <c r="BA2187" s="160">
        <f>IF($AY$2030&gt;0,IPMT('Assumptions (Biomass)'!$V$7,Model!Y$1,'Assumptions (Biomass)'!$V$10,'Assumptions (Biomass)'!$V$5*Model!$AY$2030*AVERAGE('Assumptions (Biomass)'!$AU$2:$AW$2)/10^9),0)</f>
        <v>-0.03357171562</v>
      </c>
      <c r="BB2187" s="160">
        <f>IF($AY$2030&gt;0,IPMT('Assumptions (Biomass)'!$V$7,Model!Z$1,'Assumptions (Biomass)'!$V$10,'Assumptions (Biomass)'!$V$5*Model!$AY$2030*AVERAGE('Assumptions (Biomass)'!$AU$2:$AW$2)/10^9),0)</f>
        <v>-0.03164605866</v>
      </c>
      <c r="BC2187" s="160">
        <f>IF($AY$2030&gt;0,IPMT('Assumptions (Biomass)'!$V$7,Model!AA$1,'Assumptions (Biomass)'!$V$10,'Assumptions (Biomass)'!$V$5*Model!$AY$2030*AVERAGE('Assumptions (Biomass)'!$AU$2:$AW$2)/10^9),0)</f>
        <v>-0.02962893299</v>
      </c>
      <c r="BD2187" s="160">
        <f>IF($AY$2030&gt;0,IPMT('Assumptions (Biomass)'!$V$7,Model!AB$1,'Assumptions (Biomass)'!$V$10,'Assumptions (Biomass)'!$V$5*Model!$AY$2030*AVERAGE('Assumptions (Biomass)'!$AU$2:$AW$2)/10^9),0)</f>
        <v>-0.02751599386</v>
      </c>
      <c r="BE2187" s="160">
        <f>IF($AY$2030&gt;0,IPMT('Assumptions (Biomass)'!$V$7,Model!AC$1,'Assumptions (Biomass)'!$V$10,'Assumptions (Biomass)'!$V$5*Model!$AY$2030*AVERAGE('Assumptions (Biomass)'!$AU$2:$AW$2)/10^9),0)</f>
        <v>-0.02530269011</v>
      </c>
      <c r="BF2187" s="160">
        <f>IF($AY$2030&gt;0,IPMT('Assumptions (Biomass)'!$V$7,Model!AD$1,'Assumptions (Biomass)'!$V$10,'Assumptions (Biomass)'!$V$5*Model!$AY$2030*AVERAGE('Assumptions (Biomass)'!$AU$2:$AW$2)/10^9),0)</f>
        <v>-0.02298425444</v>
      </c>
      <c r="BG2187" s="160">
        <f>IF($AY$2030&gt;0,IPMT('Assumptions (Biomass)'!$V$7,Model!AE$1,'Assumptions (Biomass)'!$V$10,'Assumptions (Biomass)'!$V$5*Model!$AY$2030*AVERAGE('Assumptions (Biomass)'!$AU$2:$AW$2)/10^9),0)</f>
        <v>-0.02055569307</v>
      </c>
      <c r="BH2187" s="160">
        <f>IF($AY$2030&gt;0,IPMT('Assumptions (Biomass)'!$V$7,Model!AF$1,'Assumptions (Biomass)'!$V$10,'Assumptions (Biomass)'!$V$5*Model!$AY$2030*AVERAGE('Assumptions (Biomass)'!$AU$2:$AW$2)/10^9),0)</f>
        <v>-0.01801177503</v>
      </c>
      <c r="BI2187" s="160">
        <f>IF($AY$2030&gt;0,IPMT('Assumptions (Biomass)'!$V$7,Model!AG$1,'Assumptions (Biomass)'!$V$10,'Assumptions (Biomass)'!$V$5*Model!$AY$2030*AVERAGE('Assumptions (Biomass)'!$AU$2:$AW$2)/10^9),0)</f>
        <v>-0.01534702089</v>
      </c>
      <c r="BJ2187" s="160">
        <f>IF($AY$2030&gt;0,IPMT('Assumptions (Biomass)'!$V$7,Model!AH$1,'Assumptions (Biomass)'!$V$10,'Assumptions (Biomass)'!$V$5*Model!$AY$2030*AVERAGE('Assumptions (Biomass)'!$AU$2:$AW$2)/10^9),0)</f>
        <v>-0.01255569093</v>
      </c>
      <c r="BK2187" s="160">
        <f>IF($AY$2030&gt;0,IPMT('Assumptions (Biomass)'!$V$7,Model!AI$1,'Assumptions (Biomass)'!$V$10,'Assumptions (Biomass)'!$V$5*Model!$AY$2030*AVERAGE('Assumptions (Biomass)'!$AU$2:$AW$2)/10^9),0)</f>
        <v>-0.009631772797</v>
      </c>
      <c r="BL2187" s="160">
        <f>IF($AY$2030&gt;0,IPMT('Assumptions (Biomass)'!$V$7,Model!AJ$1,'Assumptions (Biomass)'!$V$10,'Assumptions (Biomass)'!$V$5*Model!$AY$2030*AVERAGE('Assumptions (Biomass)'!$AU$2:$AW$2)/10^9),0)</f>
        <v>-0.00656896855</v>
      </c>
      <c r="BM2187" s="160">
        <f>IF($AY$2030&gt;0,IPMT('Assumptions (Biomass)'!$V$7,Model!AK$1,'Assumptions (Biomass)'!$V$10,'Assumptions (Biomass)'!$V$5*Model!$AY$2030*AVERAGE('Assumptions (Biomass)'!$AU$2:$AW$2)/10^9),0)</f>
        <v>-0.003360681102</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-0.03790439619</v>
      </c>
      <c r="BA2188" s="160">
        <f>IF($AZ$2030&gt;0,IPMT('Assumptions (Biomass)'!$V$7,Model!X$1,'Assumptions (Biomass)'!$V$10,'Assumptions (Biomass)'!$V$5*Model!$AZ$2030*AVERAGE('Assumptions (Biomass)'!$AV$2:$AX$2)/10^9),0)</f>
        <v>-0.0361145076</v>
      </c>
      <c r="BB2188" s="160">
        <f>IF($AZ$2030&gt;0,IPMT('Assumptions (Biomass)'!$V$7,Model!Y$1,'Assumptions (Biomass)'!$V$10,'Assumptions (Biomass)'!$V$5*Model!$AZ$2030*AVERAGE('Assumptions (Biomass)'!$AV$2:$AX$2)/10^9),0)</f>
        <v>-0.0342395993</v>
      </c>
      <c r="BC2188" s="160">
        <f>IF($AZ$2030&gt;0,IPMT('Assumptions (Biomass)'!$V$7,Model!Z$1,'Assumptions (Biomass)'!$V$10,'Assumptions (Biomass)'!$V$5*Model!$AZ$2030*AVERAGE('Assumptions (Biomass)'!$AV$2:$AX$2)/10^9),0)</f>
        <v>-0.03227563287</v>
      </c>
      <c r="BD2188" s="160">
        <f>IF($AZ$2030&gt;0,IPMT('Assumptions (Biomass)'!$V$7,Model!AA$1,'Assumptions (Biomass)'!$V$10,'Assumptions (Biomass)'!$V$5*Model!$AZ$2030*AVERAGE('Assumptions (Biomass)'!$AV$2:$AX$2)/10^9),0)</f>
        <v>-0.03021837802</v>
      </c>
      <c r="BE2188" s="160">
        <f>IF($AZ$2030&gt;0,IPMT('Assumptions (Biomass)'!$V$7,Model!AB$1,'Assumptions (Biomass)'!$V$10,'Assumptions (Biomass)'!$V$5*Model!$AZ$2030*AVERAGE('Assumptions (Biomass)'!$AV$2:$AX$2)/10^9),0)</f>
        <v>-0.02806340357</v>
      </c>
      <c r="BF2188" s="160">
        <f>IF($AZ$2030&gt;0,IPMT('Assumptions (Biomass)'!$V$7,Model!AC$1,'Assumptions (Biomass)'!$V$10,'Assumptions (Biomass)'!$V$5*Model!$AZ$2030*AVERAGE('Assumptions (Biomass)'!$AV$2:$AX$2)/10^9),0)</f>
        <v>-0.02580606783</v>
      </c>
      <c r="BG2188" s="160">
        <f>IF($AZ$2030&gt;0,IPMT('Assumptions (Biomass)'!$V$7,Model!AD$1,'Assumptions (Biomass)'!$V$10,'Assumptions (Biomass)'!$V$5*Model!$AZ$2030*AVERAGE('Assumptions (Biomass)'!$AV$2:$AX$2)/10^9),0)</f>
        <v>-0.02344150865</v>
      </c>
      <c r="BH2188" s="160">
        <f>IF($AZ$2030&gt;0,IPMT('Assumptions (Biomass)'!$V$7,Model!AE$1,'Assumptions (Biomass)'!$V$10,'Assumptions (Biomass)'!$V$5*Model!$AZ$2030*AVERAGE('Assumptions (Biomass)'!$AV$2:$AX$2)/10^9),0)</f>
        <v>-0.02096463291</v>
      </c>
      <c r="BI2188" s="160">
        <f>IF($AZ$2030&gt;0,IPMT('Assumptions (Biomass)'!$V$7,Model!AF$1,'Assumptions (Biomass)'!$V$10,'Assumptions (Biomass)'!$V$5*Model!$AZ$2030*AVERAGE('Assumptions (Biomass)'!$AV$2:$AX$2)/10^9),0)</f>
        <v>-0.01837010556</v>
      </c>
      <c r="BJ2188" s="160">
        <f>IF($AZ$2030&gt;0,IPMT('Assumptions (Biomass)'!$V$7,Model!AG$1,'Assumptions (Biomass)'!$V$10,'Assumptions (Biomass)'!$V$5*Model!$AZ$2030*AVERAGE('Assumptions (Biomass)'!$AV$2:$AX$2)/10^9),0)</f>
        <v>-0.01565233817</v>
      </c>
      <c r="BK2188" s="160">
        <f>IF($AZ$2030&gt;0,IPMT('Assumptions (Biomass)'!$V$7,Model!AH$1,'Assumptions (Biomass)'!$V$10,'Assumptions (Biomass)'!$V$5*Model!$AZ$2030*AVERAGE('Assumptions (Biomass)'!$AV$2:$AX$2)/10^9),0)</f>
        <v>-0.01280547683</v>
      </c>
      <c r="BL2188" s="160">
        <f>IF($AZ$2030&gt;0,IPMT('Assumptions (Biomass)'!$V$7,Model!AI$1,'Assumptions (Biomass)'!$V$10,'Assumptions (Biomass)'!$V$5*Model!$AZ$2030*AVERAGE('Assumptions (Biomass)'!$AV$2:$AX$2)/10^9),0)</f>
        <v>-0.009823389571</v>
      </c>
      <c r="BM2188" s="160">
        <f>IF($AZ$2030&gt;0,IPMT('Assumptions (Biomass)'!$V$7,Model!AJ$1,'Assumptions (Biomass)'!$V$10,'Assumptions (Biomass)'!$V$5*Model!$AZ$2030*AVERAGE('Assumptions (Biomass)'!$AV$2:$AX$2)/10^9),0)</f>
        <v>-0.00669965317</v>
      </c>
      <c r="BN2188" s="160">
        <f>IF($AZ$2030&gt;0,IPMT('Assumptions (Biomass)'!$V$7,Model!AK$1,'Assumptions (Biomass)'!$V$10,'Assumptions (Biomass)'!$V$5*Model!$AZ$2030*AVERAGE('Assumptions (Biomass)'!$AV$2:$AX$2)/10^9),0)</f>
        <v>-0.00342753929</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-0.03865847524</v>
      </c>
      <c r="BB2189" s="160">
        <f>IF($BA$2030&gt;0,IPMT('Assumptions (Biomass)'!$V$7,Model!X$1,'Assumptions (Biomass)'!$V$10,'Assumptions (Biomass)'!$V$5*Model!$BA$2030*AVERAGE('Assumptions (Biomass)'!$AW$2:$AY$2)/10^9),0)</f>
        <v>-0.03683297819</v>
      </c>
      <c r="BC2189" s="160">
        <f>IF($BA$2030&gt;0,IPMT('Assumptions (Biomass)'!$V$7,Model!Y$1,'Assumptions (Biomass)'!$V$10,'Assumptions (Biomass)'!$V$5*Model!$BA$2030*AVERAGE('Assumptions (Biomass)'!$AW$2:$AY$2)/10^9),0)</f>
        <v>-0.03492077002</v>
      </c>
      <c r="BD2189" s="160">
        <f>IF($BA$2030&gt;0,IPMT('Assumptions (Biomass)'!$V$7,Model!Z$1,'Assumptions (Biomass)'!$V$10,'Assumptions (Biomass)'!$V$5*Model!$BA$2030*AVERAGE('Assumptions (Biomass)'!$AW$2:$AY$2)/10^9),0)</f>
        <v>-0.03291773197</v>
      </c>
      <c r="BE2189" s="160">
        <f>IF($BA$2030&gt;0,IPMT('Assumptions (Biomass)'!$V$7,Model!AA$1,'Assumptions (Biomass)'!$V$10,'Assumptions (Biomass)'!$V$5*Model!$BA$2030*AVERAGE('Assumptions (Biomass)'!$AW$2:$AY$2)/10^9),0)</f>
        <v>-0.03081954961</v>
      </c>
      <c r="BF2189" s="160">
        <f>IF($BA$2030&gt;0,IPMT('Assumptions (Biomass)'!$V$7,Model!AB$1,'Assumptions (Biomass)'!$V$10,'Assumptions (Biomass)'!$V$5*Model!$BA$2030*AVERAGE('Assumptions (Biomass)'!$AW$2:$AY$2)/10^9),0)</f>
        <v>-0.02862170358</v>
      </c>
      <c r="BG2189" s="160">
        <f>IF($BA$2030&gt;0,IPMT('Assumptions (Biomass)'!$V$7,Model!AC$1,'Assumptions (Biomass)'!$V$10,'Assumptions (Biomass)'!$V$5*Model!$BA$2030*AVERAGE('Assumptions (Biomass)'!$AW$2:$AY$2)/10^9),0)</f>
        <v>-0.02631945987</v>
      </c>
      <c r="BH2189" s="160">
        <f>IF($BA$2030&gt;0,IPMT('Assumptions (Biomass)'!$V$7,Model!AD$1,'Assumptions (Biomass)'!$V$10,'Assumptions (Biomass)'!$V$5*Model!$BA$2030*AVERAGE('Assumptions (Biomass)'!$AW$2:$AY$2)/10^9),0)</f>
        <v>-0.02390785959</v>
      </c>
      <c r="BI2189" s="160">
        <f>IF($BA$2030&gt;0,IPMT('Assumptions (Biomass)'!$V$7,Model!AE$1,'Assumptions (Biomass)'!$V$10,'Assumptions (Biomass)'!$V$5*Model!$BA$2030*AVERAGE('Assumptions (Biomass)'!$AW$2:$AY$2)/10^9),0)</f>
        <v>-0.02138170829</v>
      </c>
      <c r="BJ2189" s="160">
        <f>IF($BA$2030&gt;0,IPMT('Assumptions (Biomass)'!$V$7,Model!AF$1,'Assumptions (Biomass)'!$V$10,'Assumptions (Biomass)'!$V$5*Model!$BA$2030*AVERAGE('Assumptions (Biomass)'!$AW$2:$AY$2)/10^9),0)</f>
        <v>-0.0187355648</v>
      </c>
      <c r="BK2189" s="160">
        <f>IF($BA$2030&gt;0,IPMT('Assumptions (Biomass)'!$V$7,Model!AG$1,'Assumptions (Biomass)'!$V$10,'Assumptions (Biomass)'!$V$5*Model!$BA$2030*AVERAGE('Assumptions (Biomass)'!$AW$2:$AY$2)/10^9),0)</f>
        <v>-0.0159637295</v>
      </c>
      <c r="BL2189" s="160">
        <f>IF($BA$2030&gt;0,IPMT('Assumptions (Biomass)'!$V$7,Model!AH$1,'Assumptions (Biomass)'!$V$10,'Assumptions (Biomass)'!$V$5*Model!$BA$2030*AVERAGE('Assumptions (Biomass)'!$AW$2:$AY$2)/10^9),0)</f>
        <v>-0.01306023202</v>
      </c>
      <c r="BM2189" s="160">
        <f>IF($BA$2030&gt;0,IPMT('Assumptions (Biomass)'!$V$7,Model!AI$1,'Assumptions (Biomass)'!$V$10,'Assumptions (Biomass)'!$V$5*Model!$BA$2030*AVERAGE('Assumptions (Biomass)'!$AW$2:$AY$2)/10^9),0)</f>
        <v>-0.01001881842</v>
      </c>
      <c r="BN2189" s="160">
        <f>IF($BA$2030&gt;0,IPMT('Assumptions (Biomass)'!$V$7,Model!AJ$1,'Assumptions (Biomass)'!$V$10,'Assumptions (Biomass)'!$V$5*Model!$BA$2030*AVERAGE('Assumptions (Biomass)'!$AW$2:$AY$2)/10^9),0)</f>
        <v>-0.006832937661</v>
      </c>
      <c r="BO2189" s="160">
        <f>IF($BA$2030&gt;0,IPMT('Assumptions (Biomass)'!$V$7,Model!AK$1,'Assumptions (Biomass)'!$V$10,'Assumptions (Biomass)'!$V$5*Model!$BA$2030*AVERAGE('Assumptions (Biomass)'!$AW$2:$AY$2)/10^9),0)</f>
        <v>-0.00349572757</v>
      </c>
      <c r="BP2189" s="160"/>
    </row>
    <row r="2190" ht="15.75" customHeight="1" collapsed="1">
      <c r="A2190" s="320" t="s">
        <v>361</v>
      </c>
      <c r="B2190" s="150" t="s">
        <v>351</v>
      </c>
      <c r="C2190" s="177">
        <f t="shared" ref="C2190:BP2190" si="76">SUM(C2191:C2241)</f>
        <v>0.002382704669</v>
      </c>
      <c r="D2190" s="177">
        <f t="shared" si="76"/>
        <v>0.009922812027</v>
      </c>
      <c r="E2190" s="177">
        <f t="shared" si="76"/>
        <v>0.01693707136</v>
      </c>
      <c r="F2190" s="177">
        <f t="shared" si="76"/>
        <v>0.02536728723</v>
      </c>
      <c r="G2190" s="177">
        <f t="shared" si="76"/>
        <v>0.03120921816</v>
      </c>
      <c r="H2190" s="177">
        <f t="shared" si="76"/>
        <v>0.03085742504</v>
      </c>
      <c r="I2190" s="177">
        <f t="shared" si="76"/>
        <v>0.03466714107</v>
      </c>
      <c r="J2190" s="177">
        <f t="shared" si="76"/>
        <v>0.04041305476</v>
      </c>
      <c r="K2190" s="177">
        <f t="shared" si="76"/>
        <v>0.04420253543</v>
      </c>
      <c r="L2190" s="177">
        <f t="shared" si="76"/>
        <v>0.0532281138</v>
      </c>
      <c r="M2190" s="177">
        <f t="shared" si="76"/>
        <v>0.06478077537</v>
      </c>
      <c r="N2190" s="177">
        <f t="shared" si="76"/>
        <v>0.07665439565</v>
      </c>
      <c r="O2190" s="177">
        <f t="shared" si="76"/>
        <v>0.09130985529</v>
      </c>
      <c r="P2190" s="177">
        <f t="shared" si="76"/>
        <v>0.1132276617</v>
      </c>
      <c r="Q2190" s="177">
        <f t="shared" si="76"/>
        <v>0.128161827</v>
      </c>
      <c r="R2190" s="177">
        <f t="shared" si="76"/>
        <v>0.1341878576</v>
      </c>
      <c r="S2190" s="177">
        <f t="shared" si="76"/>
        <v>0.136550117</v>
      </c>
      <c r="T2190" s="177">
        <f t="shared" si="76"/>
        <v>0.1288270549</v>
      </c>
      <c r="U2190" s="177">
        <f t="shared" si="76"/>
        <v>0.1174886884</v>
      </c>
      <c r="V2190" s="177">
        <f t="shared" si="76"/>
        <v>0.1080800725</v>
      </c>
      <c r="W2190" s="177">
        <f t="shared" si="76"/>
        <v>0.1037324648</v>
      </c>
      <c r="X2190" s="177">
        <f t="shared" si="76"/>
        <v>0.141061378</v>
      </c>
      <c r="Y2190" s="177">
        <f t="shared" si="76"/>
        <v>0.2153024786</v>
      </c>
      <c r="Z2190" s="177">
        <f t="shared" si="76"/>
        <v>0.280164423</v>
      </c>
      <c r="AA2190" s="177">
        <f t="shared" si="76"/>
        <v>0.3345511749</v>
      </c>
      <c r="AB2190" s="177">
        <f t="shared" si="76"/>
        <v>0.3827491663</v>
      </c>
      <c r="AC2190" s="177">
        <f t="shared" si="76"/>
        <v>0.4259844486</v>
      </c>
      <c r="AD2190" s="177">
        <f t="shared" si="76"/>
        <v>0.466075854</v>
      </c>
      <c r="AE2190" s="177">
        <f t="shared" si="76"/>
        <v>0.5027614824</v>
      </c>
      <c r="AF2190" s="177">
        <f t="shared" si="76"/>
        <v>0.543841337</v>
      </c>
      <c r="AG2190" s="177">
        <f t="shared" si="76"/>
        <v>0.589855433</v>
      </c>
      <c r="AH2190" s="177">
        <f t="shared" si="76"/>
        <v>0.6374133412</v>
      </c>
      <c r="AI2190" s="177">
        <f t="shared" si="76"/>
        <v>0.692043737</v>
      </c>
      <c r="AJ2190" s="177">
        <f t="shared" si="76"/>
        <v>0.7501426513</v>
      </c>
      <c r="AK2190" s="177">
        <f t="shared" si="76"/>
        <v>0.8101057546</v>
      </c>
      <c r="AL2190" s="177">
        <f t="shared" si="76"/>
        <v>0.8713474284</v>
      </c>
      <c r="AM2190" s="177">
        <f t="shared" si="76"/>
        <v>0.9084848582</v>
      </c>
      <c r="AN2190" s="177">
        <f t="shared" si="76"/>
        <v>0.9224966204</v>
      </c>
      <c r="AO2190" s="177">
        <f t="shared" si="76"/>
        <v>0.9395065171</v>
      </c>
      <c r="AP2190" s="177">
        <f t="shared" si="76"/>
        <v>0.9581972828</v>
      </c>
      <c r="AQ2190" s="177">
        <f t="shared" si="76"/>
        <v>0.977259887</v>
      </c>
      <c r="AR2190" s="177">
        <f t="shared" si="76"/>
        <v>0.9967017272</v>
      </c>
      <c r="AS2190" s="177">
        <f t="shared" si="76"/>
        <v>1.016530348</v>
      </c>
      <c r="AT2190" s="177">
        <f t="shared" si="76"/>
        <v>1.036753444</v>
      </c>
      <c r="AU2190" s="177">
        <f t="shared" si="76"/>
        <v>1.057378863</v>
      </c>
      <c r="AV2190" s="177">
        <f t="shared" si="76"/>
        <v>1.078414609</v>
      </c>
      <c r="AW2190" s="177">
        <f t="shared" si="76"/>
        <v>1.099868845</v>
      </c>
      <c r="AX2190" s="177">
        <f t="shared" si="76"/>
        <v>1.121749897</v>
      </c>
      <c r="AY2190" s="177">
        <f t="shared" si="76"/>
        <v>1.144066256</v>
      </c>
      <c r="AZ2190" s="177">
        <f t="shared" si="76"/>
        <v>1.166826582</v>
      </c>
      <c r="BA2190" s="177">
        <f t="shared" si="76"/>
        <v>1.190039707</v>
      </c>
      <c r="BB2190" s="177">
        <f t="shared" si="76"/>
        <v>1.144543488</v>
      </c>
      <c r="BC2190" s="177">
        <f t="shared" si="76"/>
        <v>1.035888121</v>
      </c>
      <c r="BD2190" s="177">
        <f t="shared" si="76"/>
        <v>0.9382136566</v>
      </c>
      <c r="BE2190" s="177">
        <f t="shared" si="76"/>
        <v>0.8503551291</v>
      </c>
      <c r="BF2190" s="177">
        <f t="shared" si="76"/>
        <v>0.7714010805</v>
      </c>
      <c r="BG2190" s="177">
        <f t="shared" si="76"/>
        <v>0.7005602625</v>
      </c>
      <c r="BH2190" s="177">
        <f t="shared" si="76"/>
        <v>0.6328754163</v>
      </c>
      <c r="BI2190" s="177">
        <f t="shared" si="76"/>
        <v>0.5638440318</v>
      </c>
      <c r="BJ2190" s="177">
        <f t="shared" si="76"/>
        <v>0.4933009782</v>
      </c>
      <c r="BK2190" s="177">
        <f t="shared" si="76"/>
        <v>0.4214928667</v>
      </c>
      <c r="BL2190" s="177">
        <f t="shared" si="76"/>
        <v>0.3481178452</v>
      </c>
      <c r="BM2190" s="177">
        <f t="shared" si="76"/>
        <v>0.273421426</v>
      </c>
      <c r="BN2190" s="177">
        <f t="shared" si="76"/>
        <v>0.1971006362</v>
      </c>
      <c r="BO2190" s="177">
        <f t="shared" si="76"/>
        <v>0.1193998447</v>
      </c>
      <c r="BP2190" s="177">
        <f t="shared" si="76"/>
        <v>0.04001491297</v>
      </c>
      <c r="BQ2190" s="177"/>
    </row>
    <row r="2191" ht="15.75" hidden="1" customHeight="1" outlineLevel="1">
      <c r="A2191" s="318"/>
      <c r="B2191" s="38"/>
      <c r="C2191" s="178">
        <f>IF($C$2030&gt;0,'Assumptions (Biomass)'!V$11*Model!$C$2030*'Assumptions (Biomass)'!$B$2/10^9,0)</f>
        <v>0.002382704669</v>
      </c>
      <c r="D2191" s="178">
        <f>IF($C$2030&gt;0,'Assumptions (Biomass)'!W$11*Model!$C$2030*'Assumptions (Biomass)'!$B$2/10^9,0)</f>
        <v>0.004527138872</v>
      </c>
      <c r="E2191" s="178">
        <f>IF($C$2030&gt;0,'Assumptions (Biomass)'!X$11*Model!$C$2030*'Assumptions (Biomass)'!$B$2/10^9,0)</f>
        <v>0.004074424985</v>
      </c>
      <c r="F2191" s="178">
        <f>IF($C$2030&gt;0,'Assumptions (Biomass)'!Y$11*Model!$C$2030*'Assumptions (Biomass)'!$B$2/10^9,0)</f>
        <v>0.003669365191</v>
      </c>
      <c r="G2191" s="178">
        <f>IF($C$2030&gt;0,'Assumptions (Biomass)'!Z$11*Model!$C$2030*'Assumptions (Biomass)'!$B$2/10^9,0)</f>
        <v>0.003302428672</v>
      </c>
      <c r="H2191" s="178">
        <f>IF($C$2030&gt;0,'Assumptions (Biomass)'!AA$11*Model!$C$2030*'Assumptions (Biomass)'!$B$2/10^9,0)</f>
        <v>0.002968850018</v>
      </c>
      <c r="I2191" s="178">
        <f>IF($C$2030&gt;0,'Assumptions (Biomass)'!AB$11*Model!$C$2030*'Assumptions (Biomass)'!$B$2/10^9,0)</f>
        <v>0.00281159151</v>
      </c>
      <c r="J2191" s="178">
        <f>IF($C$2030&gt;0,'Assumptions (Biomass)'!AC$11*Model!$C$2030*'Assumptions (Biomass)'!$B$2/10^9,0)</f>
        <v>0.00281159151</v>
      </c>
      <c r="K2191" s="178">
        <f>IF($C$2030&gt;0,'Assumptions (Biomass)'!AD$11*Model!$C$2030*'Assumptions (Biomass)'!$B$2/10^9,0)</f>
        <v>0.002816356919</v>
      </c>
      <c r="L2191" s="178">
        <f>IF($C$2030&gt;0,'Assumptions (Biomass)'!AE$11*Model!$C$2030*'Assumptions (Biomass)'!$B$2/10^9,0)</f>
        <v>0.00281159151</v>
      </c>
      <c r="M2191" s="178">
        <f>IF($C$2030&gt;0,'Assumptions (Biomass)'!AF$11*Model!$C$2030*'Assumptions (Biomass)'!$B$2/10^9,0)</f>
        <v>0.002816356919</v>
      </c>
      <c r="N2191" s="178">
        <f>IF($C$2030&gt;0,'Assumptions (Biomass)'!AG$11*Model!$C$2030*'Assumptions (Biomass)'!$B$2/10^9,0)</f>
        <v>0.00281159151</v>
      </c>
      <c r="O2191" s="178">
        <f>IF($C$2030&gt;0,'Assumptions (Biomass)'!AH$11*Model!$C$2030*'Assumptions (Biomass)'!$B$2/10^9,0)</f>
        <v>0.002816356919</v>
      </c>
      <c r="P2191" s="178">
        <f>IF($C$2030&gt;0,'Assumptions (Biomass)'!AI$11*Model!$C$2030*'Assumptions (Biomass)'!$B$2/10^9,0)</f>
        <v>0.00281159151</v>
      </c>
      <c r="Q2191" s="178">
        <f>IF($C$2030&gt;0,'Assumptions (Biomass)'!AJ$11*Model!$C$2030*'Assumptions (Biomass)'!$B$2/10^9,0)</f>
        <v>0.002816356919</v>
      </c>
      <c r="R2191" s="178">
        <f>IF($C$2030&gt;0,'Assumptions (Biomass)'!AK$11*Model!$C$2030*'Assumptions (Biomass)'!$B$2/10^9,0)</f>
        <v>0.001405795755</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0.005395673155</v>
      </c>
      <c r="E2192" s="160">
        <f>IF($D$2030&gt;0,'Assumptions (Biomass)'!W$11*Model!$D$2030*'Assumptions (Biomass)'!$B$2/10^9,0)</f>
        <v>0.01025177899</v>
      </c>
      <c r="F2192" s="160">
        <f>IF($D$2030&gt;0,'Assumptions (Biomass)'!X$11*Model!$D$2030*'Assumptions (Biomass)'!$B$2/10^9,0)</f>
        <v>0.009226601095</v>
      </c>
      <c r="G2192" s="160">
        <f>IF($D$2030&gt;0,'Assumptions (Biomass)'!Y$11*Model!$D$2030*'Assumptions (Biomass)'!$B$2/10^9,0)</f>
        <v>0.008309336658</v>
      </c>
      <c r="H2192" s="160">
        <f>IF($D$2030&gt;0,'Assumptions (Biomass)'!Z$11*Model!$D$2030*'Assumptions (Biomass)'!$B$2/10^9,0)</f>
        <v>0.007478402993</v>
      </c>
      <c r="I2192" s="160">
        <f>IF($D$2030&gt;0,'Assumptions (Biomass)'!AA$11*Model!$D$2030*'Assumptions (Biomass)'!$B$2/10^9,0)</f>
        <v>0.006723008751</v>
      </c>
      <c r="J2192" s="160">
        <f>IF($D$2030&gt;0,'Assumptions (Biomass)'!AB$11*Model!$D$2030*'Assumptions (Biomass)'!$B$2/10^9,0)</f>
        <v>0.006366894323</v>
      </c>
      <c r="K2192" s="160">
        <f>IF($D$2030&gt;0,'Assumptions (Biomass)'!AC$11*Model!$D$2030*'Assumptions (Biomass)'!$B$2/10^9,0)</f>
        <v>0.006366894323</v>
      </c>
      <c r="L2192" s="160">
        <f>IF($D$2030&gt;0,'Assumptions (Biomass)'!AD$11*Model!$D$2030*'Assumptions (Biomass)'!$B$2/10^9,0)</f>
        <v>0.006377685669</v>
      </c>
      <c r="M2192" s="160">
        <f>IF($D$2030&gt;0,'Assumptions (Biomass)'!AE$11*Model!$D$2030*'Assumptions (Biomass)'!$B$2/10^9,0)</f>
        <v>0.006366894323</v>
      </c>
      <c r="N2192" s="160">
        <f>IF($D$2030&gt;0,'Assumptions (Biomass)'!AF$11*Model!$D$2030*'Assumptions (Biomass)'!$B$2/10^9,0)</f>
        <v>0.006377685669</v>
      </c>
      <c r="O2192" s="160">
        <f>IF($D$2030&gt;0,'Assumptions (Biomass)'!AG$11*Model!$D$2030*'Assumptions (Biomass)'!$B$2/10^9,0)</f>
        <v>0.006366894323</v>
      </c>
      <c r="P2192" s="160">
        <f>IF($D$2030&gt;0,'Assumptions (Biomass)'!AH$11*Model!$D$2030*'Assumptions (Biomass)'!$B$2/10^9,0)</f>
        <v>0.006377685669</v>
      </c>
      <c r="Q2192" s="160">
        <f>IF($D$2030&gt;0,'Assumptions (Biomass)'!AI$11*Model!$D$2030*'Assumptions (Biomass)'!$B$2/10^9,0)</f>
        <v>0.006366894323</v>
      </c>
      <c r="R2192" s="160">
        <f>IF($D$2030&gt;0,'Assumptions (Biomass)'!AJ$11*Model!$D$2030*'Assumptions (Biomass)'!$B$2/10^9,0)</f>
        <v>0.006377685669</v>
      </c>
      <c r="S2192" s="160">
        <f>IF($D$2030&gt;0,'Assumptions (Biomass)'!AK$11*Model!$D$2030*'Assumptions (Biomass)'!$B$2/10^9,0)</f>
        <v>0.003183447161</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0.002610867385</v>
      </c>
      <c r="F2193" s="160">
        <f>IF($E$2030&gt;0,'Assumptions (Biomass)'!W$11*Model!$E$2030*AVERAGE('Assumptions (Biomass)'!$B$2:$C$2)/10^9,0)</f>
        <v>0.004960648032</v>
      </c>
      <c r="G2193" s="160">
        <f>IF($E$2030&gt;0,'Assumptions (Biomass)'!X$11*Model!$E$2030*AVERAGE('Assumptions (Biomass)'!$B$2:$C$2)/10^9,0)</f>
        <v>0.004464583228</v>
      </c>
      <c r="H2193" s="160">
        <f>IF($E$2030&gt;0,'Assumptions (Biomass)'!Y$11*Model!$E$2030*AVERAGE('Assumptions (Biomass)'!$B$2:$C$2)/10^9,0)</f>
        <v>0.004020735773</v>
      </c>
      <c r="I2193" s="160">
        <f>IF($E$2030&gt;0,'Assumptions (Biomass)'!Z$11*Model!$E$2030*AVERAGE('Assumptions (Biomass)'!$B$2:$C$2)/10^9,0)</f>
        <v>0.003618662196</v>
      </c>
      <c r="J2193" s="160">
        <f>IF($E$2030&gt;0,'Assumptions (Biomass)'!AA$11*Model!$E$2030*AVERAGE('Assumptions (Biomass)'!$B$2:$C$2)/10^9,0)</f>
        <v>0.003253140762</v>
      </c>
      <c r="K2193" s="160">
        <f>IF($E$2030&gt;0,'Assumptions (Biomass)'!AB$11*Model!$E$2030*AVERAGE('Assumptions (Biomass)'!$B$2:$C$2)/10^9,0)</f>
        <v>0.003080823514</v>
      </c>
      <c r="L2193" s="160">
        <f>IF($E$2030&gt;0,'Assumptions (Biomass)'!AC$11*Model!$E$2030*AVERAGE('Assumptions (Biomass)'!$B$2:$C$2)/10^9,0)</f>
        <v>0.003080823514</v>
      </c>
      <c r="M2193" s="160">
        <f>IF($E$2030&gt;0,'Assumptions (Biomass)'!AD$11*Model!$E$2030*AVERAGE('Assumptions (Biomass)'!$B$2:$C$2)/10^9,0)</f>
        <v>0.003086045249</v>
      </c>
      <c r="N2193" s="160">
        <f>IF($E$2030&gt;0,'Assumptions (Biomass)'!AE$11*Model!$E$2030*AVERAGE('Assumptions (Biomass)'!$B$2:$C$2)/10^9,0)</f>
        <v>0.003080823514</v>
      </c>
      <c r="O2193" s="160">
        <f>IF($E$2030&gt;0,'Assumptions (Biomass)'!AF$11*Model!$E$2030*AVERAGE('Assumptions (Biomass)'!$B$2:$C$2)/10^9,0)</f>
        <v>0.003086045249</v>
      </c>
      <c r="P2193" s="160">
        <f>IF($E$2030&gt;0,'Assumptions (Biomass)'!AG$11*Model!$E$2030*AVERAGE('Assumptions (Biomass)'!$B$2:$C$2)/10^9,0)</f>
        <v>0.003080823514</v>
      </c>
      <c r="Q2193" s="160">
        <f>IF($E$2030&gt;0,'Assumptions (Biomass)'!AH$11*Model!$E$2030*AVERAGE('Assumptions (Biomass)'!$B$2:$C$2)/10^9,0)</f>
        <v>0.003086045249</v>
      </c>
      <c r="R2193" s="160">
        <f>IF($E$2030&gt;0,'Assumptions (Biomass)'!AI$11*Model!$E$2030*AVERAGE('Assumptions (Biomass)'!$B$2:$C$2)/10^9,0)</f>
        <v>0.003080823514</v>
      </c>
      <c r="S2193" s="160">
        <f>IF($E$2030&gt;0,'Assumptions (Biomass)'!AJ$11*Model!$E$2030*AVERAGE('Assumptions (Biomass)'!$B$2:$C$2)/10^9,0)</f>
        <v>0.003086045249</v>
      </c>
      <c r="T2193" s="160">
        <f>IF($E$2030&gt;0,'Assumptions (Biomass)'!AK$11*Model!$E$2030*AVERAGE('Assumptions (Biomass)'!$B$2:$C$2)/10^9,0)</f>
        <v>0.001540411757</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0.007510672908</v>
      </c>
      <c r="G2194" s="160">
        <f>IF($F$2030&gt;0,'Assumptions (Biomass)'!W$11*Model!$F$2030*AVERAGE('Assumptions (Biomass)'!$B$2:$D$2)/10^9,0)</f>
        <v>0.01427027853</v>
      </c>
      <c r="H2194" s="160">
        <f>IF($F$2030&gt;0,'Assumptions (Biomass)'!X$11*Model!$F$2030*AVERAGE('Assumptions (Biomass)'!$B$2:$D$2)/10^9,0)</f>
        <v>0.01284325067</v>
      </c>
      <c r="I2194" s="160">
        <f>IF($F$2030&gt;0,'Assumptions (Biomass)'!Y$11*Model!$F$2030*AVERAGE('Assumptions (Biomass)'!$B$2:$D$2)/10^9,0)</f>
        <v>0.01156643628</v>
      </c>
      <c r="J2194" s="160">
        <f>IF($F$2030&gt;0,'Assumptions (Biomass)'!Z$11*Model!$F$2030*AVERAGE('Assumptions (Biomass)'!$B$2:$D$2)/10^9,0)</f>
        <v>0.01040979265</v>
      </c>
      <c r="K2194" s="160">
        <f>IF($F$2030&gt;0,'Assumptions (Biomass)'!AA$11*Model!$F$2030*AVERAGE('Assumptions (Biomass)'!$B$2:$D$2)/10^9,0)</f>
        <v>0.009358298444</v>
      </c>
      <c r="L2194" s="160">
        <f>IF($F$2030&gt;0,'Assumptions (Biomass)'!AB$11*Model!$F$2030*AVERAGE('Assumptions (Biomass)'!$B$2:$D$2)/10^9,0)</f>
        <v>0.008862594032</v>
      </c>
      <c r="M2194" s="160">
        <f>IF($F$2030&gt;0,'Assumptions (Biomass)'!AC$11*Model!$F$2030*AVERAGE('Assumptions (Biomass)'!$B$2:$D$2)/10^9,0)</f>
        <v>0.008862594032</v>
      </c>
      <c r="N2194" s="160">
        <f>IF($F$2030&gt;0,'Assumptions (Biomass)'!AD$11*Model!$F$2030*AVERAGE('Assumptions (Biomass)'!$B$2:$D$2)/10^9,0)</f>
        <v>0.008877615377</v>
      </c>
      <c r="O2194" s="160">
        <f>IF($F$2030&gt;0,'Assumptions (Biomass)'!AE$11*Model!$F$2030*AVERAGE('Assumptions (Biomass)'!$B$2:$D$2)/10^9,0)</f>
        <v>0.008862594032</v>
      </c>
      <c r="P2194" s="160">
        <f>IF($F$2030&gt;0,'Assumptions (Biomass)'!AF$11*Model!$F$2030*AVERAGE('Assumptions (Biomass)'!$B$2:$D$2)/10^9,0)</f>
        <v>0.008877615377</v>
      </c>
      <c r="Q2194" s="160">
        <f>IF($F$2030&gt;0,'Assumptions (Biomass)'!AG$11*Model!$F$2030*AVERAGE('Assumptions (Biomass)'!$B$2:$D$2)/10^9,0)</f>
        <v>0.008862594032</v>
      </c>
      <c r="R2194" s="160">
        <f>IF($F$2030&gt;0,'Assumptions (Biomass)'!AH$11*Model!$F$2030*AVERAGE('Assumptions (Biomass)'!$B$2:$D$2)/10^9,0)</f>
        <v>0.008877615377</v>
      </c>
      <c r="S2194" s="160">
        <f>IF($F$2030&gt;0,'Assumptions (Biomass)'!AI$11*Model!$F$2030*AVERAGE('Assumptions (Biomass)'!$B$2:$D$2)/10^9,0)</f>
        <v>0.008862594032</v>
      </c>
      <c r="T2194" s="160">
        <f>IF($F$2030&gt;0,'Assumptions (Biomass)'!AJ$11*Model!$F$2030*AVERAGE('Assumptions (Biomass)'!$B$2:$D$2)/10^9,0)</f>
        <v>0.008877615377</v>
      </c>
      <c r="U2194" s="160">
        <f>IF($F$2030&gt;0,'Assumptions (Biomass)'!AK$11*Model!$F$2030*AVERAGE('Assumptions (Biomass)'!$B$2:$D$2)/10^9,0)</f>
        <v>0.004431297016</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0.0008625910726</v>
      </c>
      <c r="H2195" s="160">
        <f>IF($G$2030&gt;0,'Assumptions (Biomass)'!W$11*Model!$G$2030*AVERAGE('Assumptions (Biomass)'!$C$2:$E$2)/10^9,0)</f>
        <v>0.001638923038</v>
      </c>
      <c r="I2195" s="160">
        <f>IF($G$2030&gt;0,'Assumptions (Biomass)'!X$11*Model!$G$2030*AVERAGE('Assumptions (Biomass)'!$C$2:$E$2)/10^9,0)</f>
        <v>0.001475030734</v>
      </c>
      <c r="J2195" s="160">
        <f>IF($G$2030&gt;0,'Assumptions (Biomass)'!Y$11*Model!$G$2030*AVERAGE('Assumptions (Biomass)'!$C$2:$E$2)/10^9,0)</f>
        <v>0.001328390252</v>
      </c>
      <c r="K2195" s="160">
        <f>IF($G$2030&gt;0,'Assumptions (Biomass)'!Z$11*Model!$G$2030*AVERAGE('Assumptions (Biomass)'!$C$2:$E$2)/10^9,0)</f>
        <v>0.001195551227</v>
      </c>
      <c r="L2195" s="160">
        <f>IF($G$2030&gt;0,'Assumptions (Biomass)'!AA$11*Model!$G$2030*AVERAGE('Assumptions (Biomass)'!$C$2:$E$2)/10^9,0)</f>
        <v>0.001074788477</v>
      </c>
      <c r="M2195" s="160">
        <f>IF($G$2030&gt;0,'Assumptions (Biomass)'!AB$11*Model!$G$2030*AVERAGE('Assumptions (Biomass)'!$C$2:$E$2)/10^9,0)</f>
        <v>0.001017857466</v>
      </c>
      <c r="N2195" s="160">
        <f>IF($G$2030&gt;0,'Assumptions (Biomass)'!AC$11*Model!$G$2030*AVERAGE('Assumptions (Biomass)'!$C$2:$E$2)/10^9,0)</f>
        <v>0.001017857466</v>
      </c>
      <c r="O2195" s="160">
        <f>IF($G$2030&gt;0,'Assumptions (Biomass)'!AD$11*Model!$G$2030*AVERAGE('Assumptions (Biomass)'!$C$2:$E$2)/10^9,0)</f>
        <v>0.001019582648</v>
      </c>
      <c r="P2195" s="160">
        <f>IF($G$2030&gt;0,'Assumptions (Biomass)'!AE$11*Model!$G$2030*AVERAGE('Assumptions (Biomass)'!$C$2:$E$2)/10^9,0)</f>
        <v>0.001017857466</v>
      </c>
      <c r="Q2195" s="160">
        <f>IF($G$2030&gt;0,'Assumptions (Biomass)'!AF$11*Model!$G$2030*AVERAGE('Assumptions (Biomass)'!$C$2:$E$2)/10^9,0)</f>
        <v>0.001019582648</v>
      </c>
      <c r="R2195" s="160">
        <f>IF($G$2030&gt;0,'Assumptions (Biomass)'!AG$11*Model!$G$2030*AVERAGE('Assumptions (Biomass)'!$C$2:$E$2)/10^9,0)</f>
        <v>0.001017857466</v>
      </c>
      <c r="S2195" s="160">
        <f>IF($G$2030&gt;0,'Assumptions (Biomass)'!AH$11*Model!$G$2030*AVERAGE('Assumptions (Biomass)'!$C$2:$E$2)/10^9,0)</f>
        <v>0.001019582648</v>
      </c>
      <c r="T2195" s="160">
        <f>IF($G$2030&gt;0,'Assumptions (Biomass)'!AI$11*Model!$G$2030*AVERAGE('Assumptions (Biomass)'!$C$2:$E$2)/10^9,0)</f>
        <v>0.001017857466</v>
      </c>
      <c r="U2195" s="160">
        <f>IF($G$2030&gt;0,'Assumptions (Biomass)'!AJ$11*Model!$G$2030*AVERAGE('Assumptions (Biomass)'!$C$2:$E$2)/10^9,0)</f>
        <v>0.001019582648</v>
      </c>
      <c r="V2195" s="160">
        <f>IF($G$2030&gt;0,'Assumptions (Biomass)'!AK$11*Model!$G$2030*AVERAGE('Assumptions (Biomass)'!$C$2:$E$2)/10^9,0)</f>
        <v>0.0005089287329</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0.001907262545</v>
      </c>
      <c r="I2196" s="160">
        <f>IF($H$2030&gt;0,'Assumptions (Biomass)'!W$11*Model!$H$2030*AVERAGE('Assumptions (Biomass)'!$D$2:$F$2)/10^9,0)</f>
        <v>0.003623798835</v>
      </c>
      <c r="J2196" s="160">
        <f>IF($H$2030&gt;0,'Assumptions (Biomass)'!X$11*Model!$H$2030*AVERAGE('Assumptions (Biomass)'!$D$2:$F$2)/10^9,0)</f>
        <v>0.003261418952</v>
      </c>
      <c r="K2196" s="160">
        <f>IF($H$2030&gt;0,'Assumptions (Biomass)'!Y$11*Model!$H$2030*AVERAGE('Assumptions (Biomass)'!$D$2:$F$2)/10^9,0)</f>
        <v>0.002937184319</v>
      </c>
      <c r="L2196" s="160">
        <f>IF($H$2030&gt;0,'Assumptions (Biomass)'!Z$11*Model!$H$2030*AVERAGE('Assumptions (Biomass)'!$D$2:$F$2)/10^9,0)</f>
        <v>0.002643465887</v>
      </c>
      <c r="M2196" s="160">
        <f>IF($H$2030&gt;0,'Assumptions (Biomass)'!AA$11*Model!$H$2030*AVERAGE('Assumptions (Biomass)'!$D$2:$F$2)/10^9,0)</f>
        <v>0.002376449131</v>
      </c>
      <c r="N2196" s="160">
        <f>IF($H$2030&gt;0,'Assumptions (Biomass)'!AB$11*Model!$H$2030*AVERAGE('Assumptions (Biomass)'!$D$2:$F$2)/10^9,0)</f>
        <v>0.002250569803</v>
      </c>
      <c r="O2196" s="160">
        <f>IF($H$2030&gt;0,'Assumptions (Biomass)'!AC$11*Model!$H$2030*AVERAGE('Assumptions (Biomass)'!$D$2:$F$2)/10^9,0)</f>
        <v>0.002250569803</v>
      </c>
      <c r="P2196" s="160">
        <f>IF($H$2030&gt;0,'Assumptions (Biomass)'!AD$11*Model!$H$2030*AVERAGE('Assumptions (Biomass)'!$D$2:$F$2)/10^9,0)</f>
        <v>0.002254384328</v>
      </c>
      <c r="Q2196" s="160">
        <f>IF($H$2030&gt;0,'Assumptions (Biomass)'!AE$11*Model!$H$2030*AVERAGE('Assumptions (Biomass)'!$D$2:$F$2)/10^9,0)</f>
        <v>0.002250569803</v>
      </c>
      <c r="R2196" s="160">
        <f>IF($H$2030&gt;0,'Assumptions (Biomass)'!AF$11*Model!$H$2030*AVERAGE('Assumptions (Biomass)'!$D$2:$F$2)/10^9,0)</f>
        <v>0.002254384328</v>
      </c>
      <c r="S2196" s="160">
        <f>IF($H$2030&gt;0,'Assumptions (Biomass)'!AG$11*Model!$H$2030*AVERAGE('Assumptions (Biomass)'!$D$2:$F$2)/10^9,0)</f>
        <v>0.002250569803</v>
      </c>
      <c r="T2196" s="160">
        <f>IF($H$2030&gt;0,'Assumptions (Biomass)'!AH$11*Model!$H$2030*AVERAGE('Assumptions (Biomass)'!$D$2:$F$2)/10^9,0)</f>
        <v>0.002254384328</v>
      </c>
      <c r="U2196" s="160">
        <f>IF($H$2030&gt;0,'Assumptions (Biomass)'!AI$11*Model!$H$2030*AVERAGE('Assumptions (Biomass)'!$D$2:$F$2)/10^9,0)</f>
        <v>0.002250569803</v>
      </c>
      <c r="V2196" s="160">
        <f>IF($H$2030&gt;0,'Assumptions (Biomass)'!AJ$11*Model!$H$2030*AVERAGE('Assumptions (Biomass)'!$D$2:$F$2)/10^9,0)</f>
        <v>0.002254384328</v>
      </c>
      <c r="W2196" s="160">
        <f>IF($H$2030&gt;0,'Assumptions (Biomass)'!AK$11*Model!$H$2030*AVERAGE('Assumptions (Biomass)'!$D$2:$F$2)/10^9,0)</f>
        <v>0.001125284901</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0.004848612769</v>
      </c>
      <c r="J2197" s="160">
        <f>IF($I$2030&gt;0,'Assumptions (Biomass)'!W$11*Model!$I$2030*AVERAGE('Assumptions (Biomass)'!$E$2:$G$2)/10^9,0)</f>
        <v>0.009212364261</v>
      </c>
      <c r="K2197" s="160">
        <f>IF($I$2030&gt;0,'Assumptions (Biomass)'!X$11*Model!$I$2030*AVERAGE('Assumptions (Biomass)'!$E$2:$G$2)/10^9,0)</f>
        <v>0.008291127835</v>
      </c>
      <c r="L2197" s="160">
        <f>IF($I$2030&gt;0,'Assumptions (Biomass)'!Y$11*Model!$I$2030*AVERAGE('Assumptions (Biomass)'!$E$2:$G$2)/10^9,0)</f>
        <v>0.007466863665</v>
      </c>
      <c r="M2197" s="160">
        <f>IF($I$2030&gt;0,'Assumptions (Biomass)'!Z$11*Model!$I$2030*AVERAGE('Assumptions (Biomass)'!$E$2:$G$2)/10^9,0)</f>
        <v>0.006720177298</v>
      </c>
      <c r="N2197" s="160">
        <f>IF($I$2030&gt;0,'Assumptions (Biomass)'!AA$11*Model!$I$2030*AVERAGE('Assumptions (Biomass)'!$E$2:$G$2)/10^9,0)</f>
        <v>0.00604137151</v>
      </c>
      <c r="O2197" s="160">
        <f>IF($I$2030&gt;0,'Assumptions (Biomass)'!AB$11*Model!$I$2030*AVERAGE('Assumptions (Biomass)'!$E$2:$G$2)/10^9,0)</f>
        <v>0.005721363068</v>
      </c>
      <c r="P2197" s="160">
        <f>IF($I$2030&gt;0,'Assumptions (Biomass)'!AC$11*Model!$I$2030*AVERAGE('Assumptions (Biomass)'!$E$2:$G$2)/10^9,0)</f>
        <v>0.005721363068</v>
      </c>
      <c r="Q2197" s="160">
        <f>IF($I$2030&gt;0,'Assumptions (Biomass)'!AD$11*Model!$I$2030*AVERAGE('Assumptions (Biomass)'!$E$2:$G$2)/10^9,0)</f>
        <v>0.005731060293</v>
      </c>
      <c r="R2197" s="160">
        <f>IF($I$2030&gt;0,'Assumptions (Biomass)'!AE$11*Model!$I$2030*AVERAGE('Assumptions (Biomass)'!$E$2:$G$2)/10^9,0)</f>
        <v>0.005721363068</v>
      </c>
      <c r="S2197" s="160">
        <f>IF($I$2030&gt;0,'Assumptions (Biomass)'!AF$11*Model!$I$2030*AVERAGE('Assumptions (Biomass)'!$E$2:$G$2)/10^9,0)</f>
        <v>0.005731060293</v>
      </c>
      <c r="T2197" s="160">
        <f>IF($I$2030&gt;0,'Assumptions (Biomass)'!AG$11*Model!$I$2030*AVERAGE('Assumptions (Biomass)'!$E$2:$G$2)/10^9,0)</f>
        <v>0.005721363068</v>
      </c>
      <c r="U2197" s="160">
        <f>IF($I$2030&gt;0,'Assumptions (Biomass)'!AH$11*Model!$I$2030*AVERAGE('Assumptions (Biomass)'!$E$2:$G$2)/10^9,0)</f>
        <v>0.005731060293</v>
      </c>
      <c r="V2197" s="160">
        <f>IF($I$2030&gt;0,'Assumptions (Biomass)'!AI$11*Model!$I$2030*AVERAGE('Assumptions (Biomass)'!$E$2:$G$2)/10^9,0)</f>
        <v>0.005721363068</v>
      </c>
      <c r="W2197" s="160">
        <f>IF($I$2030&gt;0,'Assumptions (Biomass)'!AJ$11*Model!$I$2030*AVERAGE('Assumptions (Biomass)'!$E$2:$G$2)/10^9,0)</f>
        <v>0.005731060293</v>
      </c>
      <c r="X2197" s="160">
        <f>IF($I$2030&gt;0,'Assumptions (Biomass)'!AK$11*Model!$I$2030*AVERAGE('Assumptions (Biomass)'!$E$2:$G$2)/10^9,0)</f>
        <v>0.002860681534</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0.003769462055</v>
      </c>
      <c r="K2198" s="160">
        <f>IF($J$2030&gt;0,'Assumptions (Biomass)'!W$11*Model!$J$2030*AVERAGE('Assumptions (Biomass)'!$F$2:$H$2)/10^9,0)</f>
        <v>0.007161977904</v>
      </c>
      <c r="L2198" s="160">
        <f>IF($J$2030&gt;0,'Assumptions (Biomass)'!X$11*Model!$J$2030*AVERAGE('Assumptions (Biomass)'!$F$2:$H$2)/10^9,0)</f>
        <v>0.006445780114</v>
      </c>
      <c r="M2198" s="160">
        <f>IF($J$2030&gt;0,'Assumptions (Biomass)'!Y$11*Model!$J$2030*AVERAGE('Assumptions (Biomass)'!$F$2:$H$2)/10^9,0)</f>
        <v>0.005804971565</v>
      </c>
      <c r="N2198" s="160">
        <f>IF($J$2030&gt;0,'Assumptions (Biomass)'!Z$11*Model!$J$2030*AVERAGE('Assumptions (Biomass)'!$F$2:$H$2)/10^9,0)</f>
        <v>0.005224474408</v>
      </c>
      <c r="O2198" s="160">
        <f>IF($J$2030&gt;0,'Assumptions (Biomass)'!AA$11*Model!$J$2030*AVERAGE('Assumptions (Biomass)'!$F$2:$H$2)/10^9,0)</f>
        <v>0.004696749721</v>
      </c>
      <c r="P2198" s="160">
        <f>IF($J$2030&gt;0,'Assumptions (Biomass)'!AB$11*Model!$J$2030*AVERAGE('Assumptions (Biomass)'!$F$2:$H$2)/10^9,0)</f>
        <v>0.004447965225</v>
      </c>
      <c r="Q2198" s="160">
        <f>IF($J$2030&gt;0,'Assumptions (Biomass)'!AC$11*Model!$J$2030*AVERAGE('Assumptions (Biomass)'!$F$2:$H$2)/10^9,0)</f>
        <v>0.004447965225</v>
      </c>
      <c r="R2198" s="160">
        <f>IF($J$2030&gt;0,'Assumptions (Biomass)'!AD$11*Model!$J$2030*AVERAGE('Assumptions (Biomass)'!$F$2:$H$2)/10^9,0)</f>
        <v>0.004455504149</v>
      </c>
      <c r="S2198" s="160">
        <f>IF($J$2030&gt;0,'Assumptions (Biomass)'!AE$11*Model!$J$2030*AVERAGE('Assumptions (Biomass)'!$F$2:$H$2)/10^9,0)</f>
        <v>0.004447965225</v>
      </c>
      <c r="T2198" s="160">
        <f>IF($J$2030&gt;0,'Assumptions (Biomass)'!AF$11*Model!$J$2030*AVERAGE('Assumptions (Biomass)'!$F$2:$H$2)/10^9,0)</f>
        <v>0.004455504149</v>
      </c>
      <c r="U2198" s="160">
        <f>IF($J$2030&gt;0,'Assumptions (Biomass)'!AG$11*Model!$J$2030*AVERAGE('Assumptions (Biomass)'!$F$2:$H$2)/10^9,0)</f>
        <v>0.004447965225</v>
      </c>
      <c r="V2198" s="160">
        <f>IF($J$2030&gt;0,'Assumptions (Biomass)'!AH$11*Model!$J$2030*AVERAGE('Assumptions (Biomass)'!$F$2:$H$2)/10^9,0)</f>
        <v>0.004455504149</v>
      </c>
      <c r="W2198" s="160">
        <f>IF($J$2030&gt;0,'Assumptions (Biomass)'!AI$11*Model!$J$2030*AVERAGE('Assumptions (Biomass)'!$F$2:$H$2)/10^9,0)</f>
        <v>0.004447965225</v>
      </c>
      <c r="X2198" s="160">
        <f>IF($J$2030&gt;0,'Assumptions (Biomass)'!AJ$11*Model!$J$2030*AVERAGE('Assumptions (Biomass)'!$F$2:$H$2)/10^9,0)</f>
        <v>0.004455504149</v>
      </c>
      <c r="Y2198" s="160">
        <f>IF($J$2030&gt;0,'Assumptions (Biomass)'!AK$11*Model!$J$2030*AVERAGE('Assumptions (Biomass)'!$F$2:$H$2)/10^9,0)</f>
        <v>0.002223982612</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0.002994320949</v>
      </c>
      <c r="L2199" s="160">
        <f>IF($K$2030&gt;0,'Assumptions (Biomass)'!W$11*Model!$K$2030*AVERAGE('Assumptions (Biomass)'!$G$2:$I$2)/10^9,0)</f>
        <v>0.005689209804</v>
      </c>
      <c r="M2199" s="160">
        <f>IF($K$2030&gt;0,'Assumptions (Biomass)'!X$11*Model!$K$2030*AVERAGE('Assumptions (Biomass)'!$G$2:$I$2)/10^9,0)</f>
        <v>0.005120288823</v>
      </c>
      <c r="N2199" s="160">
        <f>IF($K$2030&gt;0,'Assumptions (Biomass)'!Y$11*Model!$K$2030*AVERAGE('Assumptions (Biomass)'!$G$2:$I$2)/10^9,0)</f>
        <v>0.004611254262</v>
      </c>
      <c r="O2199" s="160">
        <f>IF($K$2030&gt;0,'Assumptions (Biomass)'!Z$11*Model!$K$2030*AVERAGE('Assumptions (Biomass)'!$G$2:$I$2)/10^9,0)</f>
        <v>0.004150128836</v>
      </c>
      <c r="P2199" s="160">
        <f>IF($K$2030&gt;0,'Assumptions (Biomass)'!AA$11*Model!$K$2030*AVERAGE('Assumptions (Biomass)'!$G$2:$I$2)/10^9,0)</f>
        <v>0.003730923903</v>
      </c>
      <c r="Q2199" s="160">
        <f>IF($K$2030&gt;0,'Assumptions (Biomass)'!AB$11*Model!$K$2030*AVERAGE('Assumptions (Biomass)'!$G$2:$I$2)/10^9,0)</f>
        <v>0.00353329872</v>
      </c>
      <c r="R2199" s="160">
        <f>IF($K$2030&gt;0,'Assumptions (Biomass)'!AC$11*Model!$K$2030*AVERAGE('Assumptions (Biomass)'!$G$2:$I$2)/10^9,0)</f>
        <v>0.00353329872</v>
      </c>
      <c r="S2199" s="160">
        <f>IF($K$2030&gt;0,'Assumptions (Biomass)'!AD$11*Model!$K$2030*AVERAGE('Assumptions (Biomass)'!$G$2:$I$2)/10^9,0)</f>
        <v>0.003539287362</v>
      </c>
      <c r="T2199" s="160">
        <f>IF($K$2030&gt;0,'Assumptions (Biomass)'!AE$11*Model!$K$2030*AVERAGE('Assumptions (Biomass)'!$G$2:$I$2)/10^9,0)</f>
        <v>0.00353329872</v>
      </c>
      <c r="U2199" s="160">
        <f>IF($K$2030&gt;0,'Assumptions (Biomass)'!AF$11*Model!$K$2030*AVERAGE('Assumptions (Biomass)'!$G$2:$I$2)/10^9,0)</f>
        <v>0.003539287362</v>
      </c>
      <c r="V2199" s="160">
        <f>IF($K$2030&gt;0,'Assumptions (Biomass)'!AG$11*Model!$K$2030*AVERAGE('Assumptions (Biomass)'!$G$2:$I$2)/10^9,0)</f>
        <v>0.00353329872</v>
      </c>
      <c r="W2199" s="160">
        <f>IF($K$2030&gt;0,'Assumptions (Biomass)'!AH$11*Model!$K$2030*AVERAGE('Assumptions (Biomass)'!$G$2:$I$2)/10^9,0)</f>
        <v>0.003539287362</v>
      </c>
      <c r="X2199" s="160">
        <f>IF($K$2030&gt;0,'Assumptions (Biomass)'!AI$11*Model!$K$2030*AVERAGE('Assumptions (Biomass)'!$G$2:$I$2)/10^9,0)</f>
        <v>0.00353329872</v>
      </c>
      <c r="Y2199" s="160">
        <f>IF($K$2030&gt;0,'Assumptions (Biomass)'!AJ$11*Model!$K$2030*AVERAGE('Assumptions (Biomass)'!$G$2:$I$2)/10^9,0)</f>
        <v>0.003539287362</v>
      </c>
      <c r="Z2199" s="160">
        <f>IF($K$2030&gt;0,'Assumptions (Biomass)'!AK$11*Model!$K$2030*AVERAGE('Assumptions (Biomass)'!$G$2:$I$2)/10^9,0)</f>
        <v>0.00176664936</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0.008775311129</v>
      </c>
      <c r="M2200" s="160">
        <f>IF($L$2030&gt;0,'Assumptions (Biomass)'!W$11*Model!$L$2030*AVERAGE('Assumptions (Biomass)'!$H$2:$J$2)/10^9,0)</f>
        <v>0.01667309114</v>
      </c>
      <c r="N2200" s="160">
        <f>IF($L$2030&gt;0,'Assumptions (Biomass)'!X$11*Model!$L$2030*AVERAGE('Assumptions (Biomass)'!$H$2:$J$2)/10^9,0)</f>
        <v>0.01500578203</v>
      </c>
      <c r="O2200" s="160">
        <f>IF($L$2030&gt;0,'Assumptions (Biomass)'!Y$11*Model!$L$2030*AVERAGE('Assumptions (Biomass)'!$H$2:$J$2)/10^9,0)</f>
        <v>0.01351397914</v>
      </c>
      <c r="P2200" s="160">
        <f>IF($L$2030&gt;0,'Assumptions (Biomass)'!Z$11*Model!$L$2030*AVERAGE('Assumptions (Biomass)'!$H$2:$J$2)/10^9,0)</f>
        <v>0.01216258122</v>
      </c>
      <c r="Q2200" s="160">
        <f>IF($L$2030&gt;0,'Assumptions (Biomass)'!AA$11*Model!$L$2030*AVERAGE('Assumptions (Biomass)'!$H$2:$J$2)/10^9,0)</f>
        <v>0.01093403767</v>
      </c>
      <c r="R2200" s="160">
        <f>IF($L$2030&gt;0,'Assumptions (Biomass)'!AB$11*Model!$L$2030*AVERAGE('Assumptions (Biomass)'!$H$2:$J$2)/10^9,0)</f>
        <v>0.01035486713</v>
      </c>
      <c r="S2200" s="160">
        <f>IF($L$2030&gt;0,'Assumptions (Biomass)'!AC$11*Model!$L$2030*AVERAGE('Assumptions (Biomass)'!$H$2:$J$2)/10^9,0)</f>
        <v>0.01035486713</v>
      </c>
      <c r="T2200" s="160">
        <f>IF($L$2030&gt;0,'Assumptions (Biomass)'!AD$11*Model!$L$2030*AVERAGE('Assumptions (Biomass)'!$H$2:$J$2)/10^9,0)</f>
        <v>0.01037241775</v>
      </c>
      <c r="U2200" s="160">
        <f>IF($L$2030&gt;0,'Assumptions (Biomass)'!AE$11*Model!$L$2030*AVERAGE('Assumptions (Biomass)'!$H$2:$J$2)/10^9,0)</f>
        <v>0.01035486713</v>
      </c>
      <c r="V2200" s="160">
        <f>IF($L$2030&gt;0,'Assumptions (Biomass)'!AF$11*Model!$L$2030*AVERAGE('Assumptions (Biomass)'!$H$2:$J$2)/10^9,0)</f>
        <v>0.01037241775</v>
      </c>
      <c r="W2200" s="160">
        <f>IF($L$2030&gt;0,'Assumptions (Biomass)'!AG$11*Model!$L$2030*AVERAGE('Assumptions (Biomass)'!$H$2:$J$2)/10^9,0)</f>
        <v>0.01035486713</v>
      </c>
      <c r="X2200" s="160">
        <f>IF($L$2030&gt;0,'Assumptions (Biomass)'!AH$11*Model!$L$2030*AVERAGE('Assumptions (Biomass)'!$H$2:$J$2)/10^9,0)</f>
        <v>0.01037241775</v>
      </c>
      <c r="Y2200" s="160">
        <f>IF($L$2030&gt;0,'Assumptions (Biomass)'!AI$11*Model!$L$2030*AVERAGE('Assumptions (Biomass)'!$H$2:$J$2)/10^9,0)</f>
        <v>0.01035486713</v>
      </c>
      <c r="Z2200" s="160">
        <f>IF($L$2030&gt;0,'Assumptions (Biomass)'!AJ$11*Model!$L$2030*AVERAGE('Assumptions (Biomass)'!$H$2:$J$2)/10^9,0)</f>
        <v>0.01037241775</v>
      </c>
      <c r="AA2200" s="160">
        <f>IF($L$2030&gt;0,'Assumptions (Biomass)'!AK$11*Model!$L$2030*AVERAGE('Assumptions (Biomass)'!$H$2:$J$2)/10^9,0)</f>
        <v>0.005177433566</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0.005936049416</v>
      </c>
      <c r="N2201" s="160">
        <f>IF($M$2030&gt;0,'Assumptions (Biomass)'!W$11*Model!$M$2030*AVERAGE('Assumptions (Biomass)'!$I$2:$K$2)/10^9,0)</f>
        <v>0.01127849389</v>
      </c>
      <c r="O2201" s="160">
        <f>IF($M$2030&gt;0,'Assumptions (Biomass)'!X$11*Model!$M$2030*AVERAGE('Assumptions (Biomass)'!$I$2:$K$2)/10^9,0)</f>
        <v>0.0101506445</v>
      </c>
      <c r="P2201" s="160">
        <f>IF($M$2030&gt;0,'Assumptions (Biomass)'!Y$11*Model!$M$2030*AVERAGE('Assumptions (Biomass)'!$I$2:$K$2)/10^9,0)</f>
        <v>0.0091415161</v>
      </c>
      <c r="Q2201" s="160">
        <f>IF($M$2030&gt;0,'Assumptions (Biomass)'!Z$11*Model!$M$2030*AVERAGE('Assumptions (Biomass)'!$I$2:$K$2)/10^9,0)</f>
        <v>0.00822736449</v>
      </c>
      <c r="R2201" s="160">
        <f>IF($M$2030&gt;0,'Assumptions (Biomass)'!AA$11*Model!$M$2030*AVERAGE('Assumptions (Biomass)'!$I$2:$K$2)/10^9,0)</f>
        <v>0.007396317572</v>
      </c>
      <c r="S2201" s="160">
        <f>IF($M$2030&gt;0,'Assumptions (Biomass)'!AB$11*Model!$M$2030*AVERAGE('Assumptions (Biomass)'!$I$2:$K$2)/10^9,0)</f>
        <v>0.007004538311</v>
      </c>
      <c r="T2201" s="160">
        <f>IF($M$2030&gt;0,'Assumptions (Biomass)'!AC$11*Model!$M$2030*AVERAGE('Assumptions (Biomass)'!$I$2:$K$2)/10^9,0)</f>
        <v>0.007004538311</v>
      </c>
      <c r="U2201" s="160">
        <f>IF($M$2030&gt;0,'Assumptions (Biomass)'!AD$11*Model!$M$2030*AVERAGE('Assumptions (Biomass)'!$I$2:$K$2)/10^9,0)</f>
        <v>0.00701641041</v>
      </c>
      <c r="V2201" s="160">
        <f>IF($M$2030&gt;0,'Assumptions (Biomass)'!AE$11*Model!$M$2030*AVERAGE('Assumptions (Biomass)'!$I$2:$K$2)/10^9,0)</f>
        <v>0.007004538311</v>
      </c>
      <c r="W2201" s="160">
        <f>IF($M$2030&gt;0,'Assumptions (Biomass)'!AF$11*Model!$M$2030*AVERAGE('Assumptions (Biomass)'!$I$2:$K$2)/10^9,0)</f>
        <v>0.00701641041</v>
      </c>
      <c r="X2201" s="160">
        <f>IF($M$2030&gt;0,'Assumptions (Biomass)'!AG$11*Model!$M$2030*AVERAGE('Assumptions (Biomass)'!$I$2:$K$2)/10^9,0)</f>
        <v>0.007004538311</v>
      </c>
      <c r="Y2201" s="160">
        <f>IF($M$2030&gt;0,'Assumptions (Biomass)'!AH$11*Model!$M$2030*AVERAGE('Assumptions (Biomass)'!$I$2:$K$2)/10^9,0)</f>
        <v>0.00701641041</v>
      </c>
      <c r="Z2201" s="160">
        <f>IF($M$2030&gt;0,'Assumptions (Biomass)'!AI$11*Model!$M$2030*AVERAGE('Assumptions (Biomass)'!$I$2:$K$2)/10^9,0)</f>
        <v>0.007004538311</v>
      </c>
      <c r="AA2201" s="160">
        <f>IF($M$2030&gt;0,'Assumptions (Biomass)'!AJ$11*Model!$M$2030*AVERAGE('Assumptions (Biomass)'!$I$2:$K$2)/10^9,0)</f>
        <v>0.00701641041</v>
      </c>
      <c r="AB2201" s="160">
        <f>IF($M$2030&gt;0,'Assumptions (Biomass)'!AK$11*Model!$M$2030*AVERAGE('Assumptions (Biomass)'!$I$2:$K$2)/10^9,0)</f>
        <v>0.003502269155</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0.0100768762</v>
      </c>
      <c r="O2202" s="160">
        <f>IF($N$2030&gt;0,'Assumptions (Biomass)'!W$11*Model!$N$2030*AVERAGE('Assumptions (Biomass)'!$J$2:$L$2)/10^9,0)</f>
        <v>0.01914606479</v>
      </c>
      <c r="P2202" s="160">
        <f>IF($N$2030&gt;0,'Assumptions (Biomass)'!X$11*Model!$N$2030*AVERAGE('Assumptions (Biomass)'!$J$2:$L$2)/10^9,0)</f>
        <v>0.01723145831</v>
      </c>
      <c r="Q2202" s="160">
        <f>IF($N$2030&gt;0,'Assumptions (Biomass)'!Y$11*Model!$N$2030*AVERAGE('Assumptions (Biomass)'!$J$2:$L$2)/10^9,0)</f>
        <v>0.01551838936</v>
      </c>
      <c r="R2202" s="160">
        <f>IF($N$2030&gt;0,'Assumptions (Biomass)'!Z$11*Model!$N$2030*AVERAGE('Assumptions (Biomass)'!$J$2:$L$2)/10^9,0)</f>
        <v>0.01396655042</v>
      </c>
      <c r="S2202" s="160">
        <f>IF($N$2030&gt;0,'Assumptions (Biomass)'!AA$11*Model!$N$2030*AVERAGE('Assumptions (Biomass)'!$J$2:$L$2)/10^9,0)</f>
        <v>0.01255578775</v>
      </c>
      <c r="T2202" s="160">
        <f>IF($N$2030&gt;0,'Assumptions (Biomass)'!AB$11*Model!$N$2030*AVERAGE('Assumptions (Biomass)'!$J$2:$L$2)/10^9,0)</f>
        <v>0.01189071392</v>
      </c>
      <c r="U2202" s="160">
        <f>IF($N$2030&gt;0,'Assumptions (Biomass)'!AC$11*Model!$N$2030*AVERAGE('Assumptions (Biomass)'!$J$2:$L$2)/10^9,0)</f>
        <v>0.01189071392</v>
      </c>
      <c r="V2202" s="160">
        <f>IF($N$2030&gt;0,'Assumptions (Biomass)'!AD$11*Model!$N$2030*AVERAGE('Assumptions (Biomass)'!$J$2:$L$2)/10^9,0)</f>
        <v>0.01191086767</v>
      </c>
      <c r="W2202" s="160">
        <f>IF($N$2030&gt;0,'Assumptions (Biomass)'!AE$11*Model!$N$2030*AVERAGE('Assumptions (Biomass)'!$J$2:$L$2)/10^9,0)</f>
        <v>0.01189071392</v>
      </c>
      <c r="X2202" s="160">
        <f>IF($N$2030&gt;0,'Assumptions (Biomass)'!AF$11*Model!$N$2030*AVERAGE('Assumptions (Biomass)'!$J$2:$L$2)/10^9,0)</f>
        <v>0.01191086767</v>
      </c>
      <c r="Y2202" s="160">
        <f>IF($N$2030&gt;0,'Assumptions (Biomass)'!AG$11*Model!$N$2030*AVERAGE('Assumptions (Biomass)'!$J$2:$L$2)/10^9,0)</f>
        <v>0.01189071392</v>
      </c>
      <c r="Z2202" s="160">
        <f>IF($N$2030&gt;0,'Assumptions (Biomass)'!AH$11*Model!$N$2030*AVERAGE('Assumptions (Biomass)'!$J$2:$L$2)/10^9,0)</f>
        <v>0.01191086767</v>
      </c>
      <c r="AA2202" s="160">
        <f>IF($N$2030&gt;0,'Assumptions (Biomass)'!AI$11*Model!$N$2030*AVERAGE('Assumptions (Biomass)'!$J$2:$L$2)/10^9,0)</f>
        <v>0.01189071392</v>
      </c>
      <c r="AB2202" s="160">
        <f>IF($N$2030&gt;0,'Assumptions (Biomass)'!AJ$11*Model!$N$2030*AVERAGE('Assumptions (Biomass)'!$J$2:$L$2)/10^9,0)</f>
        <v>0.01191086767</v>
      </c>
      <c r="AC2202" s="160">
        <f>IF($N$2030&gt;0,'Assumptions (Biomass)'!AK$11*Model!$N$2030*AVERAGE('Assumptions (Biomass)'!$J$2:$L$2)/10^9,0)</f>
        <v>0.005945356961</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0.009528882268</v>
      </c>
      <c r="P2203" s="160">
        <f>IF($O$2030&gt;0,'Assumptions (Biomass)'!W$11*Model!$O$2030*AVERAGE('Assumptions (Biomass)'!$K$2:$M$2)/10^9,0)</f>
        <v>0.01810487631</v>
      </c>
      <c r="Q2203" s="160">
        <f>IF($O$2030&gt;0,'Assumptions (Biomass)'!X$11*Model!$O$2030*AVERAGE('Assumptions (Biomass)'!$K$2:$M$2)/10^9,0)</f>
        <v>0.01629438868</v>
      </c>
      <c r="R2203" s="160">
        <f>IF($O$2030&gt;0,'Assumptions (Biomass)'!Y$11*Model!$O$2030*AVERAGE('Assumptions (Biomass)'!$K$2:$M$2)/10^9,0)</f>
        <v>0.01467447869</v>
      </c>
      <c r="S2203" s="160">
        <f>IF($O$2030&gt;0,'Assumptions (Biomass)'!Z$11*Model!$O$2030*AVERAGE('Assumptions (Biomass)'!$K$2:$M$2)/10^9,0)</f>
        <v>0.01320703082</v>
      </c>
      <c r="T2203" s="160">
        <f>IF($O$2030&gt;0,'Assumptions (Biomass)'!AA$11*Model!$O$2030*AVERAGE('Assumptions (Biomass)'!$K$2:$M$2)/10^9,0)</f>
        <v>0.01187298731</v>
      </c>
      <c r="U2203" s="160">
        <f>IF($O$2030&gt;0,'Assumptions (Biomass)'!AB$11*Model!$O$2030*AVERAGE('Assumptions (Biomass)'!$K$2:$M$2)/10^9,0)</f>
        <v>0.01124408108</v>
      </c>
      <c r="V2203" s="160">
        <f>IF($O$2030&gt;0,'Assumptions (Biomass)'!AC$11*Model!$O$2030*AVERAGE('Assumptions (Biomass)'!$K$2:$M$2)/10^9,0)</f>
        <v>0.01124408108</v>
      </c>
      <c r="W2203" s="160">
        <f>IF($O$2030&gt;0,'Assumptions (Biomass)'!AD$11*Model!$O$2030*AVERAGE('Assumptions (Biomass)'!$K$2:$M$2)/10^9,0)</f>
        <v>0.01126313884</v>
      </c>
      <c r="X2203" s="160">
        <f>IF($O$2030&gt;0,'Assumptions (Biomass)'!AE$11*Model!$O$2030*AVERAGE('Assumptions (Biomass)'!$K$2:$M$2)/10^9,0)</f>
        <v>0.01124408108</v>
      </c>
      <c r="Y2203" s="160">
        <f>IF($O$2030&gt;0,'Assumptions (Biomass)'!AF$11*Model!$O$2030*AVERAGE('Assumptions (Biomass)'!$K$2:$M$2)/10^9,0)</f>
        <v>0.01126313884</v>
      </c>
      <c r="Z2203" s="160">
        <f>IF($O$2030&gt;0,'Assumptions (Biomass)'!AG$11*Model!$O$2030*AVERAGE('Assumptions (Biomass)'!$K$2:$M$2)/10^9,0)</f>
        <v>0.01124408108</v>
      </c>
      <c r="AA2203" s="160">
        <f>IF($O$2030&gt;0,'Assumptions (Biomass)'!AH$11*Model!$O$2030*AVERAGE('Assumptions (Biomass)'!$K$2:$M$2)/10^9,0)</f>
        <v>0.01126313884</v>
      </c>
      <c r="AB2203" s="160">
        <f>IF($O$2030&gt;0,'Assumptions (Biomass)'!AI$11*Model!$O$2030*AVERAGE('Assumptions (Biomass)'!$K$2:$M$2)/10^9,0)</f>
        <v>0.01124408108</v>
      </c>
      <c r="AC2203" s="160">
        <f>IF($O$2030&gt;0,'Assumptions (Biomass)'!AJ$11*Model!$O$2030*AVERAGE('Assumptions (Biomass)'!$K$2:$M$2)/10^9,0)</f>
        <v>0.01126313884</v>
      </c>
      <c r="AD2203" s="160">
        <f>IF($O$2030&gt;0,'Assumptions (Biomass)'!AK$11*Model!$O$2030*AVERAGE('Assumptions (Biomass)'!$K$2:$M$2)/10^9,0)</f>
        <v>0.005622040538</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0.01826701966</v>
      </c>
      <c r="Q2204" s="177">
        <f>IF($P$2030&gt;0,'Assumptions (Biomass)'!W$11*Model!$P$2030*AVERAGE('Assumptions (Biomass)'!$L$2:$N$2)/10^9,0)</f>
        <v>0.03470733735</v>
      </c>
      <c r="R2204" s="177">
        <f>IF($P$2030&gt;0,'Assumptions (Biomass)'!X$11*Model!$P$2030*AVERAGE('Assumptions (Biomass)'!$L$2:$N$2)/10^9,0)</f>
        <v>0.03123660361</v>
      </c>
      <c r="S2204" s="177">
        <f>IF($P$2030&gt;0,'Assumptions (Biomass)'!Y$11*Model!$P$2030*AVERAGE('Assumptions (Biomass)'!$L$2:$N$2)/10^9,0)</f>
        <v>0.02813121027</v>
      </c>
      <c r="T2204" s="177">
        <f>IF($P$2030&gt;0,'Assumptions (Biomass)'!Z$11*Model!$P$2030*AVERAGE('Assumptions (Biomass)'!$L$2:$N$2)/10^9,0)</f>
        <v>0.02531808924</v>
      </c>
      <c r="U2204" s="177">
        <f>IF($P$2030&gt;0,'Assumptions (Biomass)'!AA$11*Model!$P$2030*AVERAGE('Assumptions (Biomass)'!$L$2:$N$2)/10^9,0)</f>
        <v>0.02276070649</v>
      </c>
      <c r="V2204" s="177">
        <f>IF($P$2030&gt;0,'Assumptions (Biomass)'!AB$11*Model!$P$2030*AVERAGE('Assumptions (Biomass)'!$L$2:$N$2)/10^9,0)</f>
        <v>0.02155508319</v>
      </c>
      <c r="W2204" s="177">
        <f>IF($P$2030&gt;0,'Assumptions (Biomass)'!AC$11*Model!$P$2030*AVERAGE('Assumptions (Biomass)'!$L$2:$N$2)/10^9,0)</f>
        <v>0.02155508319</v>
      </c>
      <c r="X2204" s="177">
        <f>IF($P$2030&gt;0,'Assumptions (Biomass)'!AD$11*Model!$P$2030*AVERAGE('Assumptions (Biomass)'!$L$2:$N$2)/10^9,0)</f>
        <v>0.02159161723</v>
      </c>
      <c r="Y2204" s="177">
        <f>IF($P$2030&gt;0,'Assumptions (Biomass)'!AE$11*Model!$P$2030*AVERAGE('Assumptions (Biomass)'!$L$2:$N$2)/10^9,0)</f>
        <v>0.02155508319</v>
      </c>
      <c r="Z2204" s="177">
        <f>IF($P$2030&gt;0,'Assumptions (Biomass)'!AF$11*Model!$P$2030*AVERAGE('Assumptions (Biomass)'!$L$2:$N$2)/10^9,0)</f>
        <v>0.02159161723</v>
      </c>
      <c r="AA2204" s="177">
        <f>IF($P$2030&gt;0,'Assumptions (Biomass)'!AG$11*Model!$P$2030*AVERAGE('Assumptions (Biomass)'!$L$2:$N$2)/10^9,0)</f>
        <v>0.02155508319</v>
      </c>
      <c r="AB2204" s="177">
        <f>IF($P$2030&gt;0,'Assumptions (Biomass)'!AH$11*Model!$P$2030*AVERAGE('Assumptions (Biomass)'!$L$2:$N$2)/10^9,0)</f>
        <v>0.02159161723</v>
      </c>
      <c r="AC2204" s="177">
        <f>IF($P$2030&gt;0,'Assumptions (Biomass)'!AI$11*Model!$P$2030*AVERAGE('Assumptions (Biomass)'!$L$2:$N$2)/10^9,0)</f>
        <v>0.02155508319</v>
      </c>
      <c r="AD2204" s="177">
        <f>IF($P$2030&gt;0,'Assumptions (Biomass)'!AJ$11*Model!$P$2030*AVERAGE('Assumptions (Biomass)'!$L$2:$N$2)/10^9,0)</f>
        <v>0.02159161723</v>
      </c>
      <c r="AE2204" s="177">
        <f>IF($P$2030&gt;0,'Assumptions (Biomass)'!AK$11*Model!$P$2030*AVERAGE('Assumptions (Biomass)'!$L$2:$N$2)/10^9,0)</f>
        <v>0.0107775416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0.004365942294</v>
      </c>
      <c r="R2205" s="160">
        <f>IF($Q$2030&gt;0,'Assumptions (Biomass)'!W$11*Model!$Q$2030*AVERAGE('Assumptions (Biomass)'!$L$2:$O$2)/10^9,0)</f>
        <v>0.008295290359</v>
      </c>
      <c r="S2205" s="160">
        <f>IF($Q$2030&gt;0,'Assumptions (Biomass)'!X$11*Model!$Q$2030*AVERAGE('Assumptions (Biomass)'!$L$2:$O$2)/10^9,0)</f>
        <v>0.007465761323</v>
      </c>
      <c r="T2205" s="160">
        <f>IF($Q$2030&gt;0,'Assumptions (Biomass)'!Y$11*Model!$Q$2030*AVERAGE('Assumptions (Biomass)'!$L$2:$O$2)/10^9,0)</f>
        <v>0.006723551133</v>
      </c>
      <c r="U2205" s="160">
        <f>IF($Q$2030&gt;0,'Assumptions (Biomass)'!Z$11*Model!$Q$2030*AVERAGE('Assumptions (Biomass)'!$L$2:$O$2)/10^9,0)</f>
        <v>0.006051196019</v>
      </c>
      <c r="V2205" s="160">
        <f>IF($Q$2030&gt;0,'Assumptions (Biomass)'!AA$11*Model!$Q$2030*AVERAGE('Assumptions (Biomass)'!$L$2:$O$2)/10^9,0)</f>
        <v>0.005439964098</v>
      </c>
      <c r="W2205" s="160">
        <f>IF($Q$2030&gt;0,'Assumptions (Biomass)'!AB$11*Model!$Q$2030*AVERAGE('Assumptions (Biomass)'!$L$2:$O$2)/10^9,0)</f>
        <v>0.005151811907</v>
      </c>
      <c r="X2205" s="160">
        <f>IF($Q$2030&gt;0,'Assumptions (Biomass)'!AC$11*Model!$Q$2030*AVERAGE('Assumptions (Biomass)'!$L$2:$O$2)/10^9,0)</f>
        <v>0.005151811907</v>
      </c>
      <c r="Y2205" s="160">
        <f>IF($Q$2030&gt;0,'Assumptions (Biomass)'!AD$11*Model!$Q$2030*AVERAGE('Assumptions (Biomass)'!$L$2:$O$2)/10^9,0)</f>
        <v>0.005160543792</v>
      </c>
      <c r="Z2205" s="160">
        <f>IF($Q$2030&gt;0,'Assumptions (Biomass)'!AE$11*Model!$Q$2030*AVERAGE('Assumptions (Biomass)'!$L$2:$O$2)/10^9,0)</f>
        <v>0.005151811907</v>
      </c>
      <c r="AA2205" s="160">
        <f>IF($Q$2030&gt;0,'Assumptions (Biomass)'!AF$11*Model!$Q$2030*AVERAGE('Assumptions (Biomass)'!$L$2:$O$2)/10^9,0)</f>
        <v>0.005160543792</v>
      </c>
      <c r="AB2205" s="160">
        <f>IF($Q$2030&gt;0,'Assumptions (Biomass)'!AG$11*Model!$Q$2030*AVERAGE('Assumptions (Biomass)'!$L$2:$O$2)/10^9,0)</f>
        <v>0.005151811907</v>
      </c>
      <c r="AC2205" s="160">
        <f>IF($Q$2030&gt;0,'Assumptions (Biomass)'!AH$11*Model!$Q$2030*AVERAGE('Assumptions (Biomass)'!$L$2:$O$2)/10^9,0)</f>
        <v>0.005160543792</v>
      </c>
      <c r="AD2205" s="160">
        <f>IF($Q$2030&gt;0,'Assumptions (Biomass)'!AI$11*Model!$Q$2030*AVERAGE('Assumptions (Biomass)'!$L$2:$O$2)/10^9,0)</f>
        <v>0.005151811907</v>
      </c>
      <c r="AE2205" s="160">
        <f>IF($Q$2030&gt;0,'Assumptions (Biomass)'!AJ$11*Model!$Q$2030*AVERAGE('Assumptions (Biomass)'!$L$2:$O$2)/10^9,0)</f>
        <v>0.005160543792</v>
      </c>
      <c r="AF2205" s="160">
        <f>IF($Q$2030&gt;0,'Assumptions (Biomass)'!AK$11*Model!$Q$2030*AVERAGE('Assumptions (Biomass)'!$L$2:$O$2)/10^9,0)</f>
        <v>0.002575905953</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0.01153942179</v>
      </c>
      <c r="S2206" s="177">
        <f>IF($R$2030&gt;0,'Assumptions (Biomass)'!W$11*Model!$R$2030*AVERAGE('Assumptions (Biomass)'!$M$2:$P$2)/10^9,0)</f>
        <v>0.0219249014</v>
      </c>
      <c r="T2206" s="177">
        <f>IF($R$2030&gt;0,'Assumptions (Biomass)'!X$11*Model!$R$2030*AVERAGE('Assumptions (Biomass)'!$M$2:$P$2)/10^9,0)</f>
        <v>0.01973241126</v>
      </c>
      <c r="U2206" s="177">
        <f>IF($R$2030&gt;0,'Assumptions (Biomass)'!Y$11*Model!$R$2030*AVERAGE('Assumptions (Biomass)'!$M$2:$P$2)/10^9,0)</f>
        <v>0.01777070956</v>
      </c>
      <c r="V2206" s="177">
        <f>IF($R$2030&gt;0,'Assumptions (Biomass)'!Z$11*Model!$R$2030*AVERAGE('Assumptions (Biomass)'!$M$2:$P$2)/10^9,0)</f>
        <v>0.0159936386</v>
      </c>
      <c r="W2206" s="177">
        <f>IF($R$2030&gt;0,'Assumptions (Biomass)'!AA$11*Model!$R$2030*AVERAGE('Assumptions (Biomass)'!$M$2:$P$2)/10^9,0)</f>
        <v>0.01437811955</v>
      </c>
      <c r="X2206" s="177">
        <f>IF($R$2030&gt;0,'Assumptions (Biomass)'!AB$11*Model!$R$2030*AVERAGE('Assumptions (Biomass)'!$M$2:$P$2)/10^9,0)</f>
        <v>0.01361651771</v>
      </c>
      <c r="Y2206" s="177">
        <f>IF($R$2030&gt;0,'Assumptions (Biomass)'!AC$11*Model!$R$2030*AVERAGE('Assumptions (Biomass)'!$M$2:$P$2)/10^9,0)</f>
        <v>0.01361651771</v>
      </c>
      <c r="Z2206" s="177">
        <f>IF($R$2030&gt;0,'Assumptions (Biomass)'!AD$11*Model!$R$2030*AVERAGE('Assumptions (Biomass)'!$M$2:$P$2)/10^9,0)</f>
        <v>0.01363959656</v>
      </c>
      <c r="AA2206" s="177">
        <f>IF($R$2030&gt;0,'Assumptions (Biomass)'!AE$11*Model!$R$2030*AVERAGE('Assumptions (Biomass)'!$M$2:$P$2)/10^9,0)</f>
        <v>0.01361651771</v>
      </c>
      <c r="AB2206" s="177">
        <f>IF($R$2030&gt;0,'Assumptions (Biomass)'!AF$11*Model!$R$2030*AVERAGE('Assumptions (Biomass)'!$M$2:$P$2)/10^9,0)</f>
        <v>0.01363959656</v>
      </c>
      <c r="AC2206" s="177">
        <f>IF($R$2030&gt;0,'Assumptions (Biomass)'!AG$11*Model!$R$2030*AVERAGE('Assumptions (Biomass)'!$M$2:$P$2)/10^9,0)</f>
        <v>0.01361651771</v>
      </c>
      <c r="AD2206" s="177">
        <f>IF($R$2030&gt;0,'Assumptions (Biomass)'!AH$11*Model!$R$2030*AVERAGE('Assumptions (Biomass)'!$M$2:$P$2)/10^9,0)</f>
        <v>0.01363959656</v>
      </c>
      <c r="AE2206" s="177">
        <f>IF($R$2030&gt;0,'Assumptions (Biomass)'!AI$11*Model!$R$2030*AVERAGE('Assumptions (Biomass)'!$M$2:$P$2)/10^9,0)</f>
        <v>0.01361651771</v>
      </c>
      <c r="AF2206" s="177">
        <f>IF($R$2030&gt;0,'Assumptions (Biomass)'!AJ$11*Model!$R$2030*AVERAGE('Assumptions (Biomass)'!$M$2:$P$2)/10^9,0)</f>
        <v>0.01363959656</v>
      </c>
      <c r="AG2206" s="177">
        <f>IF($R$2030&gt;0,'Assumptions (Biomass)'!AK$11*Model!$R$2030*AVERAGE('Assumptions (Biomass)'!$M$2:$P$2)/10^9,0)</f>
        <v>0.006808258856</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0.003785468217</v>
      </c>
      <c r="T2207" s="160">
        <f>IF($S$2030&gt;0,'Assumptions (Biomass)'!W$11*Model!$S$2030*AVERAGE('Assumptions (Biomass)'!$O$2:$Q$2)/10^9,0)</f>
        <v>0.007192389612</v>
      </c>
      <c r="U2207" s="160">
        <f>IF($S$2030&gt;0,'Assumptions (Biomass)'!X$11*Model!$S$2030*AVERAGE('Assumptions (Biomass)'!$O$2:$Q$2)/10^9,0)</f>
        <v>0.006473150651</v>
      </c>
      <c r="V2207" s="160">
        <f>IF($S$2030&gt;0,'Assumptions (Biomass)'!Y$11*Model!$S$2030*AVERAGE('Assumptions (Biomass)'!$O$2:$Q$2)/10^9,0)</f>
        <v>0.005829621054</v>
      </c>
      <c r="W2207" s="160">
        <f>IF($S$2030&gt;0,'Assumptions (Biomass)'!Z$11*Model!$S$2030*AVERAGE('Assumptions (Biomass)'!$O$2:$Q$2)/10^9,0)</f>
        <v>0.005246658949</v>
      </c>
      <c r="X2207" s="160">
        <f>IF($S$2030&gt;0,'Assumptions (Biomass)'!AA$11*Model!$S$2030*AVERAGE('Assumptions (Biomass)'!$O$2:$Q$2)/10^9,0)</f>
        <v>0.004716693398</v>
      </c>
      <c r="Y2207" s="160">
        <f>IF($S$2030&gt;0,'Assumptions (Biomass)'!AB$11*Model!$S$2030*AVERAGE('Assumptions (Biomass)'!$O$2:$Q$2)/10^9,0)</f>
        <v>0.004466852496</v>
      </c>
      <c r="Z2207" s="160">
        <f>IF($S$2030&gt;0,'Assumptions (Biomass)'!AC$11*Model!$S$2030*AVERAGE('Assumptions (Biomass)'!$O$2:$Q$2)/10^9,0)</f>
        <v>0.004466852496</v>
      </c>
      <c r="AA2207" s="160">
        <f>IF($S$2030&gt;0,'Assumptions (Biomass)'!AD$11*Model!$S$2030*AVERAGE('Assumptions (Biomass)'!$O$2:$Q$2)/10^9,0)</f>
        <v>0.004474423432</v>
      </c>
      <c r="AB2207" s="160">
        <f>IF($S$2030&gt;0,'Assumptions (Biomass)'!AE$11*Model!$S$2030*AVERAGE('Assumptions (Biomass)'!$O$2:$Q$2)/10^9,0)</f>
        <v>0.004466852496</v>
      </c>
      <c r="AC2207" s="160">
        <f>IF($S$2030&gt;0,'Assumptions (Biomass)'!AF$11*Model!$S$2030*AVERAGE('Assumptions (Biomass)'!$O$2:$Q$2)/10^9,0)</f>
        <v>0.004474423432</v>
      </c>
      <c r="AD2207" s="160">
        <f>IF($S$2030&gt;0,'Assumptions (Biomass)'!AG$11*Model!$S$2030*AVERAGE('Assumptions (Biomass)'!$O$2:$Q$2)/10^9,0)</f>
        <v>0.004466852496</v>
      </c>
      <c r="AE2207" s="160">
        <f>IF($S$2030&gt;0,'Assumptions (Biomass)'!AH$11*Model!$S$2030*AVERAGE('Assumptions (Biomass)'!$O$2:$Q$2)/10^9,0)</f>
        <v>0.004474423432</v>
      </c>
      <c r="AF2207" s="160">
        <f>IF($S$2030&gt;0,'Assumptions (Biomass)'!AI$11*Model!$S$2030*AVERAGE('Assumptions (Biomass)'!$O$2:$Q$2)/10^9,0)</f>
        <v>0.004466852496</v>
      </c>
      <c r="AG2207" s="160">
        <f>IF($S$2030&gt;0,'Assumptions (Biomass)'!AJ$11*Model!$S$2030*AVERAGE('Assumptions (Biomass)'!$O$2:$Q$2)/10^9,0)</f>
        <v>0.004474423432</v>
      </c>
      <c r="AH2207" s="160">
        <f>IF($S$2030&gt;0,'Assumptions (Biomass)'!AK$11*Model!$S$2030*AVERAGE('Assumptions (Biomass)'!$O$2:$Q$2)/10^9,0)</f>
        <v>0.002233426248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0.001319521474</v>
      </c>
      <c r="U2208" s="160">
        <f>IF($T$2030&gt;0,'Assumptions (Biomass)'!W$11*Model!$T$2030*AVERAGE('Assumptions (Biomass)'!$P$2:$R$2)/10^9,0)</f>
        <v>0.0025070908</v>
      </c>
      <c r="V2208" s="160">
        <f>IF($T$2030&gt;0,'Assumptions (Biomass)'!X$11*Model!$T$2030*AVERAGE('Assumptions (Biomass)'!$P$2:$R$2)/10^9,0)</f>
        <v>0.00225638172</v>
      </c>
      <c r="W2208" s="160">
        <f>IF($T$2030&gt;0,'Assumptions (Biomass)'!Y$11*Model!$T$2030*AVERAGE('Assumptions (Biomass)'!$P$2:$R$2)/10^9,0)</f>
        <v>0.00203206307</v>
      </c>
      <c r="X2208" s="160">
        <f>IF($T$2030&gt;0,'Assumptions (Biomass)'!Z$11*Model!$T$2030*AVERAGE('Assumptions (Biomass)'!$P$2:$R$2)/10^9,0)</f>
        <v>0.001828856763</v>
      </c>
      <c r="Y2208" s="160">
        <f>IF($T$2030&gt;0,'Assumptions (Biomass)'!AA$11*Model!$T$2030*AVERAGE('Assumptions (Biomass)'!$P$2:$R$2)/10^9,0)</f>
        <v>0.001644123756</v>
      </c>
      <c r="Z2208" s="160">
        <f>IF($T$2030&gt;0,'Assumptions (Biomass)'!AB$11*Model!$T$2030*AVERAGE('Assumptions (Biomass)'!$P$2:$R$2)/10^9,0)</f>
        <v>0.001557035339</v>
      </c>
      <c r="AA2208" s="160">
        <f>IF($T$2030&gt;0,'Assumptions (Biomass)'!AC$11*Model!$T$2030*AVERAGE('Assumptions (Biomass)'!$P$2:$R$2)/10^9,0)</f>
        <v>0.001557035339</v>
      </c>
      <c r="AB2208" s="160">
        <f>IF($T$2030&gt;0,'Assumptions (Biomass)'!AD$11*Model!$T$2030*AVERAGE('Assumptions (Biomass)'!$P$2:$R$2)/10^9,0)</f>
        <v>0.001559674382</v>
      </c>
      <c r="AC2208" s="160">
        <f>IF($T$2030&gt;0,'Assumptions (Biomass)'!AE$11*Model!$T$2030*AVERAGE('Assumptions (Biomass)'!$P$2:$R$2)/10^9,0)</f>
        <v>0.001557035339</v>
      </c>
      <c r="AD2208" s="160">
        <f>IF($T$2030&gt;0,'Assumptions (Biomass)'!AF$11*Model!$T$2030*AVERAGE('Assumptions (Biomass)'!$P$2:$R$2)/10^9,0)</f>
        <v>0.001559674382</v>
      </c>
      <c r="AE2208" s="160">
        <f>IF($T$2030&gt;0,'Assumptions (Biomass)'!AG$11*Model!$T$2030*AVERAGE('Assumptions (Biomass)'!$P$2:$R$2)/10^9,0)</f>
        <v>0.001557035339</v>
      </c>
      <c r="AF2208" s="160">
        <f>IF($T$2030&gt;0,'Assumptions (Biomass)'!AH$11*Model!$T$2030*AVERAGE('Assumptions (Biomass)'!$P$2:$R$2)/10^9,0)</f>
        <v>0.001559674382</v>
      </c>
      <c r="AG2208" s="160">
        <f>IF($T$2030&gt;0,'Assumptions (Biomass)'!AI$11*Model!$T$2030*AVERAGE('Assumptions (Biomass)'!$P$2:$R$2)/10^9,0)</f>
        <v>0.001557035339</v>
      </c>
      <c r="AH2208" s="160">
        <f>IF($T$2030&gt;0,'Assumptions (Biomass)'!AJ$11*Model!$T$2030*AVERAGE('Assumptions (Biomass)'!$P$2:$R$2)/10^9,0)</f>
        <v>0.001559674382</v>
      </c>
      <c r="AI2208" s="160">
        <f>IF($T$2030&gt;0,'Assumptions (Biomass)'!AK$11*Model!$T$2030*AVERAGE('Assumptions (Biomass)'!$P$2:$R$2)/10^9,0)</f>
        <v>0.0007785176696</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0.04277449175</v>
      </c>
      <c r="Y2212" s="160">
        <f>IF($X$2030&gt;0,'Assumptions (Biomass)'!W11*Model!$X$2030*average('Assumptions (Biomass)'!$T$2:$V$2)/10^9,0)</f>
        <v>0.08127153433</v>
      </c>
      <c r="Z2212" s="160">
        <f>IF($X$2030&gt;0,'Assumptions (Biomass)'!X11*Model!$X$2030*average('Assumptions (Biomass)'!$T$2:$V$2)/10^9,0)</f>
        <v>0.07314438089</v>
      </c>
      <c r="AA2212" s="160">
        <f>IF($X$2030&gt;0,'Assumptions (Biomass)'!Y11*Model!$X$2030*average('Assumptions (Biomass)'!$T$2:$V$2)/10^9,0)</f>
        <v>0.0658727173</v>
      </c>
      <c r="AB2212" s="160">
        <f>IF($X$2030&gt;0,'Assumptions (Biomass)'!Z11*Model!$X$2030*average('Assumptions (Biomass)'!$T$2:$V$2)/10^9,0)</f>
        <v>0.05928544557</v>
      </c>
      <c r="AC2212" s="160">
        <f>IF($X$2030&gt;0,'Assumptions (Biomass)'!AA11*Model!$X$2030*average('Assumptions (Biomass)'!$T$2:$V$2)/10^9,0)</f>
        <v>0.05329701672</v>
      </c>
      <c r="AD2212" s="160">
        <f>IF($X$2030&gt;0,'Assumptions (Biomass)'!AB11*Model!$X$2030*average('Assumptions (Biomass)'!$T$2:$V$2)/10^9,0)</f>
        <v>0.05047390027</v>
      </c>
      <c r="AE2212" s="160">
        <f>IF($X$2030&gt;0,'Assumptions (Biomass)'!AC11*Model!$X$2030*average('Assumptions (Biomass)'!$T$2:$V$2)/10^9,0)</f>
        <v>0.05047390027</v>
      </c>
      <c r="AF2212" s="160">
        <f>IF($X$2030&gt;0,'Assumptions (Biomass)'!AD11*Model!$X$2030*average('Assumptions (Biomass)'!$T$2:$V$2)/10^9,0)</f>
        <v>0.05055944925</v>
      </c>
      <c r="AG2212" s="160">
        <f>IF($X$2030&gt;0,'Assumptions (Biomass)'!AE11*Model!$X$2030*average('Assumptions (Biomass)'!$T$2:$V$2)/10^9,0)</f>
        <v>0.05047390027</v>
      </c>
      <c r="AH2212" s="160">
        <f>IF($X$2030&gt;0,'Assumptions (Biomass)'!AF11*Model!$X$2030*average('Assumptions (Biomass)'!$T$2:$V$2)/10^9,0)</f>
        <v>0.05055944925</v>
      </c>
      <c r="AI2212" s="160">
        <f>IF($X$2030&gt;0,'Assumptions (Biomass)'!AG11*Model!$X$2030*average('Assumptions (Biomass)'!$T$2:$V$2)/10^9,0)</f>
        <v>0.05047390027</v>
      </c>
      <c r="AJ2212" s="160">
        <f>IF($X$2030&gt;0,'Assumptions (Biomass)'!AH11*Model!$X$2030*average('Assumptions (Biomass)'!$T$2:$V$2)/10^9,0)</f>
        <v>0.05055944925</v>
      </c>
      <c r="AK2212" s="160">
        <f>IF($X$2030&gt;0,'Assumptions (Biomass)'!AI11*Model!$X$2030*average('Assumptions (Biomass)'!$T$2:$V$2)/10^9,0)</f>
        <v>0.05047390027</v>
      </c>
      <c r="AL2212" s="160">
        <f>IF($X$2030&gt;0,'Assumptions (Biomass)'!AJ11*Model!$X$2030*average('Assumptions (Biomass)'!$T$2:$V$2)/10^9,0)</f>
        <v>0.05055944925</v>
      </c>
      <c r="AM2212" s="160">
        <f>IF($X$2030&gt;0,'Assumptions (Biomass)'!AK11*Model!$X$2030*average('Assumptions (Biomass)'!$T$2:$V$2)/10^9,0)</f>
        <v>0.02523695013</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0.04129942302</v>
      </c>
      <c r="Z2213" s="160">
        <f>IF($Y$2030&gt;0,'Assumptions (Biomass)'!W11*Model!$Y$2030*AVERAGE('Assumptions (Biomass)'!$U$2:$W$2)/10^9,0)</f>
        <v>0.07846890374</v>
      </c>
      <c r="AA2213" s="160">
        <f>IF($Y$2030&gt;0,'Assumptions (Biomass)'!X11*Model!$Y$2030*AVERAGE('Assumptions (Biomass)'!$U$2:$W$2)/10^9,0)</f>
        <v>0.07062201336</v>
      </c>
      <c r="AB2213" s="160">
        <f>IF($Y$2030&gt;0,'Assumptions (Biomass)'!Y11*Model!$Y$2030*AVERAGE('Assumptions (Biomass)'!$U$2:$W$2)/10^9,0)</f>
        <v>0.06360111145</v>
      </c>
      <c r="AC2213" s="160">
        <f>IF($Y$2030&gt;0,'Assumptions (Biomass)'!Z11*Model!$Y$2030*AVERAGE('Assumptions (Biomass)'!$U$2:$W$2)/10^9,0)</f>
        <v>0.05724100031</v>
      </c>
      <c r="AD2213" s="160">
        <f>IF($Y$2030&gt;0,'Assumptions (Biomass)'!AA11*Model!$Y$2030*AVERAGE('Assumptions (Biomass)'!$U$2:$W$2)/10^9,0)</f>
        <v>0.05145908108</v>
      </c>
      <c r="AE2213" s="160">
        <f>IF($Y$2030&gt;0,'Assumptions (Biomass)'!AB11*Model!$Y$2030*AVERAGE('Assumptions (Biomass)'!$U$2:$W$2)/10^9,0)</f>
        <v>0.04873331916</v>
      </c>
      <c r="AF2213" s="160">
        <f>IF($Y$2030&gt;0,'Assumptions (Biomass)'!AC11*Model!$Y$2030*AVERAGE('Assumptions (Biomass)'!$U$2:$W$2)/10^9,0)</f>
        <v>0.04873331916</v>
      </c>
      <c r="AG2213" s="160">
        <f>IF($Y$2030&gt;0,'Assumptions (Biomass)'!AD11*Model!$Y$2030*AVERAGE('Assumptions (Biomass)'!$U$2:$W$2)/10^9,0)</f>
        <v>0.04881591801</v>
      </c>
      <c r="AH2213" s="160">
        <f>IF($Y$2030&gt;0,'Assumptions (Biomass)'!AE11*Model!$Y$2030*AVERAGE('Assumptions (Biomass)'!$U$2:$W$2)/10^9,0)</f>
        <v>0.04873331916</v>
      </c>
      <c r="AI2213" s="160">
        <f>IF($Y$2030&gt;0,'Assumptions (Biomass)'!AF11*Model!$Y$2030*AVERAGE('Assumptions (Biomass)'!$U$2:$W$2)/10^9,0)</f>
        <v>0.04881591801</v>
      </c>
      <c r="AJ2213" s="160">
        <f>IF($Y$2030&gt;0,'Assumptions (Biomass)'!AG11*Model!$Y$2030*AVERAGE('Assumptions (Biomass)'!$U$2:$W$2)/10^9,0)</f>
        <v>0.04873331916</v>
      </c>
      <c r="AK2213" s="160">
        <f>IF($Y$2030&gt;0,'Assumptions (Biomass)'!AH11*Model!$Y$2030*AVERAGE('Assumptions (Biomass)'!$U$2:$W$2)/10^9,0)</f>
        <v>0.04881591801</v>
      </c>
      <c r="AL2213" s="160">
        <f>IF($Y$2030&gt;0,'Assumptions (Biomass)'!AI11*Model!$Y$2030*AVERAGE('Assumptions (Biomass)'!$U$2:$W$2)/10^9,0)</f>
        <v>0.04873331916</v>
      </c>
      <c r="AM2213" s="160">
        <f>IF($Y$2030&gt;0,'Assumptions (Biomass)'!AJ11*Model!$Y$2030*AVERAGE('Assumptions (Biomass)'!$U$2:$W$2)/10^9,0)</f>
        <v>0.04881591801</v>
      </c>
      <c r="AN2213" s="160">
        <f>IF($Y$2030&gt;0,'Assumptions (Biomass)'!AK11*Model!$Y$2030*AVERAGE('Assumptions (Biomass)'!$U$2:$W$2)/10^9,0)</f>
        <v>0.02436665958</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0.03984567064</v>
      </c>
      <c r="AA2214" s="160">
        <f>IF($Z$2030&gt;0,'Assumptions (Biomass)'!W11*Model!$Z$2030*AVERAGE('Assumptions (Biomass)'!$V$2:$X$2)/10^9,0)</f>
        <v>0.07570677421</v>
      </c>
      <c r="AB2214" s="160">
        <f>IF($Z$2030&gt;0,'Assumptions (Biomass)'!X11*Model!$Z$2030*AVERAGE('Assumptions (Biomass)'!$V$2:$X$2)/10^9,0)</f>
        <v>0.06813609679</v>
      </c>
      <c r="AC2214" s="160">
        <f>IF($Z$2030&gt;0,'Assumptions (Biomass)'!Y11*Model!$Z$2030*AVERAGE('Assumptions (Biomass)'!$V$2:$X$2)/10^9,0)</f>
        <v>0.06136233278</v>
      </c>
      <c r="AD2214" s="160">
        <f>IF($Z$2030&gt;0,'Assumptions (Biomass)'!Z11*Model!$Z$2030*AVERAGE('Assumptions (Biomass)'!$V$2:$X$2)/10^9,0)</f>
        <v>0.0552260995</v>
      </c>
      <c r="AE2214" s="160">
        <f>IF($Z$2030&gt;0,'Assumptions (Biomass)'!AA11*Model!$Z$2030*AVERAGE('Assumptions (Biomass)'!$V$2:$X$2)/10^9,0)</f>
        <v>0.04964770561</v>
      </c>
      <c r="AF2214" s="160">
        <f>IF($Z$2030&gt;0,'Assumptions (Biomass)'!AB11*Model!$Z$2030*AVERAGE('Assumptions (Biomass)'!$V$2:$X$2)/10^9,0)</f>
        <v>0.04701789135</v>
      </c>
      <c r="AG2214" s="160">
        <f>IF($Z$2030&gt;0,'Assumptions (Biomass)'!AC11*Model!$Z$2030*AVERAGE('Assumptions (Biomass)'!$V$2:$X$2)/10^9,0)</f>
        <v>0.04701789135</v>
      </c>
      <c r="AH2214" s="160">
        <f>IF($Z$2030&gt;0,'Assumptions (Biomass)'!AD11*Model!$Z$2030*AVERAGE('Assumptions (Biomass)'!$V$2:$X$2)/10^9,0)</f>
        <v>0.04709758269</v>
      </c>
      <c r="AI2214" s="160">
        <f>IF($Z$2030&gt;0,'Assumptions (Biomass)'!AE11*Model!$Z$2030*AVERAGE('Assumptions (Biomass)'!$V$2:$X$2)/10^9,0)</f>
        <v>0.04701789135</v>
      </c>
      <c r="AJ2214" s="160">
        <f>IF($Z$2030&gt;0,'Assumptions (Biomass)'!AF11*Model!$Z$2030*AVERAGE('Assumptions (Biomass)'!$V$2:$X$2)/10^9,0)</f>
        <v>0.04709758269</v>
      </c>
      <c r="AK2214" s="160">
        <f>IF($Z$2030&gt;0,'Assumptions (Biomass)'!AG11*Model!$Z$2030*AVERAGE('Assumptions (Biomass)'!$V$2:$X$2)/10^9,0)</f>
        <v>0.04701789135</v>
      </c>
      <c r="AL2214" s="160">
        <f>IF($Z$2030&gt;0,'Assumptions (Biomass)'!AH11*Model!$Z$2030*AVERAGE('Assumptions (Biomass)'!$V$2:$X$2)/10^9,0)</f>
        <v>0.04709758269</v>
      </c>
      <c r="AM2214" s="160">
        <f>IF($Z$2030&gt;0,'Assumptions (Biomass)'!AI11*Model!$Z$2030*AVERAGE('Assumptions (Biomass)'!$V$2:$X$2)/10^9,0)</f>
        <v>0.04701789135</v>
      </c>
      <c r="AN2214" s="160">
        <f>IF($Z$2030&gt;0,'Assumptions (Biomass)'!AJ11*Model!$Z$2030*AVERAGE('Assumptions (Biomass)'!$V$2:$X$2)/10^9,0)</f>
        <v>0.04709758269</v>
      </c>
      <c r="AO2214" s="160">
        <f>IF($Z$2030&gt;0,'Assumptions (Biomass)'!AK11*Model!$Z$2030*AVERAGE('Assumptions (Biomass)'!$V$2:$X$2)/10^9,0)</f>
        <v>0.02350894568</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0.04063836987</v>
      </c>
      <c r="AB2215" s="160">
        <f>IF($AA$2030&gt;0,'Assumptions (Biomass)'!W11*Model!$AA$2030*AVERAGE('Assumptions (Biomass)'!$W$2:$Y$2)/10^9,0)</f>
        <v>0.07721290275</v>
      </c>
      <c r="AC2215" s="160">
        <f>IF($AA$2030&gt;0,'Assumptions (Biomass)'!X11*Model!$AA$2030*AVERAGE('Assumptions (Biomass)'!$W$2:$Y$2)/10^9,0)</f>
        <v>0.06949161247</v>
      </c>
      <c r="AD2215" s="160">
        <f>IF($AA$2030&gt;0,'Assumptions (Biomass)'!Y11*Model!$AA$2030*AVERAGE('Assumptions (Biomass)'!$W$2:$Y$2)/10^9,0)</f>
        <v>0.06258308959</v>
      </c>
      <c r="AE2215" s="160">
        <f>IF($AA$2030&gt;0,'Assumptions (Biomass)'!Z11*Model!$AA$2030*AVERAGE('Assumptions (Biomass)'!$W$2:$Y$2)/10^9,0)</f>
        <v>0.05632478064</v>
      </c>
      <c r="AF2215" s="160">
        <f>IF($AA$2030&gt;0,'Assumptions (Biomass)'!AA11*Model!$AA$2030*AVERAGE('Assumptions (Biomass)'!$W$2:$Y$2)/10^9,0)</f>
        <v>0.05063540885</v>
      </c>
      <c r="AG2215" s="160">
        <f>IF($AA$2030&gt;0,'Assumptions (Biomass)'!AB11*Model!$AA$2030*AVERAGE('Assumptions (Biomass)'!$W$2:$Y$2)/10^9,0)</f>
        <v>0.04795327644</v>
      </c>
      <c r="AH2215" s="160">
        <f>IF($AA$2030&gt;0,'Assumptions (Biomass)'!AC11*Model!$AA$2030*AVERAGE('Assumptions (Biomass)'!$W$2:$Y$2)/10^9,0)</f>
        <v>0.04795327644</v>
      </c>
      <c r="AI2215" s="160">
        <f>IF($AA$2030&gt;0,'Assumptions (Biomass)'!AD11*Model!$AA$2030*AVERAGE('Assumptions (Biomass)'!$W$2:$Y$2)/10^9,0)</f>
        <v>0.04803455318</v>
      </c>
      <c r="AJ2215" s="160">
        <f>IF($AA$2030&gt;0,'Assumptions (Biomass)'!AE11*Model!$AA$2030*AVERAGE('Assumptions (Biomass)'!$W$2:$Y$2)/10^9,0)</f>
        <v>0.04795327644</v>
      </c>
      <c r="AK2215" s="160">
        <f>IF($AA$2030&gt;0,'Assumptions (Biomass)'!AF11*Model!$AA$2030*AVERAGE('Assumptions (Biomass)'!$W$2:$Y$2)/10^9,0)</f>
        <v>0.04803455318</v>
      </c>
      <c r="AL2215" s="160">
        <f>IF($AA$2030&gt;0,'Assumptions (Biomass)'!AG11*Model!$AA$2030*AVERAGE('Assumptions (Biomass)'!$W$2:$Y$2)/10^9,0)</f>
        <v>0.04795327644</v>
      </c>
      <c r="AM2215" s="160">
        <f>IF($AA$2030&gt;0,'Assumptions (Biomass)'!AH11*Model!$AA$2030*AVERAGE('Assumptions (Biomass)'!$W$2:$Y$2)/10^9,0)</f>
        <v>0.04803455318</v>
      </c>
      <c r="AN2215" s="160">
        <f>IF($AA$2030&gt;0,'Assumptions (Biomass)'!AI11*Model!$AA$2030*AVERAGE('Assumptions (Biomass)'!$W$2:$Y$2)/10^9,0)</f>
        <v>0.04795327644</v>
      </c>
      <c r="AO2215" s="160">
        <f>IF($AA$2030&gt;0,'Assumptions (Biomass)'!AJ11*Model!$AA$2030*AVERAGE('Assumptions (Biomass)'!$W$2:$Y$2)/10^9,0)</f>
        <v>0.04803455318</v>
      </c>
      <c r="AP2215" s="160">
        <f>IF($AA$2030&gt;0,'Assumptions (Biomass)'!AK11*Model!$AA$2030*AVERAGE('Assumptions (Biomass)'!$W$2:$Y$2)/10^9,0)</f>
        <v>0.02397663822</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0.04144683924</v>
      </c>
      <c r="AC2216" s="160">
        <f>IF($AB$2030&gt;0,'Assumptions (Biomass)'!W11*Model!$AB$2030*AVERAGE('Assumptions (Biomass)'!$X$2:$Z$2)/10^9,0)</f>
        <v>0.07874899456</v>
      </c>
      <c r="AD2216" s="160">
        <f>IF($AB$2030&gt;0,'Assumptions (Biomass)'!X11*Model!$AB$2030*AVERAGE('Assumptions (Biomass)'!$X$2:$Z$2)/10^9,0)</f>
        <v>0.07087409511</v>
      </c>
      <c r="AE2216" s="160">
        <f>IF($AB$2030&gt;0,'Assumptions (Biomass)'!Y11*Model!$AB$2030*AVERAGE('Assumptions (Biomass)'!$X$2:$Z$2)/10^9,0)</f>
        <v>0.06382813244</v>
      </c>
      <c r="AF2216" s="160">
        <f>IF($AB$2030&gt;0,'Assumptions (Biomass)'!Z11*Model!$AB$2030*AVERAGE('Assumptions (Biomass)'!$X$2:$Z$2)/10^9,0)</f>
        <v>0.05744531919</v>
      </c>
      <c r="AG2216" s="160">
        <f>IF($AB$2030&gt;0,'Assumptions (Biomass)'!AA11*Model!$AB$2030*AVERAGE('Assumptions (Biomass)'!$X$2:$Z$2)/10^9,0)</f>
        <v>0.0516427617</v>
      </c>
      <c r="AH2216" s="160">
        <f>IF($AB$2030&gt;0,'Assumptions (Biomass)'!AB11*Model!$AB$2030*AVERAGE('Assumptions (Biomass)'!$X$2:$Z$2)/10^9,0)</f>
        <v>0.04890727031</v>
      </c>
      <c r="AI2216" s="160">
        <f>IF($AB$2030&gt;0,'Assumptions (Biomass)'!AC11*Model!$AB$2030*AVERAGE('Assumptions (Biomass)'!$X$2:$Z$2)/10^9,0)</f>
        <v>0.04890727031</v>
      </c>
      <c r="AJ2216" s="160">
        <f>IF($AB$2030&gt;0,'Assumptions (Biomass)'!AD11*Model!$AB$2030*AVERAGE('Assumptions (Biomass)'!$X$2:$Z$2)/10^9,0)</f>
        <v>0.04899016399</v>
      </c>
      <c r="AK2216" s="160">
        <f>IF($AB$2030&gt;0,'Assumptions (Biomass)'!AE11*Model!$AB$2030*AVERAGE('Assumptions (Biomass)'!$X$2:$Z$2)/10^9,0)</f>
        <v>0.04890727031</v>
      </c>
      <c r="AL2216" s="160">
        <f>IF($AB$2030&gt;0,'Assumptions (Biomass)'!AF11*Model!$AB$2030*AVERAGE('Assumptions (Biomass)'!$X$2:$Z$2)/10^9,0)</f>
        <v>0.04899016399</v>
      </c>
      <c r="AM2216" s="160">
        <f>IF($AB$2030&gt;0,'Assumptions (Biomass)'!AG11*Model!$AB$2030*AVERAGE('Assumptions (Biomass)'!$X$2:$Z$2)/10^9,0)</f>
        <v>0.04890727031</v>
      </c>
      <c r="AN2216" s="160">
        <f>IF($AB$2030&gt;0,'Assumptions (Biomass)'!AH11*Model!$AB$2030*AVERAGE('Assumptions (Biomass)'!$X$2:$Z$2)/10^9,0)</f>
        <v>0.04899016399</v>
      </c>
      <c r="AO2216" s="160">
        <f>IF($AB$2030&gt;0,'Assumptions (Biomass)'!AI11*Model!$AB$2030*AVERAGE('Assumptions (Biomass)'!$X$2:$Z$2)/10^9,0)</f>
        <v>0.04890727031</v>
      </c>
      <c r="AP2216" s="160">
        <f>IF($AB$2030&gt;0,'Assumptions (Biomass)'!AJ11*Model!$AB$2030*AVERAGE('Assumptions (Biomass)'!$X$2:$Z$2)/10^9,0)</f>
        <v>0.04899016399</v>
      </c>
      <c r="AQ2216" s="160">
        <f>IF($AB$2030&gt;0,'Assumptions (Biomass)'!AK11*Model!$AB$2030*AVERAGE('Assumptions (Biomass)'!$X$2:$Z$2)/10^9,0)</f>
        <v>0.02445363515</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0.0422713925</v>
      </c>
      <c r="AD2217" s="160">
        <f>IF($AC$2030&gt;0,'Assumptions (Biomass)'!W11*Model!$AC$2030*AVERAGE('Assumptions (Biomass)'!$Y$2:$AA$2)/10^9,0)</f>
        <v>0.08031564575</v>
      </c>
      <c r="AE2217" s="160">
        <f>IF($AC$2030&gt;0,'Assumptions (Biomass)'!X11*Model!$AC$2030*AVERAGE('Assumptions (Biomass)'!$Y$2:$AA$2)/10^9,0)</f>
        <v>0.07228408118</v>
      </c>
      <c r="AF2217" s="160">
        <f>IF($AC$2030&gt;0,'Assumptions (Biomass)'!Y11*Model!$AC$2030*AVERAGE('Assumptions (Biomass)'!$Y$2:$AA$2)/10^9,0)</f>
        <v>0.06509794445</v>
      </c>
      <c r="AG2217" s="160">
        <f>IF($AC$2030&gt;0,'Assumptions (Biomass)'!Z11*Model!$AC$2030*AVERAGE('Assumptions (Biomass)'!$Y$2:$AA$2)/10^9,0)</f>
        <v>0.05858815001</v>
      </c>
      <c r="AH2217" s="160">
        <f>IF($AC$2030&gt;0,'Assumptions (Biomass)'!AA11*Model!$AC$2030*AVERAGE('Assumptions (Biomass)'!$Y$2:$AA$2)/10^9,0)</f>
        <v>0.05267015506</v>
      </c>
      <c r="AI2217" s="160">
        <f>IF($AC$2030&gt;0,'Assumptions (Biomass)'!AB11*Model!$AC$2030*AVERAGE('Assumptions (Biomass)'!$Y$2:$AA$2)/10^9,0)</f>
        <v>0.04988024315</v>
      </c>
      <c r="AJ2217" s="160">
        <f>IF($AC$2030&gt;0,'Assumptions (Biomass)'!AC11*Model!$AC$2030*AVERAGE('Assumptions (Biomass)'!$Y$2:$AA$2)/10^9,0)</f>
        <v>0.04988024315</v>
      </c>
      <c r="AK2217" s="160">
        <f>IF($AC$2030&gt;0,'Assumptions (Biomass)'!AD11*Model!$AC$2030*AVERAGE('Assumptions (Biomass)'!$Y$2:$AA$2)/10^9,0)</f>
        <v>0.04996478594</v>
      </c>
      <c r="AL2217" s="160">
        <f>IF($AC$2030&gt;0,'Assumptions (Biomass)'!AE11*Model!$AC$2030*AVERAGE('Assumptions (Biomass)'!$Y$2:$AA$2)/10^9,0)</f>
        <v>0.04988024315</v>
      </c>
      <c r="AM2217" s="160">
        <f>IF($AC$2030&gt;0,'Assumptions (Biomass)'!AF11*Model!$AC$2030*AVERAGE('Assumptions (Biomass)'!$Y$2:$AA$2)/10^9,0)</f>
        <v>0.04996478594</v>
      </c>
      <c r="AN2217" s="160">
        <f>IF($AC$2030&gt;0,'Assumptions (Biomass)'!AG11*Model!$AC$2030*AVERAGE('Assumptions (Biomass)'!$Y$2:$AA$2)/10^9,0)</f>
        <v>0.04988024315</v>
      </c>
      <c r="AO2217" s="160">
        <f>IF($AC$2030&gt;0,'Assumptions (Biomass)'!AH11*Model!$AC$2030*AVERAGE('Assumptions (Biomass)'!$Y$2:$AA$2)/10^9,0)</f>
        <v>0.04996478594</v>
      </c>
      <c r="AP2217" s="160">
        <f>IF($AC$2030&gt;0,'Assumptions (Biomass)'!AI11*Model!$AC$2030*AVERAGE('Assumptions (Biomass)'!$Y$2:$AA$2)/10^9,0)</f>
        <v>0.04988024315</v>
      </c>
      <c r="AQ2217" s="160">
        <f>IF($AC$2030&gt;0,'Assumptions (Biomass)'!AJ11*Model!$AC$2030*AVERAGE('Assumptions (Biomass)'!$Y$2:$AA$2)/10^9,0)</f>
        <v>0.04996478594</v>
      </c>
      <c r="AR2217" s="160">
        <f>IF($AC$2030&gt;0,'Assumptions (Biomass)'!AK11*Model!$AC$2030*AVERAGE('Assumptions (Biomass)'!$Y$2:$AA$2)/10^9,0)</f>
        <v>0.02494012158</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0.04311234962</v>
      </c>
      <c r="AE2218" s="160">
        <f>IF($AD$2030&gt;0,'Assumptions (Biomass)'!W11*Model!$AD$2030*AVERAGE('Assumptions (Biomass)'!$Z$2:$AB$2)/10^9,0)</f>
        <v>0.08191346428</v>
      </c>
      <c r="AF2218" s="160">
        <f>IF($AD$2030&gt;0,'Assumptions (Biomass)'!X11*Model!$AD$2030*AVERAGE('Assumptions (Biomass)'!$Z$2:$AB$2)/10^9,0)</f>
        <v>0.07372211785</v>
      </c>
      <c r="AG2218" s="160">
        <f>IF($AD$2030&gt;0,'Assumptions (Biomass)'!Y11*Model!$AD$2030*AVERAGE('Assumptions (Biomass)'!$Z$2:$AB$2)/10^9,0)</f>
        <v>0.06639301841</v>
      </c>
      <c r="AH2218" s="160">
        <f>IF($AD$2030&gt;0,'Assumptions (Biomass)'!Z11*Model!$AD$2030*AVERAGE('Assumptions (Biomass)'!$Z$2:$AB$2)/10^9,0)</f>
        <v>0.05975371657</v>
      </c>
      <c r="AI2218" s="160">
        <f>IF($AD$2030&gt;0,'Assumptions (Biomass)'!AA11*Model!$AD$2030*AVERAGE('Assumptions (Biomass)'!$Z$2:$AB$2)/10^9,0)</f>
        <v>0.05371798763</v>
      </c>
      <c r="AJ2218" s="160">
        <f>IF($AD$2030&gt;0,'Assumptions (Biomass)'!AB11*Model!$AD$2030*AVERAGE('Assumptions (Biomass)'!$Z$2:$AB$2)/10^9,0)</f>
        <v>0.05087257255</v>
      </c>
      <c r="AK2218" s="160">
        <f>IF($AD$2030&gt;0,'Assumptions (Biomass)'!AC11*Model!$AD$2030*AVERAGE('Assumptions (Biomass)'!$Z$2:$AB$2)/10^9,0)</f>
        <v>0.05087257255</v>
      </c>
      <c r="AL2218" s="160">
        <f>IF($AD$2030&gt;0,'Assumptions (Biomass)'!AD11*Model!$AD$2030*AVERAGE('Assumptions (Biomass)'!$Z$2:$AB$2)/10^9,0)</f>
        <v>0.05095879725</v>
      </c>
      <c r="AM2218" s="160">
        <f>IF($AD$2030&gt;0,'Assumptions (Biomass)'!AE11*Model!$AD$2030*AVERAGE('Assumptions (Biomass)'!$Z$2:$AB$2)/10^9,0)</f>
        <v>0.05087257255</v>
      </c>
      <c r="AN2218" s="160">
        <f>IF($AD$2030&gt;0,'Assumptions (Biomass)'!AF11*Model!$AD$2030*AVERAGE('Assumptions (Biomass)'!$Z$2:$AB$2)/10^9,0)</f>
        <v>0.05095879725</v>
      </c>
      <c r="AO2218" s="160">
        <f>IF($AD$2030&gt;0,'Assumptions (Biomass)'!AG11*Model!$AD$2030*AVERAGE('Assumptions (Biomass)'!$Z$2:$AB$2)/10^9,0)</f>
        <v>0.05087257255</v>
      </c>
      <c r="AP2218" s="160">
        <f>IF($AD$2030&gt;0,'Assumptions (Biomass)'!AH11*Model!$AD$2030*AVERAGE('Assumptions (Biomass)'!$Z$2:$AB$2)/10^9,0)</f>
        <v>0.05095879725</v>
      </c>
      <c r="AQ2218" s="160">
        <f>IF($AD$2030&gt;0,'Assumptions (Biomass)'!AI11*Model!$AD$2030*AVERAGE('Assumptions (Biomass)'!$Z$2:$AB$2)/10^9,0)</f>
        <v>0.05087257255</v>
      </c>
      <c r="AR2218" s="160">
        <f>IF($AD$2030&gt;0,'Assumptions (Biomass)'!AJ11*Model!$AD$2030*AVERAGE('Assumptions (Biomass)'!$Z$2:$AB$2)/10^9,0)</f>
        <v>0.05095879725</v>
      </c>
      <c r="AS2218" s="160">
        <f>IF($AD$2030&gt;0,'Assumptions (Biomass)'!AK11*Model!$AD$2030*AVERAGE('Assumptions (Biomass)'!$Z$2:$AB$2)/10^9,0)</f>
        <v>0.02543628628</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0.04397003694</v>
      </c>
      <c r="AF2219" s="160">
        <f>IF($AE$2030&gt;0,'Assumptions (Biomass)'!W11*Model!$AE$2030*AVERAGE('Assumptions (Biomass)'!$AA$2:$AC$2)/10^9,0)</f>
        <v>0.08354307018</v>
      </c>
      <c r="AG2219" s="160">
        <f>IF($AE$2030&gt;0,'Assumptions (Biomass)'!X11*Model!$AE$2030*AVERAGE('Assumptions (Biomass)'!$AA$2:$AC$2)/10^9,0)</f>
        <v>0.07518876316</v>
      </c>
      <c r="AH2219" s="160">
        <f>IF($AE$2030&gt;0,'Assumptions (Biomass)'!Y11*Model!$AE$2030*AVERAGE('Assumptions (Biomass)'!$AA$2:$AC$2)/10^9,0)</f>
        <v>0.06771385688</v>
      </c>
      <c r="AI2219" s="160">
        <f>IF($AE$2030&gt;0,'Assumptions (Biomass)'!Z11*Model!$AE$2030*AVERAGE('Assumptions (Biomass)'!$AA$2:$AC$2)/10^9,0)</f>
        <v>0.06094247119</v>
      </c>
      <c r="AJ2219" s="160">
        <f>IF($AE$2030&gt;0,'Assumptions (Biomass)'!AA11*Model!$AE$2030*AVERAGE('Assumptions (Biomass)'!$AA$2:$AC$2)/10^9,0)</f>
        <v>0.05478666602</v>
      </c>
      <c r="AK2219" s="160">
        <f>IF($AE$2030&gt;0,'Assumptions (Biomass)'!AB11*Model!$AE$2030*AVERAGE('Assumptions (Biomass)'!$AA$2:$AC$2)/10^9,0)</f>
        <v>0.05188464358</v>
      </c>
      <c r="AL2219" s="160">
        <f>IF($AE$2030&gt;0,'Assumptions (Biomass)'!AC11*Model!$AE$2030*AVERAGE('Assumptions (Biomass)'!$AA$2:$AC$2)/10^9,0)</f>
        <v>0.05188464358</v>
      </c>
      <c r="AM2219" s="160">
        <f>IF($AE$2030&gt;0,'Assumptions (Biomass)'!AD11*Model!$AE$2030*AVERAGE('Assumptions (Biomass)'!$AA$2:$AC$2)/10^9,0)</f>
        <v>0.05197258366</v>
      </c>
      <c r="AN2219" s="160">
        <f>IF($AE$2030&gt;0,'Assumptions (Biomass)'!AE11*Model!$AE$2030*AVERAGE('Assumptions (Biomass)'!$AA$2:$AC$2)/10^9,0)</f>
        <v>0.05188464358</v>
      </c>
      <c r="AO2219" s="160">
        <f>IF($AE$2030&gt;0,'Assumptions (Biomass)'!AF11*Model!$AE$2030*AVERAGE('Assumptions (Biomass)'!$AA$2:$AC$2)/10^9,0)</f>
        <v>0.05197258366</v>
      </c>
      <c r="AP2219" s="160">
        <f>IF($AE$2030&gt;0,'Assumptions (Biomass)'!AG11*Model!$AE$2030*AVERAGE('Assumptions (Biomass)'!$AA$2:$AC$2)/10^9,0)</f>
        <v>0.05188464358</v>
      </c>
      <c r="AQ2219" s="160">
        <f>IF($AE$2030&gt;0,'Assumptions (Biomass)'!AH11*Model!$AE$2030*AVERAGE('Assumptions (Biomass)'!$AA$2:$AC$2)/10^9,0)</f>
        <v>0.05197258366</v>
      </c>
      <c r="AR2219" s="160">
        <f>IF($AE$2030&gt;0,'Assumptions (Biomass)'!AI11*Model!$AE$2030*AVERAGE('Assumptions (Biomass)'!$AA$2:$AC$2)/10^9,0)</f>
        <v>0.05188464358</v>
      </c>
      <c r="AS2219" s="160">
        <f>IF($AE$2030&gt;0,'Assumptions (Biomass)'!AJ11*Model!$AE$2030*AVERAGE('Assumptions (Biomass)'!$AA$2:$AC$2)/10^9,0)</f>
        <v>0.05197258366</v>
      </c>
      <c r="AT2219" s="160">
        <f>IF($AE$2030&gt;0,'Assumptions (Biomass)'!AK11*Model!$AE$2030*AVERAGE('Assumptions (Biomass)'!$AA$2:$AC$2)/10^9,0)</f>
        <v>0.02594232179</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0.04484478729</v>
      </c>
      <c r="AG2220" s="160">
        <f>IF($AF$2030&gt;0,'Assumptions (Biomass)'!W11*Model!$AF$2030*AVERAGE('Assumptions (Biomass)'!$AB$2:$AD$2)/10^9,0)</f>
        <v>0.08520509585</v>
      </c>
      <c r="AH2220" s="160">
        <f>IF($AF$2030&gt;0,'Assumptions (Biomass)'!X11*Model!$AF$2030*AVERAGE('Assumptions (Biomass)'!$AB$2:$AD$2)/10^9,0)</f>
        <v>0.07668458626</v>
      </c>
      <c r="AI2220" s="160">
        <f>IF($AF$2030&gt;0,'Assumptions (Biomass)'!Y11*Model!$AF$2030*AVERAGE('Assumptions (Biomass)'!$AB$2:$AD$2)/10^9,0)</f>
        <v>0.06906097242</v>
      </c>
      <c r="AJ2220" s="160">
        <f>IF($AF$2030&gt;0,'Assumptions (Biomass)'!Z11*Model!$AF$2030*AVERAGE('Assumptions (Biomass)'!$AB$2:$AD$2)/10^9,0)</f>
        <v>0.06215487518</v>
      </c>
      <c r="AK2220" s="160">
        <f>IF($AF$2030&gt;0,'Assumptions (Biomass)'!AA11*Model!$AF$2030*AVERAGE('Assumptions (Biomass)'!$AB$2:$AD$2)/10^9,0)</f>
        <v>0.05587660496</v>
      </c>
      <c r="AL2220" s="160">
        <f>IF($AF$2030&gt;0,'Assumptions (Biomass)'!AB11*Model!$AF$2030*AVERAGE('Assumptions (Biomass)'!$AB$2:$AD$2)/10^9,0)</f>
        <v>0.052916849</v>
      </c>
      <c r="AM2220" s="160">
        <f>IF($AF$2030&gt;0,'Assumptions (Biomass)'!AC11*Model!$AF$2030*AVERAGE('Assumptions (Biomass)'!$AB$2:$AD$2)/10^9,0)</f>
        <v>0.052916849</v>
      </c>
      <c r="AN2220" s="160">
        <f>IF($AF$2030&gt;0,'Assumptions (Biomass)'!AD11*Model!$AF$2030*AVERAGE('Assumptions (Biomass)'!$AB$2:$AD$2)/10^9,0)</f>
        <v>0.05300653858</v>
      </c>
      <c r="AO2220" s="160">
        <f>IF($AF$2030&gt;0,'Assumptions (Biomass)'!AE11*Model!$AF$2030*AVERAGE('Assumptions (Biomass)'!$AB$2:$AD$2)/10^9,0)</f>
        <v>0.052916849</v>
      </c>
      <c r="AP2220" s="160">
        <f>IF($AF$2030&gt;0,'Assumptions (Biomass)'!AF11*Model!$AF$2030*AVERAGE('Assumptions (Biomass)'!$AB$2:$AD$2)/10^9,0)</f>
        <v>0.05300653858</v>
      </c>
      <c r="AQ2220" s="160">
        <f>IF($AF$2030&gt;0,'Assumptions (Biomass)'!AG11*Model!$AF$2030*AVERAGE('Assumptions (Biomass)'!$AB$2:$AD$2)/10^9,0)</f>
        <v>0.052916849</v>
      </c>
      <c r="AR2220" s="160">
        <f>IF($AF$2030&gt;0,'Assumptions (Biomass)'!AH11*Model!$AF$2030*AVERAGE('Assumptions (Biomass)'!$AB$2:$AD$2)/10^9,0)</f>
        <v>0.05300653858</v>
      </c>
      <c r="AS2220" s="160">
        <f>IF($AF$2030&gt;0,'Assumptions (Biomass)'!AI11*Model!$AF$2030*AVERAGE('Assumptions (Biomass)'!$AB$2:$AD$2)/10^9,0)</f>
        <v>0.052916849</v>
      </c>
      <c r="AT2220" s="160">
        <f>IF($AF$2030&gt;0,'Assumptions (Biomass)'!AJ11*Model!$AF$2030*AVERAGE('Assumptions (Biomass)'!$AB$2:$AD$2)/10^9,0)</f>
        <v>0.05300653858</v>
      </c>
      <c r="AU2220" s="160">
        <f>IF($AF$2030&gt;0,'Assumptions (Biomass)'!AK11*Model!$AF$2030*AVERAGE('Assumptions (Biomass)'!$AB$2:$AD$2)/10^9,0)</f>
        <v>0.0264584245</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0.04573694013</v>
      </c>
      <c r="AH2221" s="160">
        <f>IF($AG$2030&gt;0,'Assumptions (Biomass)'!W11*Model!$AG$2030*AVERAGE('Assumptions (Biomass)'!$AC$2:$AE$2)/10^9,0)</f>
        <v>0.08690018625</v>
      </c>
      <c r="AI2221" s="160">
        <f>IF($AG$2030&gt;0,'Assumptions (Biomass)'!X11*Model!$AG$2030*AVERAGE('Assumptions (Biomass)'!$AC$2:$AE$2)/10^9,0)</f>
        <v>0.07821016763</v>
      </c>
      <c r="AJ2221" s="160">
        <f>IF($AG$2030&gt;0,'Assumptions (Biomass)'!Y11*Model!$AG$2030*AVERAGE('Assumptions (Biomass)'!$AC$2:$AE$2)/10^9,0)</f>
        <v>0.0704348878</v>
      </c>
      <c r="AK2221" s="160">
        <f>IF($AG$2030&gt;0,'Assumptions (Biomass)'!Z11*Model!$AG$2030*AVERAGE('Assumptions (Biomass)'!$AC$2:$AE$2)/10^9,0)</f>
        <v>0.06339139902</v>
      </c>
      <c r="AL2221" s="160">
        <f>IF($AG$2030&gt;0,'Assumptions (Biomass)'!AA11*Model!$AG$2030*AVERAGE('Assumptions (Biomass)'!$AC$2:$AE$2)/10^9,0)</f>
        <v>0.05698822741</v>
      </c>
      <c r="AM2221" s="160">
        <f>IF($AG$2030&gt;0,'Assumptions (Biomass)'!AB11*Model!$AG$2030*AVERAGE('Assumptions (Biomass)'!$AC$2:$AE$2)/10^9,0)</f>
        <v>0.05396958936</v>
      </c>
      <c r="AN2221" s="160">
        <f>IF($AG$2030&gt;0,'Assumptions (Biomass)'!AC11*Model!$AG$2030*AVERAGE('Assumptions (Biomass)'!$AC$2:$AE$2)/10^9,0)</f>
        <v>0.05396958936</v>
      </c>
      <c r="AO2221" s="160">
        <f>IF($AG$2030&gt;0,'Assumptions (Biomass)'!AD11*Model!$AG$2030*AVERAGE('Assumptions (Biomass)'!$AC$2:$AE$2)/10^9,0)</f>
        <v>0.05406106324</v>
      </c>
      <c r="AP2221" s="160">
        <f>IF($AG$2030&gt;0,'Assumptions (Biomass)'!AE11*Model!$AG$2030*AVERAGE('Assumptions (Biomass)'!$AC$2:$AE$2)/10^9,0)</f>
        <v>0.05396958936</v>
      </c>
      <c r="AQ2221" s="160">
        <f>IF($AG$2030&gt;0,'Assumptions (Biomass)'!AF11*Model!$AG$2030*AVERAGE('Assumptions (Biomass)'!$AC$2:$AE$2)/10^9,0)</f>
        <v>0.05406106324</v>
      </c>
      <c r="AR2221" s="160">
        <f>IF($AG$2030&gt;0,'Assumptions (Biomass)'!AG11*Model!$AG$2030*AVERAGE('Assumptions (Biomass)'!$AC$2:$AE$2)/10^9,0)</f>
        <v>0.05396958936</v>
      </c>
      <c r="AS2221" s="160">
        <f>IF($AG$2030&gt;0,'Assumptions (Biomass)'!AH11*Model!$AG$2030*AVERAGE('Assumptions (Biomass)'!$AC$2:$AE$2)/10^9,0)</f>
        <v>0.05406106324</v>
      </c>
      <c r="AT2221" s="160">
        <f>IF($AG$2030&gt;0,'Assumptions (Biomass)'!AI11*Model!$AG$2030*AVERAGE('Assumptions (Biomass)'!$AC$2:$AE$2)/10^9,0)</f>
        <v>0.05396958936</v>
      </c>
      <c r="AU2221" s="160">
        <f>IF($AG$2030&gt;0,'Assumptions (Biomass)'!AJ11*Model!$AG$2030*AVERAGE('Assumptions (Biomass)'!$AC$2:$AE$2)/10^9,0)</f>
        <v>0.05406106324</v>
      </c>
      <c r="AV2221" s="160">
        <f>IF($AG$2030&gt;0,'Assumptions (Biomass)'!AK11*Model!$AG$2030*AVERAGE('Assumptions (Biomass)'!$AC$2:$AE$2)/10^9,0)</f>
        <v>0.02698479468</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0.04664684168</v>
      </c>
      <c r="AI2222" s="160">
        <f>IF($AH$2030&gt;0,'Assumptions (Biomass)'!W11*Model!$AH$2030*AVERAGE('Assumptions (Biomass)'!$AD$2:$AF$2)/10^9,0)</f>
        <v>0.08862899919</v>
      </c>
      <c r="AJ2222" s="160">
        <f>IF($AH$2030&gt;0,'Assumptions (Biomass)'!X11*Model!$AH$2030*AVERAGE('Assumptions (Biomass)'!$AD$2:$AF$2)/10^9,0)</f>
        <v>0.07976609927</v>
      </c>
      <c r="AK2222" s="160">
        <f>IF($AH$2030&gt;0,'Assumptions (Biomass)'!Y11*Model!$AH$2030*AVERAGE('Assumptions (Biomass)'!$AD$2:$AF$2)/10^9,0)</f>
        <v>0.07183613618</v>
      </c>
      <c r="AL2222" s="160">
        <f>IF($AH$2030&gt;0,'Assumptions (Biomass)'!Z11*Model!$AH$2030*AVERAGE('Assumptions (Biomass)'!$AD$2:$AF$2)/10^9,0)</f>
        <v>0.06465252256</v>
      </c>
      <c r="AM2222" s="160">
        <f>IF($AH$2030&gt;0,'Assumptions (Biomass)'!AA11*Model!$AH$2030*AVERAGE('Assumptions (Biomass)'!$AD$2:$AF$2)/10^9,0)</f>
        <v>0.05812196473</v>
      </c>
      <c r="AN2222" s="160">
        <f>IF($AH$2030&gt;0,'Assumptions (Biomass)'!AB11*Model!$AH$2030*AVERAGE('Assumptions (Biomass)'!$AD$2:$AF$2)/10^9,0)</f>
        <v>0.05504327318</v>
      </c>
      <c r="AO2222" s="160">
        <f>IF($AH$2030&gt;0,'Assumptions (Biomass)'!AC11*Model!$AH$2030*AVERAGE('Assumptions (Biomass)'!$AD$2:$AF$2)/10^9,0)</f>
        <v>0.05504327318</v>
      </c>
      <c r="AP2222" s="160">
        <f>IF($AH$2030&gt;0,'Assumptions (Biomass)'!AD11*Model!$AH$2030*AVERAGE('Assumptions (Biomass)'!$AD$2:$AF$2)/10^9,0)</f>
        <v>0.05513656686</v>
      </c>
      <c r="AQ2222" s="160">
        <f>IF($AH$2030&gt;0,'Assumptions (Biomass)'!AE11*Model!$AH$2030*AVERAGE('Assumptions (Biomass)'!$AD$2:$AF$2)/10^9,0)</f>
        <v>0.05504327318</v>
      </c>
      <c r="AR2222" s="160">
        <f>IF($AH$2030&gt;0,'Assumptions (Biomass)'!AF11*Model!$AH$2030*AVERAGE('Assumptions (Biomass)'!$AD$2:$AF$2)/10^9,0)</f>
        <v>0.05513656686</v>
      </c>
      <c r="AS2222" s="160">
        <f>IF($AH$2030&gt;0,'Assumptions (Biomass)'!AG11*Model!$AH$2030*AVERAGE('Assumptions (Biomass)'!$AD$2:$AF$2)/10^9,0)</f>
        <v>0.05504327318</v>
      </c>
      <c r="AT2222" s="160">
        <f>IF($AH$2030&gt;0,'Assumptions (Biomass)'!AH11*Model!$AH$2030*AVERAGE('Assumptions (Biomass)'!$AD$2:$AF$2)/10^9,0)</f>
        <v>0.05513656686</v>
      </c>
      <c r="AU2222" s="160">
        <f>IF($AH$2030&gt;0,'Assumptions (Biomass)'!AI11*Model!$AH$2030*AVERAGE('Assumptions (Biomass)'!$AD$2:$AF$2)/10^9,0)</f>
        <v>0.05504327318</v>
      </c>
      <c r="AV2222" s="160">
        <f>IF($AH$2030&gt;0,'Assumptions (Biomass)'!AJ11*Model!$AH$2030*AVERAGE('Assumptions (Biomass)'!$AD$2:$AF$2)/10^9,0)</f>
        <v>0.05513656686</v>
      </c>
      <c r="AW2222" s="160">
        <f>IF($AH$2030&gt;0,'Assumptions (Biomass)'!AK11*Model!$AH$2030*AVERAGE('Assumptions (Biomass)'!$AD$2:$AF$2)/10^9,0)</f>
        <v>0.02752163659</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0.04757484502</v>
      </c>
      <c r="AJ2223" s="160">
        <f>IF($AI$2030&gt;0,'Assumptions (Biomass)'!W11*Model!$AI$2030*AVERAGE('Assumptions (Biomass)'!$AE$2:$AG$2)/10^9,0)</f>
        <v>0.09039220553</v>
      </c>
      <c r="AK2223" s="160">
        <f>IF($AI$2030&gt;0,'Assumptions (Biomass)'!X11*Model!$AI$2030*AVERAGE('Assumptions (Biomass)'!$AE$2:$AG$2)/10^9,0)</f>
        <v>0.08135298498</v>
      </c>
      <c r="AL2223" s="160">
        <f>IF($AI$2030&gt;0,'Assumptions (Biomass)'!Y11*Model!$AI$2030*AVERAGE('Assumptions (Biomass)'!$AE$2:$AG$2)/10^9,0)</f>
        <v>0.07326526133</v>
      </c>
      <c r="AM2223" s="160">
        <f>IF($AI$2030&gt;0,'Assumptions (Biomass)'!Z11*Model!$AI$2030*AVERAGE('Assumptions (Biomass)'!$AE$2:$AG$2)/10^9,0)</f>
        <v>0.06593873519</v>
      </c>
      <c r="AN2223" s="160">
        <f>IF($AI$2030&gt;0,'Assumptions (Biomass)'!AA11*Model!$AI$2030*AVERAGE('Assumptions (Biomass)'!$AE$2:$AG$2)/10^9,0)</f>
        <v>0.05927825689</v>
      </c>
      <c r="AO2223" s="160">
        <f>IF($AI$2030&gt;0,'Assumptions (Biomass)'!AB11*Model!$AI$2030*AVERAGE('Assumptions (Biomass)'!$AE$2:$AG$2)/10^9,0)</f>
        <v>0.05613831712</v>
      </c>
      <c r="AP2223" s="160">
        <f>IF($AI$2030&gt;0,'Assumptions (Biomass)'!AC11*Model!$AI$2030*AVERAGE('Assumptions (Biomass)'!$AE$2:$AG$2)/10^9,0)</f>
        <v>0.05613831712</v>
      </c>
      <c r="AQ2223" s="160">
        <f>IF($AI$2030&gt;0,'Assumptions (Biomass)'!AD11*Model!$AI$2030*AVERAGE('Assumptions (Biomass)'!$AE$2:$AG$2)/10^9,0)</f>
        <v>0.05623346681</v>
      </c>
      <c r="AR2223" s="160">
        <f>IF($AI$2030&gt;0,'Assumptions (Biomass)'!AE11*Model!$AI$2030*AVERAGE('Assumptions (Biomass)'!$AE$2:$AG$2)/10^9,0)</f>
        <v>0.05613831712</v>
      </c>
      <c r="AS2223" s="160">
        <f>IF($AI$2030&gt;0,'Assumptions (Biomass)'!AF11*Model!$AI$2030*AVERAGE('Assumptions (Biomass)'!$AE$2:$AG$2)/10^9,0)</f>
        <v>0.05623346681</v>
      </c>
      <c r="AT2223" s="160">
        <f>IF($AI$2030&gt;0,'Assumptions (Biomass)'!AG11*Model!$AI$2030*AVERAGE('Assumptions (Biomass)'!$AE$2:$AG$2)/10^9,0)</f>
        <v>0.05613831712</v>
      </c>
      <c r="AU2223" s="160">
        <f>IF($AI$2030&gt;0,'Assumptions (Biomass)'!AH11*Model!$AI$2030*AVERAGE('Assumptions (Biomass)'!$AE$2:$AG$2)/10^9,0)</f>
        <v>0.05623346681</v>
      </c>
      <c r="AV2223" s="160">
        <f>IF($AI$2030&gt;0,'Assumptions (Biomass)'!AI11*Model!$AI$2030*AVERAGE('Assumptions (Biomass)'!$AE$2:$AG$2)/10^9,0)</f>
        <v>0.05613831712</v>
      </c>
      <c r="AW2223" s="160">
        <f>IF($AI$2030&gt;0,'Assumptions (Biomass)'!AJ11*Model!$AI$2030*AVERAGE('Assumptions (Biomass)'!$AE$2:$AG$2)/10^9,0)</f>
        <v>0.05623346681</v>
      </c>
      <c r="AX2223" s="160">
        <f>IF($AI$2030&gt;0,'Assumptions (Biomass)'!AK11*Model!$AI$2030*AVERAGE('Assumptions (Biomass)'!$AE$2:$AG$2)/10^9,0)</f>
        <v>0.02806915856</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0.04852131028</v>
      </c>
      <c r="AK2224" s="177">
        <f>IF($AJ$2030&gt;0,'Assumptions (Biomass)'!W11*Model!$AJ$2030*AVERAGE('Assumptions (Biomass)'!$AF$2:$AH$2)/10^9,0)</f>
        <v>0.09219048953</v>
      </c>
      <c r="AL2224" s="177">
        <f>IF($AJ$2030&gt;0,'Assumptions (Biomass)'!X11*Model!$AJ$2030*AVERAGE('Assumptions (Biomass)'!$AF$2:$AH$2)/10^9,0)</f>
        <v>0.08297144058</v>
      </c>
      <c r="AM2224" s="177">
        <f>IF($AJ$2030&gt;0,'Assumptions (Biomass)'!Y11*Model!$AJ$2030*AVERAGE('Assumptions (Biomass)'!$AF$2:$AH$2)/10^9,0)</f>
        <v>0.07472281783</v>
      </c>
      <c r="AN2224" s="177">
        <f>IF($AJ$2030&gt;0,'Assumptions (Biomass)'!Z11*Model!$AJ$2030*AVERAGE('Assumptions (Biomass)'!$AF$2:$AH$2)/10^9,0)</f>
        <v>0.06725053605</v>
      </c>
      <c r="AO2224" s="177">
        <f>IF($AJ$2030&gt;0,'Assumptions (Biomass)'!AA11*Model!$AJ$2030*AVERAGE('Assumptions (Biomass)'!$AF$2:$AH$2)/10^9,0)</f>
        <v>0.06045755261</v>
      </c>
      <c r="AP2224" s="177">
        <f>IF($AJ$2030&gt;0,'Assumptions (Biomass)'!AB11*Model!$AJ$2030*AVERAGE('Assumptions (Biomass)'!$AF$2:$AH$2)/10^9,0)</f>
        <v>0.05725514613</v>
      </c>
      <c r="AQ2224" s="177">
        <f>IF($AJ$2030&gt;0,'Assumptions (Biomass)'!AC11*Model!$AJ$2030*AVERAGE('Assumptions (Biomass)'!$AF$2:$AH$2)/10^9,0)</f>
        <v>0.05725514613</v>
      </c>
      <c r="AR2224" s="177">
        <f>IF($AJ$2030&gt;0,'Assumptions (Biomass)'!AD11*Model!$AJ$2030*AVERAGE('Assumptions (Biomass)'!$AF$2:$AH$2)/10^9,0)</f>
        <v>0.05735218875</v>
      </c>
      <c r="AS2224" s="177">
        <f>IF($AJ$2030&gt;0,'Assumptions (Biomass)'!AE11*Model!$AJ$2030*AVERAGE('Assumptions (Biomass)'!$AF$2:$AH$2)/10^9,0)</f>
        <v>0.05725514613</v>
      </c>
      <c r="AT2224" s="177">
        <f>IF($AJ$2030&gt;0,'Assumptions (Biomass)'!AF11*Model!$AJ$2030*AVERAGE('Assumptions (Biomass)'!$AF$2:$AH$2)/10^9,0)</f>
        <v>0.05735218875</v>
      </c>
      <c r="AU2224" s="177">
        <f>IF($AJ$2030&gt;0,'Assumptions (Biomass)'!AG11*Model!$AJ$2030*AVERAGE('Assumptions (Biomass)'!$AF$2:$AH$2)/10^9,0)</f>
        <v>0.05725514613</v>
      </c>
      <c r="AV2224" s="177">
        <f>IF($AJ$2030&gt;0,'Assumptions (Biomass)'!AH11*Model!$AJ$2030*AVERAGE('Assumptions (Biomass)'!$AF$2:$AH$2)/10^9,0)</f>
        <v>0.05735218875</v>
      </c>
      <c r="AW2224" s="177">
        <f>IF($AJ$2030&gt;0,'Assumptions (Biomass)'!AI11*Model!$AJ$2030*AVERAGE('Assumptions (Biomass)'!$AF$2:$AH$2)/10^9,0)</f>
        <v>0.05725514613</v>
      </c>
      <c r="AX2224" s="177">
        <f>IF($AJ$2030&gt;0,'Assumptions (Biomass)'!AJ11*Model!$AJ$2030*AVERAGE('Assumptions (Biomass)'!$AF$2:$AH$2)/10^9,0)</f>
        <v>0.05735218875</v>
      </c>
      <c r="AY2224" s="177">
        <f>IF($AJ$2030&gt;0,'Assumptions (Biomass)'!AK11*Model!$AJ$2030*AVERAGE('Assumptions (Biomass)'!$AF$2:$AH$2)/10^9,0)</f>
        <v>0.02862757306</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0.04948660474</v>
      </c>
      <c r="AL2225" s="177">
        <f>IF($AK$2030&gt;0,'Assumptions (Biomass)'!W11*Model!$AK$2030*AVERAGE('Assumptions (Biomass)'!$AG$2:$AI$2)/10^9,0)</f>
        <v>0.09402454901</v>
      </c>
      <c r="AM2225" s="177">
        <f>IF($AK$2030&gt;0,'Assumptions (Biomass)'!X11*Model!$AK$2030*AVERAGE('Assumptions (Biomass)'!$AG$2:$AI$2)/10^9,0)</f>
        <v>0.08462209411</v>
      </c>
      <c r="AN2225" s="177">
        <f>IF($AK$2030&gt;0,'Assumptions (Biomass)'!Y11*Model!$AK$2030*AVERAGE('Assumptions (Biomass)'!$AG$2:$AI$2)/10^9,0)</f>
        <v>0.0762093713</v>
      </c>
      <c r="AO2225" s="177">
        <f>IF($AK$2030&gt;0,'Assumptions (Biomass)'!Z11*Model!$AK$2030*AVERAGE('Assumptions (Biomass)'!$AG$2:$AI$2)/10^9,0)</f>
        <v>0.06858843417</v>
      </c>
      <c r="AP2225" s="177">
        <f>IF($AK$2030&gt;0,'Assumptions (Biomass)'!AA11*Model!$AK$2030*AVERAGE('Assumptions (Biomass)'!$AG$2:$AI$2)/10^9,0)</f>
        <v>0.06166030951</v>
      </c>
      <c r="AQ2225" s="177">
        <f>IF($AK$2030&gt;0,'Assumptions (Biomass)'!AB11*Model!$AK$2030*AVERAGE('Assumptions (Biomass)'!$AG$2:$AI$2)/10^9,0)</f>
        <v>0.0583941936</v>
      </c>
      <c r="AR2225" s="177">
        <f>IF($AK$2030&gt;0,'Assumptions (Biomass)'!AC11*Model!$AK$2030*AVERAGE('Assumptions (Biomass)'!$AG$2:$AI$2)/10^9,0)</f>
        <v>0.0583941936</v>
      </c>
      <c r="AS2225" s="177">
        <f>IF($AK$2030&gt;0,'Assumptions (Biomass)'!AD11*Model!$AK$2030*AVERAGE('Assumptions (Biomass)'!$AG$2:$AI$2)/10^9,0)</f>
        <v>0.05849316681</v>
      </c>
      <c r="AT2225" s="177">
        <f>IF($AK$2030&gt;0,'Assumptions (Biomass)'!AE11*Model!$AK$2030*AVERAGE('Assumptions (Biomass)'!$AG$2:$AI$2)/10^9,0)</f>
        <v>0.0583941936</v>
      </c>
      <c r="AU2225" s="177">
        <f>IF($AK$2030&gt;0,'Assumptions (Biomass)'!AF11*Model!$AK$2030*AVERAGE('Assumptions (Biomass)'!$AG$2:$AI$2)/10^9,0)</f>
        <v>0.05849316681</v>
      </c>
      <c r="AV2225" s="177">
        <f>IF($AK$2030&gt;0,'Assumptions (Biomass)'!AG11*Model!$AK$2030*AVERAGE('Assumptions (Biomass)'!$AG$2:$AI$2)/10^9,0)</f>
        <v>0.0583941936</v>
      </c>
      <c r="AW2225" s="177">
        <f>IF($AK$2030&gt;0,'Assumptions (Biomass)'!AH11*Model!$AK$2030*AVERAGE('Assumptions (Biomass)'!$AG$2:$AI$2)/10^9,0)</f>
        <v>0.05849316681</v>
      </c>
      <c r="AX2225" s="177">
        <f>IF($AK$2030&gt;0,'Assumptions (Biomass)'!AI11*Model!$AK$2030*AVERAGE('Assumptions (Biomass)'!$AG$2:$AI$2)/10^9,0)</f>
        <v>0.0583941936</v>
      </c>
      <c r="AY2225" s="177">
        <f>IF($AK$2030&gt;0,'Assumptions (Biomass)'!AJ11*Model!$AK$2030*AVERAGE('Assumptions (Biomass)'!$AG$2:$AI$2)/10^9,0)</f>
        <v>0.05849316681</v>
      </c>
      <c r="AZ2225" s="177">
        <f>IF($AK$2030&gt;0,'Assumptions (Biomass)'!AK11*Model!$AK$2030*AVERAGE('Assumptions (Biomass)'!$AG$2:$AI$2)/10^9,0)</f>
        <v>0.0291970968</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0.050471103</v>
      </c>
      <c r="AM2226" s="177">
        <f>IF($AL$2030&gt;0,'Assumptions (Biomass)'!W11*Model!$AL$2030*AVERAGE('Assumptions (Biomass)'!$AH$2:$AJ$2)/10^9,0)</f>
        <v>0.09589509571</v>
      </c>
      <c r="AN2226" s="177">
        <f>IF($AL$2030&gt;0,'Assumptions (Biomass)'!X11*Model!$AL$2030*AVERAGE('Assumptions (Biomass)'!$AH$2:$AJ$2)/10^9,0)</f>
        <v>0.08630558614</v>
      </c>
      <c r="AO2226" s="177">
        <f>IF($AL$2030&gt;0,'Assumptions (Biomass)'!Y11*Model!$AL$2030*AVERAGE('Assumptions (Biomass)'!$AH$2:$AJ$2)/10^9,0)</f>
        <v>0.07772549863</v>
      </c>
      <c r="AP2226" s="177">
        <f>IF($AL$2030&gt;0,'Assumptions (Biomass)'!Z11*Model!$AL$2030*AVERAGE('Assumptions (Biomass)'!$AH$2:$AJ$2)/10^9,0)</f>
        <v>0.06995294876</v>
      </c>
      <c r="AQ2226" s="177">
        <f>IF($AL$2030&gt;0,'Assumptions (Biomass)'!AA11*Model!$AL$2030*AVERAGE('Assumptions (Biomass)'!$AH$2:$AJ$2)/10^9,0)</f>
        <v>0.06288699434</v>
      </c>
      <c r="AR2226" s="177">
        <f>IF($AL$2030&gt;0,'Assumptions (Biomass)'!AB11*Model!$AL$2030*AVERAGE('Assumptions (Biomass)'!$AH$2:$AJ$2)/10^9,0)</f>
        <v>0.05955590155</v>
      </c>
      <c r="AS2226" s="177">
        <f>IF($AL$2030&gt;0,'Assumptions (Biomass)'!AC11*Model!$AL$2030*AVERAGE('Assumptions (Biomass)'!$AH$2:$AJ$2)/10^9,0)</f>
        <v>0.05955590155</v>
      </c>
      <c r="AT2226" s="177">
        <f>IF($AL$2030&gt;0,'Assumptions (Biomass)'!AD11*Model!$AL$2030*AVERAGE('Assumptions (Biomass)'!$AH$2:$AJ$2)/10^9,0)</f>
        <v>0.05965684375</v>
      </c>
      <c r="AU2226" s="177">
        <f>IF($AL$2030&gt;0,'Assumptions (Biomass)'!AE11*Model!$AL$2030*AVERAGE('Assumptions (Biomass)'!$AH$2:$AJ$2)/10^9,0)</f>
        <v>0.05955590155</v>
      </c>
      <c r="AV2226" s="177">
        <f>IF($AL$2030&gt;0,'Assumptions (Biomass)'!AF11*Model!$AL$2030*AVERAGE('Assumptions (Biomass)'!$AH$2:$AJ$2)/10^9,0)</f>
        <v>0.05965684375</v>
      </c>
      <c r="AW2226" s="177">
        <f>IF($AL$2030&gt;0,'Assumptions (Biomass)'!AG11*Model!$AL$2030*AVERAGE('Assumptions (Biomass)'!$AH$2:$AJ$2)/10^9,0)</f>
        <v>0.05955590155</v>
      </c>
      <c r="AX2226" s="177">
        <f>IF($AL$2030&gt;0,'Assumptions (Biomass)'!AH11*Model!$AL$2030*AVERAGE('Assumptions (Biomass)'!$AH$2:$AJ$2)/10^9,0)</f>
        <v>0.05965684375</v>
      </c>
      <c r="AY2226" s="177">
        <f>IF($AL$2030&gt;0,'Assumptions (Biomass)'!AI11*Model!$AL$2030*AVERAGE('Assumptions (Biomass)'!$AH$2:$AJ$2)/10^9,0)</f>
        <v>0.05955590155</v>
      </c>
      <c r="AZ2226" s="177">
        <f>IF($AL$2030&gt;0,'Assumptions (Biomass)'!AJ11*Model!$AL$2030*AVERAGE('Assumptions (Biomass)'!$AH$2:$AJ$2)/10^9,0)</f>
        <v>0.05965684375</v>
      </c>
      <c r="BA2226" s="177">
        <f>IF($AL$2030&gt;0,'Assumptions (Biomass)'!AK11*Model!$AL$2030*AVERAGE('Assumptions (Biomass)'!$AH$2:$AJ$2)/10^9,0)</f>
        <v>0.02977795077</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0.05147518711</v>
      </c>
      <c r="AN2227" s="160">
        <f>IF($AM$2030&gt;0,'Assumptions (Biomass)'!W11*Model!$AM$2030*AVERAGE('Assumptions (Biomass)'!$AI$2:$AK$2)/10^9,0)</f>
        <v>0.09780285551</v>
      </c>
      <c r="AO2227" s="160">
        <f>IF($AM$2030&gt;0,'Assumptions (Biomass)'!X11*Model!$AM$2030*AVERAGE('Assumptions (Biomass)'!$AI$2:$AK$2)/10^9,0)</f>
        <v>0.08802256996</v>
      </c>
      <c r="AP2227" s="160">
        <f>IF($AM$2030&gt;0,'Assumptions (Biomass)'!Y11*Model!$AM$2030*AVERAGE('Assumptions (Biomass)'!$AI$2:$AK$2)/10^9,0)</f>
        <v>0.07927178815</v>
      </c>
      <c r="AQ2227" s="160">
        <f>IF($AM$2030&gt;0,'Assumptions (Biomass)'!Z11*Model!$AM$2030*AVERAGE('Assumptions (Biomass)'!$AI$2:$AK$2)/10^9,0)</f>
        <v>0.07134460933</v>
      </c>
      <c r="AR2227" s="160">
        <f>IF($AM$2030&gt;0,'Assumptions (Biomass)'!AA11*Model!$AM$2030*AVERAGE('Assumptions (Biomass)'!$AI$2:$AK$2)/10^9,0)</f>
        <v>0.06413808314</v>
      </c>
      <c r="AS2227" s="160">
        <f>IF($AM$2030&gt;0,'Assumptions (Biomass)'!AB11*Model!$AM$2030*AVERAGE('Assumptions (Biomass)'!$AI$2:$AK$2)/10^9,0)</f>
        <v>0.06074072079</v>
      </c>
      <c r="AT2227" s="160">
        <f>IF($AM$2030&gt;0,'Assumptions (Biomass)'!AC11*Model!$AM$2030*AVERAGE('Assumptions (Biomass)'!$AI$2:$AK$2)/10^9,0)</f>
        <v>0.06074072079</v>
      </c>
      <c r="AU2227" s="160">
        <f>IF($AM$2030&gt;0,'Assumptions (Biomass)'!AD11*Model!$AM$2030*AVERAGE('Assumptions (Biomass)'!$AI$2:$AK$2)/10^9,0)</f>
        <v>0.06084367116</v>
      </c>
      <c r="AV2227" s="160">
        <f>IF($AM$2030&gt;0,'Assumptions (Biomass)'!AE11*Model!$AM$2030*AVERAGE('Assumptions (Biomass)'!$AI$2:$AK$2)/10^9,0)</f>
        <v>0.06074072079</v>
      </c>
      <c r="AW2227" s="160">
        <f>IF($AM$2030&gt;0,'Assumptions (Biomass)'!AF11*Model!$AM$2030*AVERAGE('Assumptions (Biomass)'!$AI$2:$AK$2)/10^9,0)</f>
        <v>0.06084367116</v>
      </c>
      <c r="AX2227" s="160">
        <f>IF($AM$2030&gt;0,'Assumptions (Biomass)'!AG11*Model!$AM$2030*AVERAGE('Assumptions (Biomass)'!$AI$2:$AK$2)/10^9,0)</f>
        <v>0.06074072079</v>
      </c>
      <c r="AY2227" s="160">
        <f>IF($AM$2030&gt;0,'Assumptions (Biomass)'!AH11*Model!$AM$2030*AVERAGE('Assumptions (Biomass)'!$AI$2:$AK$2)/10^9,0)</f>
        <v>0.06084367116</v>
      </c>
      <c r="AZ2227" s="160">
        <f>IF($AM$2030&gt;0,'Assumptions (Biomass)'!AI11*Model!$AM$2030*AVERAGE('Assumptions (Biomass)'!$AI$2:$AK$2)/10^9,0)</f>
        <v>0.06074072079</v>
      </c>
      <c r="BA2227" s="160">
        <f>IF($AM$2030&gt;0,'Assumptions (Biomass)'!AJ11*Model!$AM$2030*AVERAGE('Assumptions (Biomass)'!$AI$2:$AK$2)/10^9,0)</f>
        <v>0.06084367116</v>
      </c>
      <c r="BB2227" s="160">
        <f>IF($AM$2030&gt;0,'Assumptions (Biomass)'!AK11*Model!$AM$2030*AVERAGE('Assumptions (Biomass)'!$AI$2:$AK$2)/10^9,0)</f>
        <v>0.03037036039</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0.0524992467</v>
      </c>
      <c r="AO2228" s="160">
        <f>IF($AN$2030&gt;0,'Assumptions (Biomass)'!W11*Model!$AN$2030*AVERAGE('Assumptions (Biomass)'!$AJ$2:$AL$2)/10^9,0)</f>
        <v>0.09974856873</v>
      </c>
      <c r="AP2228" s="160">
        <f>IF($AN$2030&gt;0,'Assumptions (Biomass)'!X11*Model!$AN$2030*AVERAGE('Assumptions (Biomass)'!$AJ$2:$AL$2)/10^9,0)</f>
        <v>0.08977371186</v>
      </c>
      <c r="AQ2228" s="160">
        <f>IF($AN$2030&gt;0,'Assumptions (Biomass)'!Y11*Model!$AN$2030*AVERAGE('Assumptions (Biomass)'!$AJ$2:$AL$2)/10^9,0)</f>
        <v>0.08084883992</v>
      </c>
      <c r="AR2228" s="160">
        <f>IF($AN$2030&gt;0,'Assumptions (Biomass)'!Z11*Model!$AN$2030*AVERAGE('Assumptions (Biomass)'!$AJ$2:$AL$2)/10^9,0)</f>
        <v>0.07276395593</v>
      </c>
      <c r="AS2228" s="160">
        <f>IF($AN$2030&gt;0,'Assumptions (Biomass)'!AA11*Model!$AN$2030*AVERAGE('Assumptions (Biomass)'!$AJ$2:$AL$2)/10^9,0)</f>
        <v>0.06541406139</v>
      </c>
      <c r="AT2228" s="160">
        <f>IF($AN$2030&gt;0,'Assumptions (Biomass)'!AB11*Model!$AN$2030*AVERAGE('Assumptions (Biomass)'!$AJ$2:$AL$2)/10^9,0)</f>
        <v>0.06194911111</v>
      </c>
      <c r="AU2228" s="160">
        <f>IF($AN$2030&gt;0,'Assumptions (Biomass)'!AC11*Model!$AN$2030*AVERAGE('Assumptions (Biomass)'!$AJ$2:$AL$2)/10^9,0)</f>
        <v>0.06194911111</v>
      </c>
      <c r="AV2228" s="160">
        <f>IF($AN$2030&gt;0,'Assumptions (Biomass)'!AD11*Model!$AN$2030*AVERAGE('Assumptions (Biomass)'!$AJ$2:$AL$2)/10^9,0)</f>
        <v>0.0620541096</v>
      </c>
      <c r="AW2228" s="160">
        <f>IF($AN$2030&gt;0,'Assumptions (Biomass)'!AE11*Model!$AN$2030*AVERAGE('Assumptions (Biomass)'!$AJ$2:$AL$2)/10^9,0)</f>
        <v>0.06194911111</v>
      </c>
      <c r="AX2228" s="160">
        <f>IF($AN$2030&gt;0,'Assumptions (Biomass)'!AF11*Model!$AN$2030*AVERAGE('Assumptions (Biomass)'!$AJ$2:$AL$2)/10^9,0)</f>
        <v>0.0620541096</v>
      </c>
      <c r="AY2228" s="160">
        <f>IF($AN$2030&gt;0,'Assumptions (Biomass)'!AG11*Model!$AN$2030*AVERAGE('Assumptions (Biomass)'!$AJ$2:$AL$2)/10^9,0)</f>
        <v>0.06194911111</v>
      </c>
      <c r="AZ2228" s="160">
        <f>IF($AN$2030&gt;0,'Assumptions (Biomass)'!AH11*Model!$AN$2030*AVERAGE('Assumptions (Biomass)'!$AJ$2:$AL$2)/10^9,0)</f>
        <v>0.0620541096</v>
      </c>
      <c r="BA2228" s="160">
        <f>IF($AN$2030&gt;0,'Assumptions (Biomass)'!AI11*Model!$AN$2030*AVERAGE('Assumptions (Biomass)'!$AJ$2:$AL$2)/10^9,0)</f>
        <v>0.06194911111</v>
      </c>
      <c r="BB2228" s="160">
        <f>IF($AN$2030&gt;0,'Assumptions (Biomass)'!AJ11*Model!$AN$2030*AVERAGE('Assumptions (Biomass)'!$AJ$2:$AL$2)/10^9,0)</f>
        <v>0.0620541096</v>
      </c>
      <c r="BC2228" s="160">
        <f>IF($AN$2030&gt;0,'Assumptions (Biomass)'!AK11*Model!$AN$2030*AVERAGE('Assumptions (Biomass)'!$AJ$2:$AL$2)/10^9,0)</f>
        <v>0.03097455555</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0.05354367918</v>
      </c>
      <c r="AP2229" s="160">
        <f>IF($AO$2030&gt;0,'Assumptions (Biomass)'!W11*Model!$AO$2030*AVERAGE('Assumptions (Biomass)'!$AK$2:$AM$2)/10^9,0)</f>
        <v>0.1017329904</v>
      </c>
      <c r="AQ2229" s="160">
        <f>IF($AO$2030&gt;0,'Assumptions (Biomass)'!X11*Model!$AO$2030*AVERAGE('Assumptions (Biomass)'!$AK$2:$AM$2)/10^9,0)</f>
        <v>0.09155969139</v>
      </c>
      <c r="AR2229" s="160">
        <f>IF($AO$2030&gt;0,'Assumptions (Biomass)'!Y11*Model!$AO$2030*AVERAGE('Assumptions (Biomass)'!$AK$2:$AM$2)/10^9,0)</f>
        <v>0.08245726593</v>
      </c>
      <c r="AS2229" s="160">
        <f>IF($AO$2030&gt;0,'Assumptions (Biomass)'!Z11*Model!$AO$2030*AVERAGE('Assumptions (Biomass)'!$AK$2:$AM$2)/10^9,0)</f>
        <v>0.07421153934</v>
      </c>
      <c r="AT2229" s="160">
        <f>IF($AO$2030&gt;0,'Assumptions (Biomass)'!AA11*Model!$AO$2030*AVERAGE('Assumptions (Biomass)'!$AK$2:$AM$2)/10^9,0)</f>
        <v>0.06671542425</v>
      </c>
      <c r="AU2229" s="160">
        <f>IF($AO$2030&gt;0,'Assumptions (Biomass)'!AB11*Model!$AO$2030*AVERAGE('Assumptions (Biomass)'!$AK$2:$AM$2)/10^9,0)</f>
        <v>0.06318154143</v>
      </c>
      <c r="AV2229" s="160">
        <f>IF($AO$2030&gt;0,'Assumptions (Biomass)'!AC11*Model!$AO$2030*AVERAGE('Assumptions (Biomass)'!$AK$2:$AM$2)/10^9,0)</f>
        <v>0.06318154143</v>
      </c>
      <c r="AW2229" s="160">
        <f>IF($AO$2030&gt;0,'Assumptions (Biomass)'!AD11*Model!$AO$2030*AVERAGE('Assumptions (Biomass)'!$AK$2:$AM$2)/10^9,0)</f>
        <v>0.06328862879</v>
      </c>
      <c r="AX2229" s="160">
        <f>IF($AO$2030&gt;0,'Assumptions (Biomass)'!AE11*Model!$AO$2030*AVERAGE('Assumptions (Biomass)'!$AK$2:$AM$2)/10^9,0)</f>
        <v>0.06318154143</v>
      </c>
      <c r="AY2229" s="160">
        <f>IF($AO$2030&gt;0,'Assumptions (Biomass)'!AF11*Model!$AO$2030*AVERAGE('Assumptions (Biomass)'!$AK$2:$AM$2)/10^9,0)</f>
        <v>0.06328862879</v>
      </c>
      <c r="AZ2229" s="160">
        <f>IF($AO$2030&gt;0,'Assumptions (Biomass)'!AG11*Model!$AO$2030*AVERAGE('Assumptions (Biomass)'!$AK$2:$AM$2)/10^9,0)</f>
        <v>0.06318154143</v>
      </c>
      <c r="BA2229" s="160">
        <f>IF($AO$2030&gt;0,'Assumptions (Biomass)'!AH11*Model!$AO$2030*AVERAGE('Assumptions (Biomass)'!$AK$2:$AM$2)/10^9,0)</f>
        <v>0.06328862879</v>
      </c>
      <c r="BB2229" s="160">
        <f>IF($AO$2030&gt;0,'Assumptions (Biomass)'!AI11*Model!$AO$2030*AVERAGE('Assumptions (Biomass)'!$AK$2:$AM$2)/10^9,0)</f>
        <v>0.06318154143</v>
      </c>
      <c r="BC2229" s="160">
        <f>IF($AO$2030&gt;0,'Assumptions (Biomass)'!AJ11*Model!$AO$2030*AVERAGE('Assumptions (Biomass)'!$AK$2:$AM$2)/10^9,0)</f>
        <v>0.06328862879</v>
      </c>
      <c r="BD2229" s="160">
        <f>IF($AO$2030&gt;0,'Assumptions (Biomass)'!AK11*Model!$AO$2030*AVERAGE('Assumptions (Biomass)'!$AK$2:$AM$2)/10^9,0)</f>
        <v>0.03159077071</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0.05460888984</v>
      </c>
      <c r="AQ2230" s="160">
        <f>IF($AP$2030&gt;0,'Assumptions (Biomass)'!W11*Model!$AP$2030*AVERAGE('Assumptions (Biomass)'!$AL$2:$AN$2)/10^9,0)</f>
        <v>0.1037568907</v>
      </c>
      <c r="AR2230" s="160">
        <f>IF($AP$2030&gt;0,'Assumptions (Biomass)'!X11*Model!$AP$2030*AVERAGE('Assumptions (Biomass)'!$AL$2:$AN$2)/10^9,0)</f>
        <v>0.09338120163</v>
      </c>
      <c r="AS2230" s="160">
        <f>IF($AP$2030&gt;0,'Assumptions (Biomass)'!Y11*Model!$AP$2030*AVERAGE('Assumptions (Biomass)'!$AL$2:$AN$2)/10^9,0)</f>
        <v>0.08409769035</v>
      </c>
      <c r="AT2230" s="160">
        <f>IF($AP$2030&gt;0,'Assumptions (Biomass)'!Z11*Model!$AP$2030*AVERAGE('Assumptions (Biomass)'!$AL$2:$AN$2)/10^9,0)</f>
        <v>0.07568792132</v>
      </c>
      <c r="AU2230" s="160">
        <f>IF($AP$2030&gt;0,'Assumptions (Biomass)'!AA11*Model!$AP$2030*AVERAGE('Assumptions (Biomass)'!$AL$2:$AN$2)/10^9,0)</f>
        <v>0.06804267674</v>
      </c>
      <c r="AV2230" s="160">
        <f>IF($AP$2030&gt;0,'Assumptions (Biomass)'!AB11*Model!$AP$2030*AVERAGE('Assumptions (Biomass)'!$AL$2:$AN$2)/10^9,0)</f>
        <v>0.06443849001</v>
      </c>
      <c r="AW2230" s="160">
        <f>IF($AP$2030&gt;0,'Assumptions (Biomass)'!AC11*Model!$AP$2030*AVERAGE('Assumptions (Biomass)'!$AL$2:$AN$2)/10^9,0)</f>
        <v>0.06443849001</v>
      </c>
      <c r="AX2230" s="160">
        <f>IF($AP$2030&gt;0,'Assumptions (Biomass)'!AD11*Model!$AP$2030*AVERAGE('Assumptions (Biomass)'!$AL$2:$AN$2)/10^9,0)</f>
        <v>0.06454770779</v>
      </c>
      <c r="AY2230" s="160">
        <f>IF($AP$2030&gt;0,'Assumptions (Biomass)'!AE11*Model!$AP$2030*AVERAGE('Assumptions (Biomass)'!$AL$2:$AN$2)/10^9,0)</f>
        <v>0.06443849001</v>
      </c>
      <c r="AZ2230" s="160">
        <f>IF($AP$2030&gt;0,'Assumptions (Biomass)'!AF11*Model!$AP$2030*AVERAGE('Assumptions (Biomass)'!$AL$2:$AN$2)/10^9,0)</f>
        <v>0.06454770779</v>
      </c>
      <c r="BA2230" s="160">
        <f>IF($AP$2030&gt;0,'Assumptions (Biomass)'!AG11*Model!$AP$2030*AVERAGE('Assumptions (Biomass)'!$AL$2:$AN$2)/10^9,0)</f>
        <v>0.06443849001</v>
      </c>
      <c r="BB2230" s="160">
        <f>IF($AP$2030&gt;0,'Assumptions (Biomass)'!AH11*Model!$AP$2030*AVERAGE('Assumptions (Biomass)'!$AL$2:$AN$2)/10^9,0)</f>
        <v>0.06454770779</v>
      </c>
      <c r="BC2230" s="160">
        <f>IF($AP$2030&gt;0,'Assumptions (Biomass)'!AI11*Model!$AP$2030*AVERAGE('Assumptions (Biomass)'!$AL$2:$AN$2)/10^9,0)</f>
        <v>0.06443849001</v>
      </c>
      <c r="BD2230" s="160">
        <f>IF($AP$2030&gt;0,'Assumptions (Biomass)'!AJ11*Model!$AP$2030*AVERAGE('Assumptions (Biomass)'!$AL$2:$AN$2)/10^9,0)</f>
        <v>0.06454770779</v>
      </c>
      <c r="BE2230" s="160">
        <f>IF($AP$2030&gt;0,'Assumptions (Biomass)'!AK11*Model!$AP$2030*AVERAGE('Assumptions (Biomass)'!$AL$2:$AN$2)/10^9,0)</f>
        <v>0.03221924501</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0.05569529206</v>
      </c>
      <c r="AR2231" s="160">
        <f>IF($AQ$2030&gt;0,'Assumptions (Biomass)'!W11*Model!$AQ$2030*AVERAGE('Assumptions (Biomass)'!$AM$2:$AO$2)/10^9,0)</f>
        <v>0.1058210549</v>
      </c>
      <c r="AS2231" s="160">
        <f>IF($AQ$2030&gt;0,'Assumptions (Biomass)'!X11*Model!$AQ$2030*AVERAGE('Assumptions (Biomass)'!$AM$2:$AO$2)/10^9,0)</f>
        <v>0.09523894942</v>
      </c>
      <c r="AT2231" s="160">
        <f>IF($AQ$2030&gt;0,'Assumptions (Biomass)'!Y11*Model!$AQ$2030*AVERAGE('Assumptions (Biomass)'!$AM$2:$AO$2)/10^9,0)</f>
        <v>0.08577074977</v>
      </c>
      <c r="AU2231" s="160">
        <f>IF($AQ$2030&gt;0,'Assumptions (Biomass)'!Z11*Model!$AQ$2030*AVERAGE('Assumptions (Biomass)'!$AM$2:$AO$2)/10^9,0)</f>
        <v>0.07719367479</v>
      </c>
      <c r="AV2231" s="160">
        <f>IF($AQ$2030&gt;0,'Assumptions (Biomass)'!AA11*Model!$AQ$2030*AVERAGE('Assumptions (Biomass)'!$AM$2:$AO$2)/10^9,0)</f>
        <v>0.0693963339</v>
      </c>
      <c r="AW2231" s="160">
        <f>IF($AQ$2030&gt;0,'Assumptions (Biomass)'!AB11*Model!$AQ$2030*AVERAGE('Assumptions (Biomass)'!$AM$2:$AO$2)/10^9,0)</f>
        <v>0.06572044463</v>
      </c>
      <c r="AX2231" s="160">
        <f>IF($AQ$2030&gt;0,'Assumptions (Biomass)'!AC11*Model!$AQ$2030*AVERAGE('Assumptions (Biomass)'!$AM$2:$AO$2)/10^9,0)</f>
        <v>0.06572044463</v>
      </c>
      <c r="AY2231" s="160">
        <f>IF($AQ$2030&gt;0,'Assumptions (Biomass)'!AD11*Model!$AQ$2030*AVERAGE('Assumptions (Biomass)'!$AM$2:$AO$2)/10^9,0)</f>
        <v>0.06583183521</v>
      </c>
      <c r="AZ2231" s="160">
        <f>IF($AQ$2030&gt;0,'Assumptions (Biomass)'!AE11*Model!$AQ$2030*AVERAGE('Assumptions (Biomass)'!$AM$2:$AO$2)/10^9,0)</f>
        <v>0.06572044463</v>
      </c>
      <c r="BA2231" s="160">
        <f>IF($AQ$2030&gt;0,'Assumptions (Biomass)'!AF11*Model!$AQ$2030*AVERAGE('Assumptions (Biomass)'!$AM$2:$AO$2)/10^9,0)</f>
        <v>0.06583183521</v>
      </c>
      <c r="BB2231" s="160">
        <f>IF($AQ$2030&gt;0,'Assumptions (Biomass)'!AG11*Model!$AQ$2030*AVERAGE('Assumptions (Biomass)'!$AM$2:$AO$2)/10^9,0)</f>
        <v>0.06572044463</v>
      </c>
      <c r="BC2231" s="160">
        <f>IF($AQ$2030&gt;0,'Assumptions (Biomass)'!AH11*Model!$AQ$2030*AVERAGE('Assumptions (Biomass)'!$AM$2:$AO$2)/10^9,0)</f>
        <v>0.06583183521</v>
      </c>
      <c r="BD2231" s="160">
        <f>IF($AQ$2030&gt;0,'Assumptions (Biomass)'!AI11*Model!$AQ$2030*AVERAGE('Assumptions (Biomass)'!$AM$2:$AO$2)/10^9,0)</f>
        <v>0.06572044463</v>
      </c>
      <c r="BE2231" s="160">
        <f>IF($AQ$2030&gt;0,'Assumptions (Biomass)'!AJ11*Model!$AQ$2030*AVERAGE('Assumptions (Biomass)'!$AM$2:$AO$2)/10^9,0)</f>
        <v>0.06583183521</v>
      </c>
      <c r="BF2231" s="160">
        <f>IF($AQ$2030&gt;0,'Assumptions (Biomass)'!AK11*Model!$AQ$2030*AVERAGE('Assumptions (Biomass)'!$AM$2:$AO$2)/10^9,0)</f>
        <v>0.03286022231</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0.05680330742</v>
      </c>
      <c r="AS2232" s="160">
        <f>IF($AR$2030&gt;0,'Assumptions (Biomass)'!W11*Model!$AR$2030*AVERAGE('Assumptions (Biomass)'!$AN$2:$AP$2)/10^9,0)</f>
        <v>0.1079262841</v>
      </c>
      <c r="AT2232" s="160">
        <f>IF($AR$2030&gt;0,'Assumptions (Biomass)'!X11*Model!$AR$2030*AVERAGE('Assumptions (Biomass)'!$AN$2:$AP$2)/10^9,0)</f>
        <v>0.09713365569</v>
      </c>
      <c r="AU2232" s="160">
        <f>IF($AR$2030&gt;0,'Assumptions (Biomass)'!Y11*Model!$AR$2030*AVERAGE('Assumptions (Biomass)'!$AN$2:$AP$2)/10^9,0)</f>
        <v>0.08747709343</v>
      </c>
      <c r="AV2232" s="160">
        <f>IF($AR$2030&gt;0,'Assumptions (Biomass)'!Z11*Model!$AR$2030*AVERAGE('Assumptions (Biomass)'!$AN$2:$AP$2)/10^9,0)</f>
        <v>0.07872938408</v>
      </c>
      <c r="AW2232" s="160">
        <f>IF($AR$2030&gt;0,'Assumptions (Biomass)'!AA11*Model!$AR$2030*AVERAGE('Assumptions (Biomass)'!$AN$2:$AP$2)/10^9,0)</f>
        <v>0.07077692104</v>
      </c>
      <c r="AX2232" s="160">
        <f>IF($AR$2030&gt;0,'Assumptions (Biomass)'!AB11*Model!$AR$2030*AVERAGE('Assumptions (Biomass)'!$AN$2:$AP$2)/10^9,0)</f>
        <v>0.06702790275</v>
      </c>
      <c r="AY2232" s="160">
        <f>IF($AR$2030&gt;0,'Assumptions (Biomass)'!AC11*Model!$AR$2030*AVERAGE('Assumptions (Biomass)'!$AN$2:$AP$2)/10^9,0)</f>
        <v>0.06702790275</v>
      </c>
      <c r="AZ2232" s="160">
        <f>IF($AR$2030&gt;0,'Assumptions (Biomass)'!AD11*Model!$AR$2030*AVERAGE('Assumptions (Biomass)'!$AN$2:$AP$2)/10^9,0)</f>
        <v>0.06714150937</v>
      </c>
      <c r="BA2232" s="160">
        <f>IF($AR$2030&gt;0,'Assumptions (Biomass)'!AE11*Model!$AR$2030*AVERAGE('Assumptions (Biomass)'!$AN$2:$AP$2)/10^9,0)</f>
        <v>0.06702790275</v>
      </c>
      <c r="BB2232" s="160">
        <f>IF($AR$2030&gt;0,'Assumptions (Biomass)'!AF11*Model!$AR$2030*AVERAGE('Assumptions (Biomass)'!$AN$2:$AP$2)/10^9,0)</f>
        <v>0.06714150937</v>
      </c>
      <c r="BC2232" s="160">
        <f>IF($AR$2030&gt;0,'Assumptions (Biomass)'!AG11*Model!$AR$2030*AVERAGE('Assumptions (Biomass)'!$AN$2:$AP$2)/10^9,0)</f>
        <v>0.06702790275</v>
      </c>
      <c r="BD2232" s="160">
        <f>IF($AR$2030&gt;0,'Assumptions (Biomass)'!AH11*Model!$AR$2030*AVERAGE('Assumptions (Biomass)'!$AN$2:$AP$2)/10^9,0)</f>
        <v>0.06714150937</v>
      </c>
      <c r="BE2232" s="160">
        <f>IF($AR$2030&gt;0,'Assumptions (Biomass)'!AI11*Model!$AR$2030*AVERAGE('Assumptions (Biomass)'!$AN$2:$AP$2)/10^9,0)</f>
        <v>0.06702790275</v>
      </c>
      <c r="BF2232" s="160">
        <f>IF($AR$2030&gt;0,'Assumptions (Biomass)'!AJ11*Model!$AR$2030*AVERAGE('Assumptions (Biomass)'!$AN$2:$AP$2)/10^9,0)</f>
        <v>0.06714150937</v>
      </c>
      <c r="BG2232" s="160">
        <f>IF($AR$2030&gt;0,'Assumptions (Biomass)'!AK11*Model!$AR$2030*AVERAGE('Assumptions (Biomass)'!$AN$2:$AP$2)/10^9,0)</f>
        <v>0.03351395138</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0.0579333659</v>
      </c>
      <c r="AT2233" s="160">
        <f>IF($AS$2030&gt;0,'Assumptions (Biomass)'!W11*Model!$AS$2030*AVERAGE('Assumptions (Biomass)'!$AO$2:$AQ$2)/10^9,0)</f>
        <v>0.1100733952</v>
      </c>
      <c r="AU2233" s="160">
        <f>IF($AS$2030&gt;0,'Assumptions (Biomass)'!X11*Model!$AS$2030*AVERAGE('Assumptions (Biomass)'!$AO$2:$AQ$2)/10^9,0)</f>
        <v>0.09906605569</v>
      </c>
      <c r="AV2233" s="160">
        <f>IF($AS$2030&gt;0,'Assumptions (Biomass)'!Y11*Model!$AS$2030*AVERAGE('Assumptions (Biomass)'!$AO$2:$AQ$2)/10^9,0)</f>
        <v>0.08921738349</v>
      </c>
      <c r="AW2233" s="160">
        <f>IF($AS$2030&gt;0,'Assumptions (Biomass)'!Z11*Model!$AS$2030*AVERAGE('Assumptions (Biomass)'!$AO$2:$AQ$2)/10^9,0)</f>
        <v>0.08029564514</v>
      </c>
      <c r="AX2233" s="160">
        <f>IF($AS$2030&gt;0,'Assumptions (Biomass)'!AA11*Model!$AS$2030*AVERAGE('Assumptions (Biomass)'!$AO$2:$AQ$2)/10^9,0)</f>
        <v>0.07218497391</v>
      </c>
      <c r="AY2233" s="160">
        <f>IF($AS$2030&gt;0,'Assumptions (Biomass)'!AB11*Model!$AS$2030*AVERAGE('Assumptions (Biomass)'!$AO$2:$AQ$2)/10^9,0)</f>
        <v>0.06836137176</v>
      </c>
      <c r="AZ2233" s="160">
        <f>IF($AS$2030&gt;0,'Assumptions (Biomass)'!AC11*Model!$AS$2030*AVERAGE('Assumptions (Biomass)'!$AO$2:$AQ$2)/10^9,0)</f>
        <v>0.06836137176</v>
      </c>
      <c r="BA2233" s="160">
        <f>IF($AS$2030&gt;0,'Assumptions (Biomass)'!AD11*Model!$AS$2030*AVERAGE('Assumptions (Biomass)'!$AO$2:$AQ$2)/10^9,0)</f>
        <v>0.0684772385</v>
      </c>
      <c r="BB2233" s="160">
        <f>IF($AS$2030&gt;0,'Assumptions (Biomass)'!AE11*Model!$AS$2030*AVERAGE('Assumptions (Biomass)'!$AO$2:$AQ$2)/10^9,0)</f>
        <v>0.06836137176</v>
      </c>
      <c r="BC2233" s="160">
        <f>IF($AS$2030&gt;0,'Assumptions (Biomass)'!AF11*Model!$AS$2030*AVERAGE('Assumptions (Biomass)'!$AO$2:$AQ$2)/10^9,0)</f>
        <v>0.0684772385</v>
      </c>
      <c r="BD2233" s="160">
        <f>IF($AS$2030&gt;0,'Assumptions (Biomass)'!AG11*Model!$AS$2030*AVERAGE('Assumptions (Biomass)'!$AO$2:$AQ$2)/10^9,0)</f>
        <v>0.06836137176</v>
      </c>
      <c r="BE2233" s="160">
        <f>IF($AS$2030&gt;0,'Assumptions (Biomass)'!AH11*Model!$AS$2030*AVERAGE('Assumptions (Biomass)'!$AO$2:$AQ$2)/10^9,0)</f>
        <v>0.0684772385</v>
      </c>
      <c r="BF2233" s="160">
        <f>IF($AS$2030&gt;0,'Assumptions (Biomass)'!AI11*Model!$AS$2030*AVERAGE('Assumptions (Biomass)'!$AO$2:$AQ$2)/10^9,0)</f>
        <v>0.06836137176</v>
      </c>
      <c r="BG2233" s="160">
        <f>IF($AS$2030&gt;0,'Assumptions (Biomass)'!AJ11*Model!$AS$2030*AVERAGE('Assumptions (Biomass)'!$AO$2:$AQ$2)/10^9,0)</f>
        <v>0.0684772385</v>
      </c>
      <c r="BH2233" s="160">
        <f>IF($AS$2030&gt;0,'Assumptions (Biomass)'!AK11*Model!$AS$2030*AVERAGE('Assumptions (Biomass)'!$AO$2:$AQ$2)/10^9,0)</f>
        <v>0.03418068588</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0.05908590603</v>
      </c>
      <c r="AU2234" s="160">
        <f>IF($AT$2030&gt;0,'Assumptions (Biomass)'!W11*Model!$AT$2030*AVERAGE('Assumptions (Biomass)'!$AP$2:$AR$2)/10^9,0)</f>
        <v>0.1122632215</v>
      </c>
      <c r="AV2234" s="160">
        <f>IF($AT$2030&gt;0,'Assumptions (Biomass)'!X11*Model!$AT$2030*AVERAGE('Assumptions (Biomass)'!$AP$2:$AR$2)/10^9,0)</f>
        <v>0.1010368993</v>
      </c>
      <c r="AW2234" s="160">
        <f>IF($AT$2030&gt;0,'Assumptions (Biomass)'!Y11*Model!$AT$2030*AVERAGE('Assumptions (Biomass)'!$AP$2:$AR$2)/10^9,0)</f>
        <v>0.09099229529</v>
      </c>
      <c r="AX2234" s="160">
        <f>IF($AT$2030&gt;0,'Assumptions (Biomass)'!Z11*Model!$AT$2030*AVERAGE('Assumptions (Biomass)'!$AP$2:$AR$2)/10^9,0)</f>
        <v>0.08189306576</v>
      </c>
      <c r="AY2234" s="160">
        <f>IF($AT$2030&gt;0,'Assumptions (Biomass)'!AA11*Model!$AT$2030*AVERAGE('Assumptions (Biomass)'!$AP$2:$AR$2)/10^9,0)</f>
        <v>0.07362103892</v>
      </c>
      <c r="AZ2234" s="160">
        <f>IF($AT$2030&gt;0,'Assumptions (Biomass)'!AB11*Model!$AT$2030*AVERAGE('Assumptions (Biomass)'!$AP$2:$AR$2)/10^9,0)</f>
        <v>0.06972136912</v>
      </c>
      <c r="BA2234" s="160">
        <f>IF($AT$2030&gt;0,'Assumptions (Biomass)'!AC11*Model!$AT$2030*AVERAGE('Assumptions (Biomass)'!$AP$2:$AR$2)/10^9,0)</f>
        <v>0.06972136912</v>
      </c>
      <c r="BB2234" s="160">
        <f>IF($AT$2030&gt;0,'Assumptions (Biomass)'!AD11*Model!$AT$2030*AVERAGE('Assumptions (Biomass)'!$AP$2:$AR$2)/10^9,0)</f>
        <v>0.06983954093</v>
      </c>
      <c r="BC2234" s="160">
        <f>IF($AT$2030&gt;0,'Assumptions (Biomass)'!AE11*Model!$AT$2030*AVERAGE('Assumptions (Biomass)'!$AP$2:$AR$2)/10^9,0)</f>
        <v>0.06972136912</v>
      </c>
      <c r="BD2234" s="160">
        <f>IF($AT$2030&gt;0,'Assumptions (Biomass)'!AF11*Model!$AT$2030*AVERAGE('Assumptions (Biomass)'!$AP$2:$AR$2)/10^9,0)</f>
        <v>0.06983954093</v>
      </c>
      <c r="BE2234" s="160">
        <f>IF($AT$2030&gt;0,'Assumptions (Biomass)'!AG11*Model!$AT$2030*AVERAGE('Assumptions (Biomass)'!$AP$2:$AR$2)/10^9,0)</f>
        <v>0.06972136912</v>
      </c>
      <c r="BF2234" s="160">
        <f>IF($AT$2030&gt;0,'Assumptions (Biomass)'!AH11*Model!$AT$2030*AVERAGE('Assumptions (Biomass)'!$AP$2:$AR$2)/10^9,0)</f>
        <v>0.06983954093</v>
      </c>
      <c r="BG2234" s="160">
        <f>IF($AT$2030&gt;0,'Assumptions (Biomass)'!AI11*Model!$AT$2030*AVERAGE('Assumptions (Biomass)'!$AP$2:$AR$2)/10^9,0)</f>
        <v>0.06972136912</v>
      </c>
      <c r="BH2234" s="160">
        <f>IF($AT$2030&gt;0,'Assumptions (Biomass)'!AJ11*Model!$AT$2030*AVERAGE('Assumptions (Biomass)'!$AP$2:$AR$2)/10^9,0)</f>
        <v>0.06983954093</v>
      </c>
      <c r="BI2234" s="160">
        <f>IF($AT$2030&gt;0,'Assumptions (Biomass)'!AK11*Model!$AT$2030*AVERAGE('Assumptions (Biomass)'!$AP$2:$AR$2)/10^9,0)</f>
        <v>0.03486068456</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0.06026137508</v>
      </c>
      <c r="AV2235" s="160">
        <f>IF($AU$2030&gt;0,'Assumptions (Biomass)'!W11*Model!$AU$2030*AVERAGE('Assumptions (Biomass)'!$AQ$2:$AS$2)/10^9,0)</f>
        <v>0.1144966126</v>
      </c>
      <c r="AW2235" s="160">
        <f>IF($AU$2030&gt;0,'Assumptions (Biomass)'!X11*Model!$AU$2030*AVERAGE('Assumptions (Biomass)'!$AQ$2:$AS$2)/10^9,0)</f>
        <v>0.1030469514</v>
      </c>
      <c r="AX2235" s="160">
        <f>IF($AU$2030&gt;0,'Assumptions (Biomass)'!Y11*Model!$AU$2030*AVERAGE('Assumptions (Biomass)'!$AQ$2:$AS$2)/10^9,0)</f>
        <v>0.09280251762</v>
      </c>
      <c r="AY2235" s="160">
        <f>IF($AU$2030&gt;0,'Assumptions (Biomass)'!Z11*Model!$AU$2030*AVERAGE('Assumptions (Biomass)'!$AQ$2:$AS$2)/10^9,0)</f>
        <v>0.08352226585</v>
      </c>
      <c r="AZ2235" s="160">
        <f>IF($AU$2030&gt;0,'Assumptions (Biomass)'!AA11*Model!$AU$2030*AVERAGE('Assumptions (Biomass)'!$AQ$2:$AS$2)/10^9,0)</f>
        <v>0.07508567334</v>
      </c>
      <c r="BA2235" s="160">
        <f>IF($AU$2030&gt;0,'Assumptions (Biomass)'!AB11*Model!$AU$2030*AVERAGE('Assumptions (Biomass)'!$AQ$2:$AS$2)/10^9,0)</f>
        <v>0.07110842259</v>
      </c>
      <c r="BB2235" s="160">
        <f>IF($AU$2030&gt;0,'Assumptions (Biomass)'!AC11*Model!$AU$2030*AVERAGE('Assumptions (Biomass)'!$AQ$2:$AS$2)/10^9,0)</f>
        <v>0.07110842259</v>
      </c>
      <c r="BC2235" s="160">
        <f>IF($AU$2030&gt;0,'Assumptions (Biomass)'!AD11*Model!$AU$2030*AVERAGE('Assumptions (Biomass)'!$AQ$2:$AS$2)/10^9,0)</f>
        <v>0.07122894534</v>
      </c>
      <c r="BD2235" s="160">
        <f>IF($AU$2030&gt;0,'Assumptions (Biomass)'!AE11*Model!$AU$2030*AVERAGE('Assumptions (Biomass)'!$AQ$2:$AS$2)/10^9,0)</f>
        <v>0.07110842259</v>
      </c>
      <c r="BE2235" s="160">
        <f>IF($AU$2030&gt;0,'Assumptions (Biomass)'!AF11*Model!$AU$2030*AVERAGE('Assumptions (Biomass)'!$AQ$2:$AS$2)/10^9,0)</f>
        <v>0.07122894534</v>
      </c>
      <c r="BF2235" s="160">
        <f>IF($AU$2030&gt;0,'Assumptions (Biomass)'!AG11*Model!$AU$2030*AVERAGE('Assumptions (Biomass)'!$AQ$2:$AS$2)/10^9,0)</f>
        <v>0.07110842259</v>
      </c>
      <c r="BG2235" s="160">
        <f>IF($AU$2030&gt;0,'Assumptions (Biomass)'!AH11*Model!$AU$2030*AVERAGE('Assumptions (Biomass)'!$AQ$2:$AS$2)/10^9,0)</f>
        <v>0.07122894534</v>
      </c>
      <c r="BH2235" s="160">
        <f>IF($AU$2030&gt;0,'Assumptions (Biomass)'!AI11*Model!$AU$2030*AVERAGE('Assumptions (Biomass)'!$AQ$2:$AS$2)/10^9,0)</f>
        <v>0.07110842259</v>
      </c>
      <c r="BI2235" s="160">
        <f>IF($AU$2030&gt;0,'Assumptions (Biomass)'!AJ11*Model!$AU$2030*AVERAGE('Assumptions (Biomass)'!$AQ$2:$AS$2)/10^9,0)</f>
        <v>0.07122894534</v>
      </c>
      <c r="BJ2235" s="160">
        <f>IF($AU$2030&gt;0,'Assumptions (Biomass)'!AK11*Model!$AU$2030*AVERAGE('Assumptions (Biomass)'!$AQ$2:$AS$2)/10^9,0)</f>
        <v>0.03555421129</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0.06146022918</v>
      </c>
      <c r="AW2236" s="160">
        <f>IF($AV$2030&gt;0,'Assumptions (Biomass)'!W11*Model!$AV$2030*AVERAGE('Assumptions (Biomass)'!$AR$2:$AT$2)/10^9,0)</f>
        <v>0.1167744354</v>
      </c>
      <c r="AX2236" s="160">
        <f>IF($AV$2030&gt;0,'Assumptions (Biomass)'!X11*Model!$AV$2030*AVERAGE('Assumptions (Biomass)'!$AR$2:$AT$2)/10^9,0)</f>
        <v>0.1050969919</v>
      </c>
      <c r="AY2236" s="160">
        <f>IF($AV$2030&gt;0,'Assumptions (Biomass)'!Y11*Model!$AV$2030*AVERAGE('Assumptions (Biomass)'!$AR$2:$AT$2)/10^9,0)</f>
        <v>0.09464875293</v>
      </c>
      <c r="AZ2236" s="160">
        <f>IF($AV$2030&gt;0,'Assumptions (Biomass)'!Z11*Model!$AV$2030*AVERAGE('Assumptions (Biomass)'!$AR$2:$AT$2)/10^9,0)</f>
        <v>0.08518387764</v>
      </c>
      <c r="BA2236" s="160">
        <f>IF($AV$2030&gt;0,'Assumptions (Biomass)'!AA11*Model!$AV$2030*AVERAGE('Assumptions (Biomass)'!$AR$2:$AT$2)/10^9,0)</f>
        <v>0.07657944555</v>
      </c>
      <c r="BB2236" s="160">
        <f>IF($AV$2030&gt;0,'Assumptions (Biomass)'!AB11*Model!$AV$2030*AVERAGE('Assumptions (Biomass)'!$AR$2:$AT$2)/10^9,0)</f>
        <v>0.07252307043</v>
      </c>
      <c r="BC2236" s="160">
        <f>IF($AV$2030&gt;0,'Assumptions (Biomass)'!AC11*Model!$AV$2030*AVERAGE('Assumptions (Biomass)'!$AR$2:$AT$2)/10^9,0)</f>
        <v>0.07252307043</v>
      </c>
      <c r="BD2236" s="160">
        <f>IF($AV$2030&gt;0,'Assumptions (Biomass)'!AD11*Model!$AV$2030*AVERAGE('Assumptions (Biomass)'!$AR$2:$AT$2)/10^9,0)</f>
        <v>0.07264599089</v>
      </c>
      <c r="BE2236" s="160">
        <f>IF($AV$2030&gt;0,'Assumptions (Biomass)'!AE11*Model!$AV$2030*AVERAGE('Assumptions (Biomass)'!$AR$2:$AT$2)/10^9,0)</f>
        <v>0.07252307043</v>
      </c>
      <c r="BF2236" s="160">
        <f>IF($AV$2030&gt;0,'Assumptions (Biomass)'!AF11*Model!$AV$2030*AVERAGE('Assumptions (Biomass)'!$AR$2:$AT$2)/10^9,0)</f>
        <v>0.07264599089</v>
      </c>
      <c r="BG2236" s="160">
        <f>IF($AV$2030&gt;0,'Assumptions (Biomass)'!AG11*Model!$AV$2030*AVERAGE('Assumptions (Biomass)'!$AR$2:$AT$2)/10^9,0)</f>
        <v>0.07252307043</v>
      </c>
      <c r="BH2236" s="160">
        <f>IF($AV$2030&gt;0,'Assumptions (Biomass)'!AH11*Model!$AV$2030*AVERAGE('Assumptions (Biomass)'!$AR$2:$AT$2)/10^9,0)</f>
        <v>0.07264599089</v>
      </c>
      <c r="BI2236" s="160">
        <f>IF($AV$2030&gt;0,'Assumptions (Biomass)'!AI11*Model!$AV$2030*AVERAGE('Assumptions (Biomass)'!$AR$2:$AT$2)/10^9,0)</f>
        <v>0.07252307043</v>
      </c>
      <c r="BJ2236" s="160">
        <f>IF($AV$2030&gt;0,'Assumptions (Biomass)'!AJ11*Model!$AV$2030*AVERAGE('Assumptions (Biomass)'!$AR$2:$AT$2)/10^9,0)</f>
        <v>0.07264599089</v>
      </c>
      <c r="BK2236" s="160">
        <f>IF($AV$2030&gt;0,'Assumptions (Biomass)'!AK11*Model!$AV$2030*AVERAGE('Assumptions (Biomass)'!$AR$2:$AT$2)/10^9,0)</f>
        <v>0.03626153521</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0.06268293356</v>
      </c>
      <c r="AX2237" s="160">
        <f>IF($AW$2030&gt;0,'Assumptions (Biomass)'!W11*Model!$AW$2030*AVERAGE('Assumptions (Biomass)'!$AS$2:$AU$2)/10^9,0)</f>
        <v>0.1190975738</v>
      </c>
      <c r="AY2237" s="160">
        <f>IF($AW$2030&gt;0,'Assumptions (Biomass)'!X11*Model!$AW$2030*AVERAGE('Assumptions (Biomass)'!$AS$2:$AU$2)/10^9,0)</f>
        <v>0.1071878164</v>
      </c>
      <c r="AZ2237" s="160">
        <f>IF($AW$2030&gt;0,'Assumptions (Biomass)'!Y11*Model!$AW$2030*AVERAGE('Assumptions (Biomass)'!$AS$2:$AU$2)/10^9,0)</f>
        <v>0.09653171769</v>
      </c>
      <c r="BA2237" s="160">
        <f>IF($AW$2030&gt;0,'Assumptions (Biomass)'!Z11*Model!$AW$2030*AVERAGE('Assumptions (Biomass)'!$AS$2:$AU$2)/10^9,0)</f>
        <v>0.08687854592</v>
      </c>
      <c r="BB2237" s="160">
        <f>IF($AW$2030&gt;0,'Assumptions (Biomass)'!AA11*Model!$AW$2030*AVERAGE('Assumptions (Biomass)'!$AS$2:$AU$2)/10^9,0)</f>
        <v>0.07810293522</v>
      </c>
      <c r="BC2237" s="160">
        <f>IF($AW$2030&gt;0,'Assumptions (Biomass)'!AB11*Model!$AW$2030*AVERAGE('Assumptions (Biomass)'!$AS$2:$AU$2)/10^9,0)</f>
        <v>0.07396586161</v>
      </c>
      <c r="BD2237" s="160">
        <f>IF($AW$2030&gt;0,'Assumptions (Biomass)'!AC11*Model!$AW$2030*AVERAGE('Assumptions (Biomass)'!$AS$2:$AU$2)/10^9,0)</f>
        <v>0.07396586161</v>
      </c>
      <c r="BE2237" s="160">
        <f>IF($AW$2030&gt;0,'Assumptions (Biomass)'!AD11*Model!$AW$2030*AVERAGE('Assumptions (Biomass)'!$AS$2:$AU$2)/10^9,0)</f>
        <v>0.07409122747</v>
      </c>
      <c r="BF2237" s="160">
        <f>IF($AW$2030&gt;0,'Assumptions (Biomass)'!AE11*Model!$AW$2030*AVERAGE('Assumptions (Biomass)'!$AS$2:$AU$2)/10^9,0)</f>
        <v>0.07396586161</v>
      </c>
      <c r="BG2237" s="160">
        <f>IF($AW$2030&gt;0,'Assumptions (Biomass)'!AF11*Model!$AW$2030*AVERAGE('Assumptions (Biomass)'!$AS$2:$AU$2)/10^9,0)</f>
        <v>0.07409122747</v>
      </c>
      <c r="BH2237" s="160">
        <f>IF($AW$2030&gt;0,'Assumptions (Biomass)'!AG11*Model!$AW$2030*AVERAGE('Assumptions (Biomass)'!$AS$2:$AU$2)/10^9,0)</f>
        <v>0.07396586161</v>
      </c>
      <c r="BI2237" s="160">
        <f>IF($AW$2030&gt;0,'Assumptions (Biomass)'!AH11*Model!$AW$2030*AVERAGE('Assumptions (Biomass)'!$AS$2:$AU$2)/10^9,0)</f>
        <v>0.07409122747</v>
      </c>
      <c r="BJ2237" s="160">
        <f>IF($AW$2030&gt;0,'Assumptions (Biomass)'!AI11*Model!$AW$2030*AVERAGE('Assumptions (Biomass)'!$AS$2:$AU$2)/10^9,0)</f>
        <v>0.07396586161</v>
      </c>
      <c r="BK2237" s="160">
        <f>IF($AW$2030&gt;0,'Assumptions (Biomass)'!AJ11*Model!$AW$2030*AVERAGE('Assumptions (Biomass)'!$AS$2:$AU$2)/10^9,0)</f>
        <v>0.07409122747</v>
      </c>
      <c r="BL2237" s="160">
        <f>IF($AW$2030&gt;0,'Assumptions (Biomass)'!AK11*Model!$AW$2030*AVERAGE('Assumptions (Biomass)'!$AS$2:$AU$2)/10^9,0)</f>
        <v>0.0369829308</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0.06392996272</v>
      </c>
      <c r="AY2238" s="160">
        <f>IF($AX$2030&gt;0,'Assumptions (Biomass)'!W11*Model!$AX$2030*AVERAGE('Assumptions (Biomass)'!$AT$2:$AV$2)/10^9,0)</f>
        <v>0.1214669292</v>
      </c>
      <c r="AZ2238" s="160">
        <f>IF($AX$2030&gt;0,'Assumptions (Biomass)'!X11*Model!$AX$2030*AVERAGE('Assumptions (Biomass)'!$AT$2:$AV$2)/10^9,0)</f>
        <v>0.1093202363</v>
      </c>
      <c r="BA2238" s="160">
        <f>IF($AX$2030&gt;0,'Assumptions (Biomass)'!Y11*Model!$AX$2030*AVERAGE('Assumptions (Biomass)'!$AT$2:$AV$2)/10^9,0)</f>
        <v>0.0984521426</v>
      </c>
      <c r="BB2238" s="160">
        <f>IF($AX$2030&gt;0,'Assumptions (Biomass)'!Z11*Model!$AX$2030*AVERAGE('Assumptions (Biomass)'!$AT$2:$AV$2)/10^9,0)</f>
        <v>0.08860692834</v>
      </c>
      <c r="BC2238" s="160">
        <f>IF($AX$2030&gt;0,'Assumptions (Biomass)'!AA11*Model!$AX$2030*AVERAGE('Assumptions (Biomass)'!$AT$2:$AV$2)/10^9,0)</f>
        <v>0.07965673356</v>
      </c>
      <c r="BD2238" s="160">
        <f>IF($AX$2030&gt;0,'Assumptions (Biomass)'!AB11*Model!$AX$2030*AVERAGE('Assumptions (Biomass)'!$AT$2:$AV$2)/10^9,0)</f>
        <v>0.07543735602</v>
      </c>
      <c r="BE2238" s="160">
        <f>IF($AX$2030&gt;0,'Assumptions (Biomass)'!AC11*Model!$AX$2030*AVERAGE('Assumptions (Biomass)'!$AT$2:$AV$2)/10^9,0)</f>
        <v>0.07543735602</v>
      </c>
      <c r="BF2238" s="160">
        <f>IF($AX$2030&gt;0,'Assumptions (Biomass)'!AD11*Model!$AX$2030*AVERAGE('Assumptions (Biomass)'!$AT$2:$AV$2)/10^9,0)</f>
        <v>0.07556521594</v>
      </c>
      <c r="BG2238" s="160">
        <f>IF($AX$2030&gt;0,'Assumptions (Biomass)'!AE11*Model!$AX$2030*AVERAGE('Assumptions (Biomass)'!$AT$2:$AV$2)/10^9,0)</f>
        <v>0.07543735602</v>
      </c>
      <c r="BH2238" s="160">
        <f>IF($AX$2030&gt;0,'Assumptions (Biomass)'!AF11*Model!$AX$2030*AVERAGE('Assumptions (Biomass)'!$AT$2:$AV$2)/10^9,0)</f>
        <v>0.07556521594</v>
      </c>
      <c r="BI2238" s="160">
        <f>IF($AX$2030&gt;0,'Assumptions (Biomass)'!AG11*Model!$AX$2030*AVERAGE('Assumptions (Biomass)'!$AT$2:$AV$2)/10^9,0)</f>
        <v>0.07543735602</v>
      </c>
      <c r="BJ2238" s="160">
        <f>IF($AX$2030&gt;0,'Assumptions (Biomass)'!AH11*Model!$AX$2030*AVERAGE('Assumptions (Biomass)'!$AT$2:$AV$2)/10^9,0)</f>
        <v>0.07556521594</v>
      </c>
      <c r="BK2238" s="160">
        <f>IF($AX$2030&gt;0,'Assumptions (Biomass)'!AI11*Model!$AX$2030*AVERAGE('Assumptions (Biomass)'!$AT$2:$AV$2)/10^9,0)</f>
        <v>0.07543735602</v>
      </c>
      <c r="BL2238" s="160">
        <f>IF($AX$2030&gt;0,'Assumptions (Biomass)'!AJ11*Model!$AX$2030*AVERAGE('Assumptions (Biomass)'!$AT$2:$AV$2)/10^9,0)</f>
        <v>0.07556521594</v>
      </c>
      <c r="BM2238" s="160">
        <f>IF($AX$2030&gt;0,'Assumptions (Biomass)'!AK11*Model!$AX$2030*AVERAGE('Assumptions (Biomass)'!$AT$2:$AV$2)/10^9,0)</f>
        <v>0.03771867801</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0.06520180058</v>
      </c>
      <c r="AZ2239" s="160">
        <f>IF($AY$2030&gt;0,'Assumptions (Biomass)'!W11*Model!$AY$2030*AVERAGE('Assumptions (Biomass)'!$AU$2:$AW$2)/10^9,0)</f>
        <v>0.1238834211</v>
      </c>
      <c r="BA2239" s="160">
        <f>IF($AY$2030&gt;0,'Assumptions (Biomass)'!X11*Model!$AY$2030*AVERAGE('Assumptions (Biomass)'!$AU$2:$AW$2)/10^9,0)</f>
        <v>0.111495079</v>
      </c>
      <c r="BB2239" s="160">
        <f>IF($AY$2030&gt;0,'Assumptions (Biomass)'!Y11*Model!$AY$2030*AVERAGE('Assumptions (Biomass)'!$AU$2:$AW$2)/10^9,0)</f>
        <v>0.1004107729</v>
      </c>
      <c r="BC2239" s="160">
        <f>IF($AY$2030&gt;0,'Assumptions (Biomass)'!Z11*Model!$AY$2030*AVERAGE('Assumptions (Biomass)'!$AU$2:$AW$2)/10^9,0)</f>
        <v>0.0903696956</v>
      </c>
      <c r="BD2239" s="160">
        <f>IF($AY$2030&gt;0,'Assumptions (Biomass)'!AA11*Model!$AY$2030*AVERAGE('Assumptions (Biomass)'!$AU$2:$AW$2)/10^9,0)</f>
        <v>0.08124144352</v>
      </c>
      <c r="BE2239" s="160">
        <f>IF($AY$2030&gt;0,'Assumptions (Biomass)'!AB11*Model!$AY$2030*AVERAGE('Assumptions (Biomass)'!$AU$2:$AW$2)/10^9,0)</f>
        <v>0.07693812468</v>
      </c>
      <c r="BF2239" s="160">
        <f>IF($AY$2030&gt;0,'Assumptions (Biomass)'!AC11*Model!$AY$2030*AVERAGE('Assumptions (Biomass)'!$AU$2:$AW$2)/10^9,0)</f>
        <v>0.07693812468</v>
      </c>
      <c r="BG2239" s="160">
        <f>IF($AY$2030&gt;0,'Assumptions (Biomass)'!AD11*Model!$AY$2030*AVERAGE('Assumptions (Biomass)'!$AU$2:$AW$2)/10^9,0)</f>
        <v>0.07706852828</v>
      </c>
      <c r="BH2239" s="160">
        <f>IF($AY$2030&gt;0,'Assumptions (Biomass)'!AE11*Model!$AY$2030*AVERAGE('Assumptions (Biomass)'!$AU$2:$AW$2)/10^9,0)</f>
        <v>0.07693812468</v>
      </c>
      <c r="BI2239" s="160">
        <f>IF($AY$2030&gt;0,'Assumptions (Biomass)'!AF11*Model!$AY$2030*AVERAGE('Assumptions (Biomass)'!$AU$2:$AW$2)/10^9,0)</f>
        <v>0.07706852828</v>
      </c>
      <c r="BJ2239" s="160">
        <f>IF($AY$2030&gt;0,'Assumptions (Biomass)'!AG11*Model!$AY$2030*AVERAGE('Assumptions (Biomass)'!$AU$2:$AW$2)/10^9,0)</f>
        <v>0.07693812468</v>
      </c>
      <c r="BK2239" s="160">
        <f>IF($AY$2030&gt;0,'Assumptions (Biomass)'!AH11*Model!$AY$2030*AVERAGE('Assumptions (Biomass)'!$AU$2:$AW$2)/10^9,0)</f>
        <v>0.07706852828</v>
      </c>
      <c r="BL2239" s="160">
        <f>IF($AY$2030&gt;0,'Assumptions (Biomass)'!AI11*Model!$AY$2030*AVERAGE('Assumptions (Biomass)'!$AU$2:$AW$2)/10^9,0)</f>
        <v>0.07693812468</v>
      </c>
      <c r="BM2239" s="160">
        <f>IF($AY$2030&gt;0,'Assumptions (Biomass)'!AJ11*Model!$AY$2030*AVERAGE('Assumptions (Biomass)'!$AU$2:$AW$2)/10^9,0)</f>
        <v>0.07706852828</v>
      </c>
      <c r="BN2239" s="160">
        <f>IF($AY$2030&gt;0,'Assumptions (Biomass)'!AK11*Model!$AY$2030*AVERAGE('Assumptions (Biomass)'!$AU$2:$AW$2)/10^9,0)</f>
        <v>0.03846906234</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0.06649894068</v>
      </c>
      <c r="BA2240" s="160">
        <f>IF($AZ$2030&gt;0,'Assumptions (Biomass)'!W11*Model!$AZ$2030*AVERAGE('Assumptions (Biomass)'!$AV$2:$AX$2)/10^9,0)</f>
        <v>0.1263479873</v>
      </c>
      <c r="BB2240" s="160">
        <f>IF($AZ$2030&gt;0,'Assumptions (Biomass)'!X11*Model!$AZ$2030*AVERAGE('Assumptions (Biomass)'!$AV$2:$AX$2)/10^9,0)</f>
        <v>0.1137131886</v>
      </c>
      <c r="BC2240" s="160">
        <f>IF($AZ$2030&gt;0,'Assumptions (Biomass)'!Y11*Model!$AZ$2030*AVERAGE('Assumptions (Biomass)'!$AV$2:$AX$2)/10^9,0)</f>
        <v>0.1024083686</v>
      </c>
      <c r="BD2240" s="160">
        <f>IF($AZ$2030&gt;0,'Assumptions (Biomass)'!Z11*Model!$AZ$2030*AVERAGE('Assumptions (Biomass)'!$AV$2:$AX$2)/10^9,0)</f>
        <v>0.09216753178</v>
      </c>
      <c r="BE2240" s="160">
        <f>IF($AZ$2030&gt;0,'Assumptions (Biomass)'!AA11*Model!$AZ$2030*AVERAGE('Assumptions (Biomass)'!$AV$2:$AX$2)/10^9,0)</f>
        <v>0.08285768008</v>
      </c>
      <c r="BF2240" s="160">
        <f>IF($AZ$2030&gt;0,'Assumptions (Biomass)'!AB11*Model!$AZ$2030*AVERAGE('Assumptions (Biomass)'!$AV$2:$AX$2)/10^9,0)</f>
        <v>0.07846875</v>
      </c>
      <c r="BG2240" s="160">
        <f>IF($AZ$2030&gt;0,'Assumptions (Biomass)'!AC11*Model!$AZ$2030*AVERAGE('Assumptions (Biomass)'!$AV$2:$AX$2)/10^9,0)</f>
        <v>0.07846875</v>
      </c>
      <c r="BH2240" s="160">
        <f>IF($AZ$2030&gt;0,'Assumptions (Biomass)'!AD11*Model!$AZ$2030*AVERAGE('Assumptions (Biomass)'!$AV$2:$AX$2)/10^9,0)</f>
        <v>0.07860174788</v>
      </c>
      <c r="BI2240" s="160">
        <f>IF($AZ$2030&gt;0,'Assumptions (Biomass)'!AE11*Model!$AZ$2030*AVERAGE('Assumptions (Biomass)'!$AV$2:$AX$2)/10^9,0)</f>
        <v>0.07846875</v>
      </c>
      <c r="BJ2240" s="160">
        <f>IF($AZ$2030&gt;0,'Assumptions (Biomass)'!AF11*Model!$AZ$2030*AVERAGE('Assumptions (Biomass)'!$AV$2:$AX$2)/10^9,0)</f>
        <v>0.07860174788</v>
      </c>
      <c r="BK2240" s="160">
        <f>IF($AZ$2030&gt;0,'Assumptions (Biomass)'!AG11*Model!$AZ$2030*AVERAGE('Assumptions (Biomass)'!$AV$2:$AX$2)/10^9,0)</f>
        <v>0.07846875</v>
      </c>
      <c r="BL2240" s="160">
        <f>IF($AZ$2030&gt;0,'Assumptions (Biomass)'!AH11*Model!$AZ$2030*AVERAGE('Assumptions (Biomass)'!$AV$2:$AX$2)/10^9,0)</f>
        <v>0.07860174788</v>
      </c>
      <c r="BM2240" s="160">
        <f>IF($AZ$2030&gt;0,'Assumptions (Biomass)'!AI11*Model!$AZ$2030*AVERAGE('Assumptions (Biomass)'!$AV$2:$AX$2)/10^9,0)</f>
        <v>0.07846875</v>
      </c>
      <c r="BN2240" s="160">
        <f>IF($AZ$2030&gt;0,'Assumptions (Biomass)'!AJ11*Model!$AZ$2030*AVERAGE('Assumptions (Biomass)'!$AV$2:$AX$2)/10^9,0)</f>
        <v>0.07860174788</v>
      </c>
      <c r="BO2240" s="160">
        <f>IF($AZ$2030&gt;0,'Assumptions (Biomass)'!AK11*Model!$AZ$2030*AVERAGE('Assumptions (Biomass)'!$AV$2:$AX$2)/10^9,0)</f>
        <v>0.039234375</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0.06782188639</v>
      </c>
      <c r="BB2241" s="160">
        <f>IF($BA$2030&gt;0,'Assumptions (Biomass)'!W11*Model!$BA$2030*AVERAGE('Assumptions (Biomass)'!$AW$2:$AY$2)/10^9,0)</f>
        <v>0.1288615841</v>
      </c>
      <c r="BC2241" s="160">
        <f>IF($BA$2030&gt;0,'Assumptions (Biomass)'!X11*Model!$BA$2030*AVERAGE('Assumptions (Biomass)'!$AW$2:$AY$2)/10^9,0)</f>
        <v>0.1159754257</v>
      </c>
      <c r="BD2241" s="160">
        <f>IF($BA$2030&gt;0,'Assumptions (Biomass)'!Y11*Model!$BA$2030*AVERAGE('Assumptions (Biomass)'!$AW$2:$AY$2)/10^9,0)</f>
        <v>0.104445705</v>
      </c>
      <c r="BE2241" s="160">
        <f>IF($BA$2030&gt;0,'Assumptions (Biomass)'!Z11*Model!$BA$2030*AVERAGE('Assumptions (Biomass)'!$AW$2:$AY$2)/10^9,0)</f>
        <v>0.09400113454</v>
      </c>
      <c r="BF2241" s="160">
        <f>IF($BA$2030&gt;0,'Assumptions (Biomass)'!AA11*Model!$BA$2030*AVERAGE('Assumptions (Biomass)'!$AW$2:$AY$2)/10^9,0)</f>
        <v>0.08450607044</v>
      </c>
      <c r="BG2241" s="160">
        <f>IF($BA$2030&gt;0,'Assumptions (Biomass)'!AB11*Model!$BA$2030*AVERAGE('Assumptions (Biomass)'!$AW$2:$AY$2)/10^9,0)</f>
        <v>0.08002982594</v>
      </c>
      <c r="BH2241" s="160">
        <f>IF($BA$2030&gt;0,'Assumptions (Biomass)'!AC11*Model!$BA$2030*AVERAGE('Assumptions (Biomass)'!$AW$2:$AY$2)/10^9,0)</f>
        <v>0.08002982594</v>
      </c>
      <c r="BI2241" s="160">
        <f>IF($BA$2030&gt;0,'Assumptions (Biomass)'!AD11*Model!$BA$2030*AVERAGE('Assumptions (Biomass)'!$AW$2:$AY$2)/10^9,0)</f>
        <v>0.08016546971</v>
      </c>
      <c r="BJ2241" s="160">
        <f>IF($BA$2030&gt;0,'Assumptions (Biomass)'!AE11*Model!$BA$2030*AVERAGE('Assumptions (Biomass)'!$AW$2:$AY$2)/10^9,0)</f>
        <v>0.08002982594</v>
      </c>
      <c r="BK2241" s="160">
        <f>IF($BA$2030&gt;0,'Assumptions (Biomass)'!AF11*Model!$BA$2030*AVERAGE('Assumptions (Biomass)'!$AW$2:$AY$2)/10^9,0)</f>
        <v>0.08016546971</v>
      </c>
      <c r="BL2241" s="160">
        <f>IF($BA$2030&gt;0,'Assumptions (Biomass)'!AG11*Model!$BA$2030*AVERAGE('Assumptions (Biomass)'!$AW$2:$AY$2)/10^9,0)</f>
        <v>0.08002982594</v>
      </c>
      <c r="BM2241" s="160">
        <f>IF($BA$2030&gt;0,'Assumptions (Biomass)'!AH11*Model!$BA$2030*AVERAGE('Assumptions (Biomass)'!$AW$2:$AY$2)/10^9,0)</f>
        <v>0.08016546971</v>
      </c>
      <c r="BN2241" s="160">
        <f>IF($BA$2030&gt;0,'Assumptions (Biomass)'!AI11*Model!$BA$2030*AVERAGE('Assumptions (Biomass)'!$AW$2:$AY$2)/10^9,0)</f>
        <v>0.08002982594</v>
      </c>
      <c r="BO2241" s="160">
        <f>IF($BA$2030&gt;0,'Assumptions (Biomass)'!AJ11*Model!$BA$2030*AVERAGE('Assumptions (Biomass)'!$AW$2:$AY$2)/10^9,0)</f>
        <v>0.08016546971</v>
      </c>
      <c r="BP2241" s="160">
        <f>IF($BA$2030&gt;0,'Assumptions (Biomass)'!AK11*Model!$BA$2030*AVERAGE('Assumptions (Biomass)'!$AW$2:$AY$2)/10^9,0)</f>
        <v>0.04001491297</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-0.03411612528</v>
      </c>
      <c r="D2242" s="181">
        <f>IF(Model!D2028+Model!D2029-D2026-D2190+D2138&gt;0,(1-'Assumptions (Biomass)'!C28)*(Model!D2028+Model!D2029-D2026-D2190+D2138)+Model!D2190-D2085+Model!D2086,Model!D2028+Model!D2029-D2026+D2138-D2085+Model!D2086)</f>
        <v>0.02239156971</v>
      </c>
      <c r="E2242" s="181">
        <f>IF(Model!E2028+Model!E2029-E2026-E2190+E2138&gt;0,(1-'Assumptions (Biomass)'!D28)*(Model!E2028+Model!E2029-E2026-E2190+E2138)+Model!E2190-E2085+Model!E2086,Model!E2028+Model!E2029-E2026+E2138-E2085+Model!E2086)</f>
        <v>-0.009309357215</v>
      </c>
      <c r="F2242" s="181">
        <f>IF(Model!F2028+Model!F2029-F2026-F2190+F2138&gt;0,(1-'Assumptions (Biomass)'!E28)*(Model!F2028+Model!F2029-F2026-F2190+F2138)+Model!F2190-F2085+Model!F2086,Model!F2028+Model!F2029-F2026+F2138-F2085+Model!F2086)</f>
        <v>0.04333975459</v>
      </c>
      <c r="G2242" s="181">
        <f>IF(Model!G2028+Model!G2029-G2026-G2190+G2138&gt;0,(1-'Assumptions (Biomass)'!F28)*(Model!G2028+Model!G2029-G2026-G2190+G2138)+Model!G2190-G2085+Model!G2086,Model!G2028+Model!G2029-G2026+G2138-G2085+Model!G2086)</f>
        <v>0.03914334216</v>
      </c>
      <c r="H2242" s="181">
        <f>IF(Model!H2028+Model!H2029-H2026-H2190+H2138&gt;0,(1-'Assumptions (Biomass)'!G28)*(Model!H2028+Model!H2029-H2026-H2190+H2138)+Model!H2190-H2085+Model!H2086,Model!H2028+Model!H2029-H2026+H2138-H2085+Model!H2086)</f>
        <v>0.06826235541</v>
      </c>
      <c r="I2242" s="181">
        <f>IF(Model!I2028+Model!I2029-I2026-I2190+I2138&gt;0,(1-'Assumptions (Biomass)'!H28)*(Model!I2028+Model!I2029-I2026-I2190+I2138)+Model!I2190-I2085+Model!I2086,Model!I2028+Model!I2029-I2026+I2138-I2085+Model!I2086)</f>
        <v>0.02609487308</v>
      </c>
      <c r="J2242" s="181">
        <f>IF(Model!J2028+Model!J2029-J2026-J2190+J2138&gt;0,(1-'Assumptions (Biomass)'!I28)*(Model!J2028+Model!J2029-J2026-J2190+J2138)+Model!J2190-J2085+Model!J2086,Model!J2028+Model!J2029-J2026+J2138-J2085+Model!J2086)</f>
        <v>0.02175786999</v>
      </c>
      <c r="K2242" s="181">
        <f>IF(Model!K2028+Model!K2029-K2026-K2190+K2138&gt;0,(1-'Assumptions (Biomass)'!J28)*(Model!K2028+Model!K2029-K2026-K2190+K2138)+Model!K2190-K2085+Model!K2086,Model!K2028+Model!K2029-K2026+K2138-K2085+Model!K2086)</f>
        <v>0.02762565699</v>
      </c>
      <c r="L2242" s="181">
        <f>IF(Model!L2028+Model!L2029-L2026-L2190+L2138&gt;0,(1-'Assumptions (Biomass)'!K28)*(Model!L2028+Model!L2029-L2026-L2190+L2138)+Model!L2190-L2085+Model!L2086,Model!L2028+Model!L2029-L2026+L2138-L2085+Model!L2086)</f>
        <v>-0.06018646562</v>
      </c>
      <c r="M2242" s="181">
        <f>IF(Model!M2028+Model!M2029-M2026-M2190+M2138&gt;0,(1-'Assumptions (Biomass)'!L28)*(Model!M2028+Model!M2029-M2026-M2190+M2138)+Model!M2190-M2085+Model!M2086,Model!M2028+Model!M2029-M2026+M2138-M2085+Model!M2086)</f>
        <v>-0.06822924829</v>
      </c>
      <c r="N2242" s="181">
        <f>IF(Model!N2028+Model!N2029-N2026-N2190+N2138&gt;0,(1-'Assumptions (Biomass)'!M28)*(Model!N2028+Model!N2029-N2026-N2190+N2138)+Model!N2190-N2085+Model!N2086,Model!N2028+Model!N2029-N2026+N2138-N2085+Model!N2086)</f>
        <v>-0.08366469406</v>
      </c>
      <c r="O2242" s="181">
        <f>IF(Model!O2028+Model!O2029-O2026-O2190+O2138&gt;0,(1-'Assumptions (Biomass)'!N28)*(Model!O2028+Model!O2029-O2026-O2190+O2138)+Model!O2190-O2085+Model!O2086,Model!O2028+Model!O2029-O2026+O2138-O2085+Model!O2086)</f>
        <v>-0.128051436</v>
      </c>
      <c r="P2242" s="181">
        <f>IF(Model!P2028+Model!P2029-P2026-P2190+P2138&gt;0,(1-'Assumptions (Biomass)'!O28)*(Model!P2028+Model!P2029-P2026-P2190+P2138)+Model!P2190-P2085+Model!P2086,Model!P2028+Model!P2029-P2026+P2138-P2085+Model!P2086)</f>
        <v>-0.0830733635</v>
      </c>
      <c r="Q2242" s="181">
        <f>IF(Model!Q2028+Model!Q2029-Q2026-Q2190+Q2138&gt;0,(1-'Assumptions (Biomass)'!P28)*(Model!Q2028+Model!Q2029-Q2026-Q2190+Q2138)+Model!Q2190-Q2085+Model!Q2086,Model!Q2028+Model!Q2029-Q2026+Q2138-Q2085+Model!Q2086)</f>
        <v>-0.05952816214</v>
      </c>
      <c r="R2242" s="181">
        <f>IF(Model!R2028+Model!R2029-R2026-R2190+R2138&gt;0,(1-'Assumptions (Biomass)'!Q28)*(Model!R2028+Model!R2029-R2026-R2190+R2138)+Model!R2190-R2085+Model!R2086,Model!R2028+Model!R2029-R2026+R2138-R2085+Model!R2086)</f>
        <v>-0.1171471215</v>
      </c>
      <c r="S2242" s="181">
        <f>IF(Model!S2028+Model!S2029-S2026-S2190+S2138&gt;0,(1-'Assumptions (Biomass)'!R28)*(Model!S2028+Model!S2029-S2026-S2190+S2138)+Model!S2190-S2085+Model!S2086,Model!S2028+Model!S2029-S2026+S2138-S2085+Model!S2086)</f>
        <v>-0.09456684044</v>
      </c>
      <c r="T2242" s="181">
        <f>IF(Model!T2028+Model!T2029-T2026-T2190+T2138&gt;0,(1-'Assumptions (Biomass)'!S28)*(Model!T2028+Model!T2029-T2026-T2190+T2138)+Model!T2190-T2085+Model!T2086,Model!T2028+Model!T2029-T2026+T2138-T2085+Model!T2086)</f>
        <v>-0.09422231899</v>
      </c>
      <c r="U2242" s="181">
        <f>IF(Model!U2028+Model!U2029-U2026-U2190+U2138&gt;0,(1-'Assumptions (Biomass)'!T28)*(Model!U2028+Model!U2029-U2026-U2190+U2138)+Model!U2190-U2085+Model!U2086,Model!U2028+Model!U2029-U2026+U2138-U2085+Model!U2086)</f>
        <v>-0.1977351073</v>
      </c>
      <c r="V2242" s="181">
        <f>IF(Model!V2028+Model!V2029-V2026-V2190+V2138&gt;0,(1-'Assumptions (Biomass)'!U28)*(Model!V2028+Model!V2029-V2026-V2190+V2138)+Model!V2190-V2085+Model!V2086,Model!V2028+Model!V2029-V2026+V2138-V2085+Model!V2086)</f>
        <v>-0.3194661147</v>
      </c>
      <c r="W2242" s="181">
        <f>IF(Model!W2028+Model!W2029-W2026-W2190+W2138&gt;0,(1-'Assumptions (Biomass)'!V28)*(Model!W2028+Model!W2029-W2026-W2190+W2138)+Model!W2190-W2085+Model!W2086,Model!W2028+Model!W2029-W2026+W2138-W2085+Model!W2086)</f>
        <v>-0.3837626549</v>
      </c>
      <c r="X2242" s="181">
        <f>IF(Model!X2028+Model!X2029-X2026-X2190+X2138&gt;0,(1-'Assumptions (Biomass)'!W28)*(Model!X2028+Model!X2029-X2026-X2190+X2138)+Model!X2190-X2085+Model!X2086,Model!X2028+Model!X2029-X2026+X2138-X2085+Model!X2086)</f>
        <v>-0.3813733427</v>
      </c>
      <c r="Y2242" s="181">
        <f>IF(Model!Y2028+Model!Y2029-Y2026-Y2190+Y2138&gt;0,(1-'Assumptions (Biomass)'!X28)*(Model!Y2028+Model!Y2029-Y2026-Y2190+Y2138)+Model!Y2190-Y2085+Model!Y2086,Model!Y2028+Model!Y2029-Y2026+Y2138-Y2085+Model!Y2086)</f>
        <v>-0.3779012271</v>
      </c>
      <c r="Z2242" s="181">
        <f>IF(Model!Z2028+Model!Z2029-Z2026-Z2190+Z2138&gt;0,(1-'Assumptions (Biomass)'!Y28)*(Model!Z2028+Model!Z2029-Z2026-Z2190+Z2138)+Model!Z2190-Z2085+Model!Z2086,Model!Z2028+Model!Z2029-Z2026+Z2138-Z2085+Model!Z2086)</f>
        <v>-0.3698648591</v>
      </c>
      <c r="AA2242" s="181">
        <f>IF(Model!AA2028+Model!AA2029-AA2026-AA2190+AA2138&gt;0,(1-'Assumptions (Biomass)'!Z28)*(Model!AA2028+Model!AA2029-AA2026-AA2190+AA2138)+Model!AA2190-AA2085+Model!AA2086,Model!AA2028+Model!AA2029-AA2026+AA2138-AA2085+Model!AA2086)</f>
        <v>-0.3530290651</v>
      </c>
      <c r="AB2242" s="181">
        <f>IF(Model!AB2028+Model!AB2029-AB2026-AB2190+AB2138&gt;0,(1-'Assumptions (Biomass)'!AA28)*(Model!AB2028+Model!AB2029-AB2026-AB2190+AB2138)+Model!AB2190-AB2085+Model!AB2086,Model!AB2028+Model!AB2029-AB2026+AB2138-AB2085+Model!AB2086)</f>
        <v>-0.3318251588</v>
      </c>
      <c r="AC2242" s="181">
        <f>IF(Model!AC2028+Model!AC2029-AC2026-AC2190+AC2138&gt;0,(1-'Assumptions (Biomass)'!AB28)*(Model!AC2028+Model!AC2029-AC2026-AC2190+AC2138)+Model!AC2190-AC2085+Model!AC2086,Model!AC2028+Model!AC2029-AC2026+AC2138-AC2085+Model!AC2086)</f>
        <v>-0.312521601</v>
      </c>
      <c r="AD2242" s="181">
        <f>IF(Model!AD2028+Model!AD2029-AD2026-AD2190+AD2138&gt;0,(1-'Assumptions (Biomass)'!AC28)*(Model!AD2028+Model!AD2029-AD2026-AD2190+AD2138)+Model!AD2190-AD2085+Model!AD2086,Model!AD2028+Model!AD2029-AD2026+AD2138-AD2085+Model!AD2086)</f>
        <v>-0.2899680676</v>
      </c>
      <c r="AE2242" s="181">
        <f>IF(Model!AE2028+Model!AE2029-AE2026-AE2190+AE2138&gt;0,(1-'Assumptions (Biomass)'!AD28)*(Model!AE2028+Model!AE2029-AE2026-AE2190+AE2138)+Model!AE2190-AE2085+Model!AE2086,Model!AE2028+Model!AE2029-AE2026+AE2138-AE2085+Model!AE2086)</f>
        <v>-0.2581721138</v>
      </c>
      <c r="AF2242" s="181">
        <f>IF(Model!AF2028+Model!AF2029-AF2026-AF2190+AF2138&gt;0,(1-'Assumptions (Biomass)'!AE28)*(Model!AF2028+Model!AF2029-AF2026-AF2190+AF2138)+Model!AF2190-AF2085+Model!AF2086,Model!AF2028+Model!AF2029-AF2026+AF2138-AF2085+Model!AF2086)</f>
        <v>-0.2401273047</v>
      </c>
      <c r="AG2242" s="181">
        <f>IF(Model!AG2028+Model!AG2029-AG2026-AG2190+AG2138&gt;0,(1-'Assumptions (Biomass)'!AF28)*(Model!AG2028+Model!AG2029-AG2026-AG2190+AG2138)+Model!AG2190-AG2085+Model!AG2086,Model!AG2028+Model!AG2029-AG2026+AG2138-AG2085+Model!AG2086)</f>
        <v>-0.2125360167</v>
      </c>
      <c r="AH2242" s="181">
        <f>IF(Model!AH2028+Model!AH2029-AH2026-AH2190+AH2138&gt;0,(1-'Assumptions (Biomass)'!AG28)*(Model!AH2028+Model!AH2029-AH2026-AH2190+AH2138)+Model!AH2190-AH2085+Model!AH2086,Model!AH2028+Model!AH2029-AH2026+AH2138-AH2085+Model!AH2086)</f>
        <v>-0.1905075104</v>
      </c>
      <c r="AI2242" s="181">
        <f>IF(Model!AI2028+Model!AI2029-AI2026-AI2190+AI2138&gt;0,(1-'Assumptions (Biomass)'!AH28)*(Model!AI2028+Model!AI2029-AI2026-AI2190+AI2138)+Model!AI2190-AI2085+Model!AI2086,Model!AI2028+Model!AI2029-AI2026+AI2138-AI2085+Model!AI2086)</f>
        <v>-0.1759440234</v>
      </c>
      <c r="AJ2242" s="181">
        <f>IF(Model!AJ2028+Model!AJ2029-AJ2026-AJ2190+AJ2138&gt;0,(1-'Assumptions (Biomass)'!AI28)*(Model!AJ2028+Model!AJ2029-AJ2026-AJ2190+AJ2138)+Model!AJ2190-AJ2085+Model!AJ2086,Model!AJ2028+Model!AJ2029-AJ2026+AJ2138-AJ2085+Model!AJ2086)</f>
        <v>-0.1630681621</v>
      </c>
      <c r="AK2242" s="181">
        <f>IF(Model!AK2028+Model!AK2029-AK2026-AK2190+AK2138&gt;0,(1-'Assumptions (Biomass)'!AJ28)*(Model!AK2028+Model!AK2029-AK2026-AK2190+AK2138)+Model!AK2190-AK2085+Model!AK2086,Model!AK2028+Model!AK2029-AK2026+AK2138-AK2085+Model!AK2086)</f>
        <v>-0.1494712796</v>
      </c>
      <c r="AL2242" s="181">
        <f>IF(Model!AL2028+Model!AL2029-AL2026-AL2190+AL2138&gt;0,(1-'Assumptions (Biomass)'!AK28)*(Model!AL2028+Model!AL2029-AL2026-AL2190+AL2138)+Model!AL2190-AL2085+Model!AL2086,Model!AL2028+Model!AL2029-AL2026+AL2138-AL2085+Model!AL2086)</f>
        <v>-0.1324030032</v>
      </c>
      <c r="AM2242" s="181">
        <f>IF(Model!AM2028+Model!AM2029-AM2026-AM2190+AM2138&gt;0,(1-'Assumptions (Biomass)'!AL28)*(Model!AM2028+Model!AM2029-AM2026-AM2190+AM2138)+Model!AM2190-AM2085+Model!AM2086,Model!AM2028+Model!AM2029-AM2026+AM2138-AM2085+Model!AM2086)</f>
        <v>-0.05763920849</v>
      </c>
      <c r="AN2242" s="181">
        <f>IF(Model!AN2028+Model!AN2029-AN2026-AN2190+AN2138&gt;0,(1-'Assumptions (Biomass)'!AM28)*(Model!AN2028+Model!AN2029-AN2026-AN2190+AN2138)+Model!AN2190-AN2085+Model!AN2086,Model!AN2028+Model!AN2029-AN2026+AN2138-AN2085+Model!AN2086)</f>
        <v>0.0004188417395</v>
      </c>
      <c r="AO2242" s="181">
        <f>IF(Model!AO2028+Model!AO2029-AO2026-AO2190+AO2138&gt;0,(1-'Assumptions (Biomass)'!AN28)*(Model!AO2028+Model!AO2029-AO2026-AO2190+AO2138)+Model!AO2190-AO2085+Model!AO2086,Model!AO2028+Model!AO2029-AO2026+AO2138-AO2085+Model!AO2086)</f>
        <v>0.06297628594</v>
      </c>
      <c r="AP2242" s="181">
        <f>IF(Model!AP2028+Model!AP2029-AP2026-AP2190+AP2138&gt;0,(1-'Assumptions (Biomass)'!AO28)*(Model!AP2028+Model!AP2029-AP2026-AP2190+AP2138)+Model!AP2190-AP2085+Model!AP2086,Model!AP2028+Model!AP2029-AP2026+AP2138-AP2085+Model!AP2086)</f>
        <v>0.128634748</v>
      </c>
      <c r="AQ2242" s="181">
        <f>IF(Model!AQ2028+Model!AQ2029-AQ2026-AQ2190+AQ2138&gt;0,(1-'Assumptions (Biomass)'!AP28)*(Model!AQ2028+Model!AQ2029-AQ2026-AQ2190+AQ2138)+Model!AQ2190-AQ2085+Model!AQ2086,Model!AQ2028+Model!AQ2029-AQ2026+AQ2138-AQ2085+Model!AQ2086)</f>
        <v>0.1932980158</v>
      </c>
      <c r="AR2242" s="181">
        <f>IF(Model!AR2028+Model!AR2029-AR2026-AR2190+AR2138&gt;0,(1-'Assumptions (Biomass)'!AQ28)*(Model!AR2028+Model!AR2029-AR2026-AR2190+AR2138)+Model!AR2190-AR2085+Model!AR2086,Model!AR2028+Model!AR2029-AR2026+AR2138-AR2085+Model!AR2086)</f>
        <v>0.2587288567</v>
      </c>
      <c r="AS2242" s="181">
        <f>IF(Model!AS2028+Model!AS2029-AS2026-AS2190+AS2138&gt;0,(1-'Assumptions (Biomass)'!AR28)*(Model!AS2028+Model!AS2029-AS2026-AS2190+AS2138)+Model!AS2190-AS2085+Model!AS2086,Model!AS2028+Model!AS2029-AS2026+AS2138-AS2085+Model!AS2086)</f>
        <v>0.3254783414</v>
      </c>
      <c r="AT2242" s="181">
        <f>IF(Model!AT2028+Model!AT2029-AT2026-AT2190+AT2138&gt;0,(1-'Assumptions (Biomass)'!AS28)*(Model!AT2028+Model!AT2029-AT2026-AT2190+AT2138)+Model!AT2190-AT2085+Model!AT2086,Model!AT2028+Model!AT2029-AT2026+AT2138-AT2085+Model!AT2086)</f>
        <v>0.3966324171</v>
      </c>
      <c r="AU2242" s="181">
        <f>IF(Model!AU2028+Model!AU2029-AU2026-AU2190+AU2138&gt;0,(1-'Assumptions (Biomass)'!AT28)*(Model!AU2028+Model!AU2029-AU2026-AU2190+AU2138)+Model!AU2190-AU2085+Model!AU2086,Model!AU2028+Model!AU2029-AU2026+AU2138-AU2085+Model!AU2086)</f>
        <v>0.4730066502</v>
      </c>
      <c r="AV2242" s="181">
        <f>IF(Model!AV2028+Model!AV2029-AV2026-AV2190+AV2138&gt;0,(1-'Assumptions (Biomass)'!AU28)*(Model!AV2028+Model!AV2029-AV2026-AV2190+AV2138)+Model!AV2190-AV2085+Model!AV2086,Model!AV2028+Model!AV2029-AV2026+AV2138-AV2085+Model!AV2086)</f>
        <v>0.5527940958</v>
      </c>
      <c r="AW2242" s="181">
        <f>IF(Model!AW2028+Model!AW2029-AW2026-AW2190+AW2138&gt;0,(1-'Assumptions (Biomass)'!AV28)*(Model!AW2028+Model!AW2029-AW2026-AW2190+AW2138)+Model!AW2190-AW2085+Model!AW2086,Model!AW2028+Model!AW2029-AW2026+AW2138-AW2085+Model!AW2086)</f>
        <v>0.6293554446</v>
      </c>
      <c r="AX2242" s="181">
        <f>IF(Model!AX2028+Model!AX2029-AX2026-AX2190+AX2138&gt;0,(1-'Assumptions (Biomass)'!AW28)*(Model!AX2028+Model!AX2029-AX2026-AX2190+AX2138)+Model!AX2190-AX2085+Model!AX2086,Model!AX2028+Model!AX2029-AX2026+AX2138-AX2085+Model!AX2086)</f>
        <v>0.7190470267</v>
      </c>
      <c r="AY2242" s="181">
        <f>IF(Model!AY2028+Model!AY2029-AY2026-AY2190+AY2138&gt;0,(1-'Assumptions (Biomass)'!AX28)*(Model!AY2028+Model!AY2029-AY2026-AY2190+AY2138)+Model!AY2190-AY2085+Model!AY2086,Model!AY2028+Model!AY2029-AY2026+AY2138-AY2085+Model!AY2086)</f>
        <v>1.040619108</v>
      </c>
      <c r="AZ2242" s="181">
        <f>IF(Model!AZ2028+Model!AZ2029-AZ2026-AZ2190+AZ2138&gt;0,(1-'Assumptions (Biomass)'!AY28)*(Model!AZ2028+Model!AZ2029-AZ2026-AZ2190+AZ2138)+Model!AZ2190-AZ2085+Model!AZ2086,Model!AZ2028+Model!AZ2029-AZ2026+AZ2138-AZ2085+Model!AZ2086)</f>
        <v>1.345501444</v>
      </c>
      <c r="BA2242" s="181">
        <f>IF(Model!BA2028+Model!BA2029-BA2026-BA2190+BA2138&gt;0,(1-'Assumptions (Biomass)'!AZ28)*(Model!BA2028+Model!BA2029-BA2026-BA2190+BA2138)+Model!BA2190-BA2085+Model!BA2086,Model!BA2028+Model!BA2029-BA2026+BA2138-BA2085+Model!BA2086)</f>
        <v>1.640196735</v>
      </c>
    </row>
    <row r="2243" ht="15.75" customHeight="1">
      <c r="A2243" s="318" t="s">
        <v>64</v>
      </c>
      <c r="B2243" s="159" t="s">
        <v>351</v>
      </c>
      <c r="C2243" s="181">
        <f>IF(C2028+C2029-C2026-C2190+C2138&gt;0,'Assumptions (Biomass)'!B28*(C2028+C2029-C2026-C2190+C2138)-'Assumptions (Biomass)'!B29*Model!C2025/10^3,'Assumptions (Biomass)'!B29*Model!C2025/10^3)</f>
        <v>0.03257017464</v>
      </c>
      <c r="D2243" s="181">
        <f>IF(D2028+D2029-D2026-D2190+D2138&gt;0,'Assumptions (Biomass)'!C28*(D2028+D2029-D2026-D2190+D2138)-'Assumptions (Biomass)'!C29*Model!D2025/10^3,'Assumptions (Biomass)'!C29*Model!D2025/10^3)</f>
        <v>0.02493441232</v>
      </c>
      <c r="E2243" s="181">
        <f>IF(E2028+E2029-E2026-E2190+E2138&gt;0,'Assumptions (Biomass)'!D28*(E2028+E2029-E2026-E2190+E2138)-'Assumptions (Biomass)'!D29*Model!E2025/10^3,'Assumptions (Biomass)'!D29*Model!E2025/10^3)</f>
        <v>0.004080281012</v>
      </c>
      <c r="F2243" s="181">
        <f>IF(F2028+F2029-F2026-F2190+F2138&gt;0,'Assumptions (Biomass)'!E28*(F2028+F2029-F2026-F2190+F2138)-'Assumptions (Biomass)'!E29*Model!F2025/10^3,'Assumptions (Biomass)'!E29*Model!F2025/10^3)</f>
        <v>0.02620520035</v>
      </c>
      <c r="G2243" s="181">
        <f>IF(G2028+G2029-G2026-G2190+G2138&gt;0,'Assumptions (Biomass)'!F28*(G2028+G2029-G2026-G2190+G2138)-'Assumptions (Biomass)'!F29*Model!G2025/10^3,'Assumptions (Biomass)'!F29*Model!G2025/10^3)</f>
        <v>0.02558148877</v>
      </c>
      <c r="H2243" s="181">
        <f>IF(H2028+H2029-H2026-H2190+H2138&gt;0,'Assumptions (Biomass)'!G28*(H2028+H2029-H2026-H2190+H2138)-'Assumptions (Biomass)'!G29*Model!H2025/10^3,'Assumptions (Biomass)'!G29*Model!H2025/10^3)</f>
        <v>0.044084345</v>
      </c>
      <c r="I2243" s="181">
        <f>IF(I2028+I2029-I2026-I2190+I2138&gt;0,'Assumptions (Biomass)'!H28*(I2028+I2029-I2026-I2190+I2138)-'Assumptions (Biomass)'!H29*Model!I2025/10^3,'Assumptions (Biomass)'!H29*Model!I2025/10^3)</f>
        <v>0.02656950001</v>
      </c>
      <c r="J2243" s="181">
        <f>IF(J2028+J2029-J2026-J2190+J2138&gt;0,'Assumptions (Biomass)'!I28*(J2028+J2029-J2026-J2190+J2138)-'Assumptions (Biomass)'!I29*Model!J2025/10^3,'Assumptions (Biomass)'!I29*Model!J2025/10^3)</f>
        <v>0.02598093135</v>
      </c>
      <c r="K2243" s="181">
        <f>IF(K2028+K2029-K2026-K2190+K2138&gt;0,'Assumptions (Biomass)'!J28*(K2028+K2029-K2026-K2190+K2138)-'Assumptions (Biomass)'!J29*Model!K2025/10^3,'Assumptions (Biomass)'!J29*Model!K2025/10^3)</f>
        <v>0.03884698661</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0.0001263056182</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0.01496333941</v>
      </c>
      <c r="AO2243" s="181">
        <f>IF(AO2028+AO2029-AO2026-AO2190+AO2138&gt;0,'Assumptions (Biomass)'!AN28*(AO2028+AO2029-AO2026-AO2190+AO2138)-'Assumptions (Biomass)'!AN29*Model!AO2025/10^3,'Assumptions (Biomass)'!AN29*Model!AO2025/10^3)</f>
        <v>0.0322448618</v>
      </c>
      <c r="AP2243" s="181">
        <f>IF(AP2028+AP2029-AP2026-AP2190+AP2138&gt;0,'Assumptions (Biomass)'!AO28*(AP2028+AP2029-AP2026-AP2190+AP2138)-'Assumptions (Biomass)'!AO29*Model!AP2025/10^3,'Assumptions (Biomass)'!AO29*Model!AP2025/10^3)</f>
        <v>0.05000682387</v>
      </c>
      <c r="AQ2243" s="181">
        <f>IF(AQ2028+AQ2029-AQ2026-AQ2190+AQ2138&gt;0,'Assumptions (Biomass)'!AP28*(AQ2028+AQ2029-AQ2026-AQ2190+AQ2138)-'Assumptions (Biomass)'!AP29*Model!AQ2025/10^3,'Assumptions (Biomass)'!AP29*Model!AQ2025/10^3)</f>
        <v>0.06751037692</v>
      </c>
      <c r="AR2243" s="181">
        <f>IF(AR2028+AR2029-AR2026-AR2190+AR2138&gt;0,'Assumptions (Biomass)'!AQ28*(AR2028+AR2029-AR2026-AR2190+AR2138)-'Assumptions (Biomass)'!AQ29*Model!AR2025/10^3,'Assumptions (Biomass)'!AQ29*Model!AR2025/10^3)</f>
        <v>0.08522422677</v>
      </c>
      <c r="AS2243" s="181">
        <f>IF(AS2028+AS2029-AS2026-AS2190+AS2138&gt;0,'Assumptions (Biomass)'!AR28*(AS2028+AS2029-AS2026-AS2190+AS2138)-'Assumptions (Biomass)'!AR29*Model!AS2025/10^3,'Assumptions (Biomass)'!AR29*Model!AS2025/10^3)</f>
        <v>0.1032949851</v>
      </c>
      <c r="AT2243" s="181">
        <f>IF(AT2028+AT2029-AT2026-AT2190+AT2138&gt;0,'Assumptions (Biomass)'!AS28*(AT2028+AT2029-AT2026-AT2190+AT2138)-'Assumptions (Biomass)'!AS29*Model!AT2025/10^3,'Assumptions (Biomass)'!AS29*Model!AT2025/10^3)</f>
        <v>0.122543094</v>
      </c>
      <c r="AU2243" s="181">
        <f>IF(AU2028+AU2029-AU2026-AU2190+AU2138&gt;0,'Assumptions (Biomass)'!AT28*(AU2028+AU2029-AU2026-AU2190+AU2138)-'Assumptions (Biomass)'!AT29*Model!AU2025/10^3,'Assumptions (Biomass)'!AT29*Model!AU2025/10^3)</f>
        <v>0.143185479</v>
      </c>
      <c r="AV2243" s="181">
        <f>IF(AV2028+AV2029-AV2026-AV2190+AV2138&gt;0,'Assumptions (Biomass)'!AU28*(AV2028+AV2029-AV2026-AV2190+AV2138)-'Assumptions (Biomass)'!AU29*Model!AV2025/10^3,'Assumptions (Biomass)'!AU29*Model!AV2025/10^3)</f>
        <v>0.1647419452</v>
      </c>
      <c r="AW2243" s="181">
        <f>IF(AW2028+AW2029-AW2026-AW2190+AW2138&gt;0,'Assumptions (Biomass)'!AV28*(AW2028+AW2029-AW2026-AW2190+AW2138)-'Assumptions (Biomass)'!AV29*Model!AW2025/10^3,'Assumptions (Biomass)'!AV29*Model!AW2025/10^3)</f>
        <v>0.1854477475</v>
      </c>
      <c r="AX2243" s="181">
        <f>IF(AX2028+AX2029-AX2026-AX2190+AX2138&gt;0,'Assumptions (Biomass)'!AW28*(AX2028+AX2029-AX2026-AX2190+AX2138)-'Assumptions (Biomass)'!AW29*Model!AX2025/10^3,'Assumptions (Biomass)'!AW29*Model!AX2025/10^3)</f>
        <v>0.2096509085</v>
      </c>
      <c r="AY2243" s="181">
        <f>IF(AY2028+AY2029-AY2026-AY2190+AY2138&gt;0,'Assumptions (Biomass)'!AX28*(AY2028+AY2029-AY2026-AY2190+AY2138)-'Assumptions (Biomass)'!AX29*Model!AY2025/10^3,'Assumptions (Biomass)'!AX29*Model!AY2025/10^3)</f>
        <v>0.2474303174</v>
      </c>
      <c r="AZ2243" s="181">
        <f>IF(AZ2028+AZ2029-AZ2026-AZ2190+AZ2138&gt;0,'Assumptions (Biomass)'!AY28*(AZ2028+AZ2029-AZ2026-AZ2190+AZ2138)-'Assumptions (Biomass)'!AY29*Model!AZ2025/10^3,'Assumptions (Biomass)'!AY29*Model!AZ2025/10^3)</f>
        <v>0.2788679043</v>
      </c>
      <c r="BA2243" s="181">
        <f>IF(BA2028+BA2029-BA2026-BA2190+BA2138&gt;0,'Assumptions (Biomass)'!AZ28*(BA2028+BA2029-BA2026-BA2190+BA2138)-'Assumptions (Biomass)'!AZ29*Model!BA2025/10^3,'Assumptions (Biomass)'!AZ29*Model!BA2025/10^3)</f>
        <v>0.305635305</v>
      </c>
    </row>
    <row r="2244" ht="15.75" customHeight="1">
      <c r="A2244" s="321" t="s">
        <v>363</v>
      </c>
      <c r="B2244" s="322" t="s">
        <v>364</v>
      </c>
      <c r="C2244" s="256">
        <f>C2030*'Assumptions (Biomass)'!$V$27/1000000000</f>
        <v>0.003999</v>
      </c>
      <c r="D2244" s="256">
        <f>D2030*'Assumptions (Biomass)'!$V$27/1000000000</f>
        <v>0.0090558</v>
      </c>
      <c r="E2244" s="256">
        <f>E2030*'Assumptions (Biomass)'!$V$27/1000000000</f>
        <v>0.0043344</v>
      </c>
      <c r="F2244" s="256">
        <f>F2030*'Assumptions (Biomass)'!$V$27/1000000000</f>
        <v>0.0123582</v>
      </c>
      <c r="G2244" s="256">
        <f>G2030*'Assumptions (Biomass)'!$V$27/1000000000</f>
        <v>0.0013932</v>
      </c>
      <c r="H2244" s="256">
        <f>H2030*'Assumptions (Biomass)'!$V$27/1000000000</f>
        <v>0.0030186</v>
      </c>
      <c r="I2244" s="256">
        <f>I2030*'Assumptions (Biomass)'!$V$27/1000000000</f>
        <v>0.007482</v>
      </c>
      <c r="J2244" s="256">
        <f>J2030*'Assumptions (Biomass)'!$V$27/1000000000</f>
        <v>0.0056502</v>
      </c>
      <c r="K2244" s="256">
        <f>K2030*'Assumptions (Biomass)'!$V$27/1000000000</f>
        <v>0.0043602</v>
      </c>
      <c r="L2244" s="256">
        <f>L2030*'Assumptions (Biomass)'!$V$27/1000000000</f>
        <v>0.0124614</v>
      </c>
      <c r="M2244" s="256">
        <f>M2030*'Assumptions (Biomass)'!$V$27/1000000000</f>
        <v>0.0082818</v>
      </c>
      <c r="N2244" s="256">
        <f>N2030*'Assumptions (Biomass)'!$V$27/1000000000</f>
        <v>0.0138804</v>
      </c>
      <c r="O2244" s="256">
        <f>O2030*'Assumptions (Biomass)'!$V$27/1000000000</f>
        <v>0.0129516</v>
      </c>
      <c r="P2244" s="256">
        <f>P2030*'Assumptions (Biomass)'!$V$27/1000000000</f>
        <v>0.0244068</v>
      </c>
      <c r="Q2244" s="256">
        <f>Q2030*'Assumptions (Biomass)'!$V$27/1000000000</f>
        <v>0.0057792</v>
      </c>
      <c r="R2244" s="256">
        <f>R2030*'Assumptions (Biomass)'!$V$27/1000000000</f>
        <v>0.0149898</v>
      </c>
      <c r="S2244" s="256">
        <f>S2030*'Assumptions (Biomass)'!$V$27/1000000000</f>
        <v>0.0047988</v>
      </c>
      <c r="T2244" s="256">
        <f>T2030*'Assumptions (Biomass)'!$V$27/1000000000</f>
        <v>0.0016512</v>
      </c>
      <c r="U2244" s="256">
        <f>U2030*'Assumptions (Biomass)'!$V$27/1000000000</f>
        <v>0</v>
      </c>
      <c r="V2244" s="256">
        <f>V2030*'Assumptions (Biomass)'!$V$27/1000000000</f>
        <v>0</v>
      </c>
      <c r="W2244" s="256">
        <f>W2030*'Assumptions (Biomass)'!$V$27/1000000000</f>
        <v>0</v>
      </c>
      <c r="X2244" s="256">
        <f>X2030*'Assumptions (Biomass)'!$V$27/1000000000</f>
        <v>0.05253245914</v>
      </c>
      <c r="Y2244" s="256">
        <f>Y2030*'Assumptions (Biomass)'!$V$27/1000000000</f>
        <v>0.05253245914</v>
      </c>
      <c r="Z2244" s="256">
        <f>Z2030*'Assumptions (Biomass)'!$V$27/1000000000</f>
        <v>0.05253245914</v>
      </c>
      <c r="AA2244" s="256">
        <f>AA2030*'Assumptions (Biomass)'!$V$27/1000000000</f>
        <v>0.05253245914</v>
      </c>
      <c r="AB2244" s="256">
        <f>AB2030*'Assumptions (Biomass)'!$V$27/1000000000</f>
        <v>0.05253245914</v>
      </c>
      <c r="AC2244" s="256">
        <f>AC2030*'Assumptions (Biomass)'!$V$27/1000000000</f>
        <v>0.05253245914</v>
      </c>
      <c r="AD2244" s="256">
        <f>AD2030*'Assumptions (Biomass)'!$V$27/1000000000</f>
        <v>0.05253245914</v>
      </c>
      <c r="AE2244" s="256">
        <f>AE2030*'Assumptions (Biomass)'!$V$27/1000000000</f>
        <v>0.05253245914</v>
      </c>
      <c r="AF2244" s="256">
        <f>AF2030*'Assumptions (Biomass)'!$V$27/1000000000</f>
        <v>0.05253245914</v>
      </c>
      <c r="AG2244" s="256">
        <f>AG2030*'Assumptions (Biomass)'!$V$27/1000000000</f>
        <v>0.05253245914</v>
      </c>
      <c r="AH2244" s="256">
        <f>AH2030*'Assumptions (Biomass)'!$V$27/1000000000</f>
        <v>0.05253245914</v>
      </c>
      <c r="AI2244" s="256">
        <f>AI2030*'Assumptions (Biomass)'!$V$27/1000000000</f>
        <v>0.05253245914</v>
      </c>
      <c r="AJ2244" s="256">
        <f>AJ2030*'Assumptions (Biomass)'!$V$27/1000000000</f>
        <v>0.05253245914</v>
      </c>
      <c r="AK2244" s="256">
        <f>AK2030*'Assumptions (Biomass)'!$V$27/1000000000</f>
        <v>0.05253245914</v>
      </c>
      <c r="AL2244" s="256">
        <f>AL2030*'Assumptions (Biomass)'!$V$27/1000000000</f>
        <v>0.05253245914</v>
      </c>
      <c r="AM2244" s="256">
        <f>AM2030*'Assumptions (Biomass)'!$V$27/1000000000</f>
        <v>0.05253245914</v>
      </c>
      <c r="AN2244" s="256">
        <f>AN2030*'Assumptions (Biomass)'!$V$27/1000000000</f>
        <v>0.05253245914</v>
      </c>
      <c r="AO2244" s="256">
        <f>AO2030*'Assumptions (Biomass)'!$V$27/1000000000</f>
        <v>0.05253245914</v>
      </c>
      <c r="AP2244" s="256">
        <f>AP2030*'Assumptions (Biomass)'!$V$27/1000000000</f>
        <v>0.05253245914</v>
      </c>
      <c r="AQ2244" s="256">
        <f>AQ2030*'Assumptions (Biomass)'!$V$27/1000000000</f>
        <v>0.05253245914</v>
      </c>
      <c r="AR2244" s="256">
        <f>AR2030*'Assumptions (Biomass)'!$V$27/1000000000</f>
        <v>0.05253245914</v>
      </c>
      <c r="AS2244" s="256">
        <f>AS2030*'Assumptions (Biomass)'!$V$27/1000000000</f>
        <v>0.05253245914</v>
      </c>
      <c r="AT2244" s="256">
        <f>AT2030*'Assumptions (Biomass)'!$V$27/1000000000</f>
        <v>0.05253245914</v>
      </c>
      <c r="AU2244" s="256">
        <f>AU2030*'Assumptions (Biomass)'!$V$27/1000000000</f>
        <v>0.05253245914</v>
      </c>
      <c r="AV2244" s="256">
        <f>AV2030*'Assumptions (Biomass)'!$V$27/1000000000</f>
        <v>0.05253245914</v>
      </c>
      <c r="AW2244" s="256">
        <f>AW2030*'Assumptions (Biomass)'!$V$27/1000000000</f>
        <v>0.05253245914</v>
      </c>
      <c r="AX2244" s="256">
        <f>AX2030*'Assumptions (Biomass)'!$V$27/1000000000</f>
        <v>0.05253245914</v>
      </c>
      <c r="AY2244" s="256">
        <f>AY2030*'Assumptions (Biomass)'!$V$27/1000000000</f>
        <v>0.05253245914</v>
      </c>
      <c r="AZ2244" s="256">
        <f>AZ2030*'Assumptions (Biomass)'!$V$27/1000000000</f>
        <v>0.05253245914</v>
      </c>
      <c r="BA2244" s="256">
        <f>BA2030*'Assumptions (Biomass)'!$V$27/1000000000</f>
        <v>0.05253245914</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3674.2</v>
      </c>
      <c r="Y2245" s="167">
        <f>'Assumptions (Petroleum)'!X38</f>
        <v>33.6</v>
      </c>
      <c r="Z2245" s="167">
        <f>'Assumptions (Petroleum)'!Y38</f>
        <v>103</v>
      </c>
      <c r="AA2245" s="167">
        <f>'Assumptions (Petroleum)'!Z38</f>
        <v>51.9</v>
      </c>
      <c r="AB2245" s="167">
        <f>'Assumptions (Petroleum)'!AA38</f>
        <v>32</v>
      </c>
      <c r="AC2245" s="167">
        <f>'Assumptions (Petroleum)'!AB38</f>
        <v>41.3</v>
      </c>
      <c r="AD2245" s="167">
        <f>'Assumptions (Petroleum)'!AC38</f>
        <v>23.9</v>
      </c>
      <c r="AE2245" s="167">
        <f>'Assumptions (Petroleum)'!AD38</f>
        <v>45.6</v>
      </c>
      <c r="AF2245" s="167">
        <f>'Assumptions (Petroleum)'!AE38</f>
        <v>22.9</v>
      </c>
      <c r="AG2245" s="167">
        <f>'Assumptions (Petroleum)'!AF38</f>
        <v>49.8</v>
      </c>
      <c r="AH2245" s="167">
        <f>'Assumptions (Petroleum)'!AG38</f>
        <v>67.8</v>
      </c>
      <c r="AI2245" s="167">
        <f>'Assumptions (Petroleum)'!AH38</f>
        <v>184.6</v>
      </c>
      <c r="AJ2245" s="167">
        <f>'Assumptions (Petroleum)'!AI38</f>
        <v>183.3</v>
      </c>
      <c r="AK2245" s="167">
        <f>'Assumptions (Petroleum)'!AJ38</f>
        <v>184.2</v>
      </c>
      <c r="AL2245" s="167">
        <f>'Assumptions (Petroleum)'!AK38</f>
        <v>117</v>
      </c>
      <c r="AM2245" s="167">
        <f>'Assumptions (Petroleum)'!AL38</f>
        <v>79</v>
      </c>
      <c r="AN2245" s="167">
        <f>'Assumptions (Petroleum)'!AM38</f>
        <v>113.1</v>
      </c>
      <c r="AO2245" s="167">
        <f>'Assumptions (Petroleum)'!AN38</f>
        <v>35.6</v>
      </c>
      <c r="AP2245" s="167">
        <f>'Assumptions (Petroleum)'!AO38</f>
        <v>131.8</v>
      </c>
      <c r="AQ2245" s="167">
        <f>'Assumptions (Petroleum)'!AP38</f>
        <v>9.3</v>
      </c>
      <c r="AR2245" s="167">
        <f>'Assumptions (Petroleum)'!AQ38</f>
        <v>27.2</v>
      </c>
      <c r="AS2245" s="167">
        <f>'Assumptions (Petroleum)'!AR38</f>
        <v>22.5</v>
      </c>
      <c r="AT2245" s="167">
        <f>'Assumptions (Petroleum)'!AS38</f>
        <v>74.5</v>
      </c>
      <c r="AU2245" s="167">
        <f>'Assumptions (Petroleum)'!AT38</f>
        <v>33.8</v>
      </c>
      <c r="AV2245" s="167">
        <f>'Assumptions (Petroleum)'!AU38</f>
        <v>53.5</v>
      </c>
      <c r="AW2245" s="167">
        <f>'Assumptions (Petroleum)'!AV38</f>
        <v>9.9</v>
      </c>
      <c r="AX2245" s="167">
        <f>'Assumptions (Petroleum)'!AW38</f>
        <v>11.9</v>
      </c>
      <c r="AY2245" s="167">
        <f>'Assumptions (Petroleum)'!AX38</f>
        <v>7.9</v>
      </c>
      <c r="AZ2245" s="167">
        <f>'Assumptions (Petroleum)'!AY38</f>
        <v>0</v>
      </c>
      <c r="BA2245" s="167">
        <f>'Assumptions (Petroleum)'!AZ38</f>
        <v>4</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5429.5</v>
      </c>
      <c r="Y2246" s="167">
        <f>X2246-'Assumptions (Petroleum)'!X44+X2253</f>
        <v>5429.5</v>
      </c>
      <c r="Z2246" s="167">
        <f>Y2246-'Assumptions (Petroleum)'!Y44+Y2253</f>
        <v>5429.5</v>
      </c>
      <c r="AA2246" s="167">
        <f>Z2246-'Assumptions (Petroleum)'!Z44+Z2253</f>
        <v>5429.5</v>
      </c>
      <c r="AB2246" s="167">
        <f>AA2246-'Assumptions (Petroleum)'!AA44+AA2253</f>
        <v>5429.5</v>
      </c>
      <c r="AC2246" s="167">
        <f>AB2246-'Assumptions (Petroleum)'!AB44+AB2253</f>
        <v>5429.5</v>
      </c>
      <c r="AD2246" s="167">
        <f>AC2246-'Assumptions (Petroleum)'!AC44+AC2253</f>
        <v>5429.5</v>
      </c>
      <c r="AE2246" s="167">
        <f>AD2246-'Assumptions (Petroleum)'!AD44+AD2253</f>
        <v>5429.5</v>
      </c>
      <c r="AF2246" s="167">
        <f>AE2246-'Assumptions (Petroleum)'!AE44+AE2253</f>
        <v>5429.5</v>
      </c>
      <c r="AG2246" s="167">
        <f>AF2246-'Assumptions (Petroleum)'!AF44+AF2253</f>
        <v>5429.5</v>
      </c>
      <c r="AH2246" s="167">
        <f>AG2246-'Assumptions (Petroleum)'!AG44+AG2253</f>
        <v>5429.5</v>
      </c>
      <c r="AI2246" s="167">
        <f>AH2246-'Assumptions (Petroleum)'!AH44+AH2253</f>
        <v>5429.5</v>
      </c>
      <c r="AJ2246" s="167">
        <f>AI2246-'Assumptions (Petroleum)'!AI44+AI2253</f>
        <v>5429.5</v>
      </c>
      <c r="AK2246" s="167">
        <f>AJ2246-'Assumptions (Petroleum)'!AJ44+AJ2253</f>
        <v>5429.5</v>
      </c>
      <c r="AL2246" s="167">
        <f>AK2246-'Assumptions (Petroleum)'!AK44+AK2253</f>
        <v>5429.5</v>
      </c>
      <c r="AM2246" s="167">
        <f>AL2246-'Assumptions (Petroleum)'!AL44+AL2253</f>
        <v>5429.5</v>
      </c>
      <c r="AN2246" s="167">
        <f>AM2246-'Assumptions (Petroleum)'!AM44+AM2253</f>
        <v>5429.5</v>
      </c>
      <c r="AO2246" s="167">
        <f>AN2246-'Assumptions (Petroleum)'!AN44+AN2253</f>
        <v>5429.5</v>
      </c>
      <c r="AP2246" s="167">
        <f>AO2246-'Assumptions (Petroleum)'!AO44+AO2253</f>
        <v>5429.5</v>
      </c>
      <c r="AQ2246" s="167">
        <f>AP2246-'Assumptions (Petroleum)'!AP44+AP2253</f>
        <v>5429.5</v>
      </c>
      <c r="AR2246" s="167">
        <f>AQ2246-'Assumptions (Petroleum)'!AQ44+AQ2253</f>
        <v>5429.5</v>
      </c>
      <c r="AS2246" s="167">
        <f>AR2246-'Assumptions (Petroleum)'!AR44+AR2253</f>
        <v>5429.5</v>
      </c>
      <c r="AT2246" s="167">
        <f>AS2246-'Assumptions (Petroleum)'!AS44+AS2253</f>
        <v>5429.5</v>
      </c>
      <c r="AU2246" s="167">
        <f>AT2246-'Assumptions (Petroleum)'!AT44+AT2253</f>
        <v>5429.5</v>
      </c>
      <c r="AV2246" s="167">
        <f>AU2246-'Assumptions (Petroleum)'!AU44+AU2253</f>
        <v>5429.5</v>
      </c>
      <c r="AW2246" s="167">
        <f>AV2246-'Assumptions (Petroleum)'!AV44+AV2253</f>
        <v>5429.5</v>
      </c>
      <c r="AX2246" s="167">
        <f>AW2246-'Assumptions (Petroleum)'!AW44+AW2253</f>
        <v>5429.5</v>
      </c>
      <c r="AY2246" s="167">
        <f>AX2246-'Assumptions (Petroleum)'!AX44+AX2253</f>
        <v>5429.5</v>
      </c>
      <c r="AZ2246" s="167">
        <f>AY2246-'Assumptions (Petroleum)'!AY44+AY2253</f>
        <v>5429.5</v>
      </c>
      <c r="BA2246" s="167">
        <f>AZ2246-'Assumptions (Petroleum)'!AZ44+AZ2253</f>
        <v>5429.5</v>
      </c>
    </row>
    <row r="2247" ht="15.75" customHeight="1">
      <c r="A2247" s="325" t="s">
        <v>350</v>
      </c>
      <c r="B2247" s="24" t="s">
        <v>149</v>
      </c>
      <c r="C2247" s="171">
        <v>6586.9</v>
      </c>
      <c r="D2247" s="171">
        <v>6779.9</v>
      </c>
      <c r="E2247" s="171">
        <v>6558.8</v>
      </c>
      <c r="F2247" s="171">
        <v>6458.9</v>
      </c>
      <c r="G2247" s="171">
        <v>6297.7</v>
      </c>
      <c r="H2247" s="171">
        <v>6403.8</v>
      </c>
      <c r="I2247" s="171">
        <v>6416.1</v>
      </c>
      <c r="J2247" s="171">
        <v>6535.3</v>
      </c>
      <c r="K2247" s="171">
        <v>6541.3</v>
      </c>
      <c r="L2247" s="171">
        <v>6564.8</v>
      </c>
      <c r="M2247" s="171">
        <v>6523.8</v>
      </c>
      <c r="N2247" s="171">
        <v>6418.7</v>
      </c>
      <c r="O2247" s="171">
        <v>6155.8</v>
      </c>
      <c r="P2247" s="171">
        <v>5954.9</v>
      </c>
      <c r="Q2247" s="171">
        <v>5957.1</v>
      </c>
      <c r="R2247" s="171">
        <v>5895.5</v>
      </c>
      <c r="S2247" s="171">
        <v>5761.7</v>
      </c>
      <c r="T2247" s="171">
        <v>5655.8</v>
      </c>
      <c r="U2247" s="171">
        <v>5429.5</v>
      </c>
      <c r="V2247" s="319">
        <f t="shared" ref="V2247:W2247" si="77">U2247+V2253</f>
        <v>5429.5</v>
      </c>
      <c r="W2247" s="153">
        <f t="shared" si="77"/>
        <v>5429.5</v>
      </c>
      <c r="X2247" s="154">
        <f t="shared" ref="X2247:AZ2247" si="78">W2247+($BA$2247-$W$2247)/($BA$2-$W$2)</f>
        <v>5248.516667</v>
      </c>
      <c r="Y2247" s="154">
        <f t="shared" si="78"/>
        <v>5067.533333</v>
      </c>
      <c r="Z2247" s="154">
        <f t="shared" si="78"/>
        <v>4886.55</v>
      </c>
      <c r="AA2247" s="154">
        <f t="shared" si="78"/>
        <v>4705.566667</v>
      </c>
      <c r="AB2247" s="154">
        <f t="shared" si="78"/>
        <v>4524.583333</v>
      </c>
      <c r="AC2247" s="154">
        <f t="shared" si="78"/>
        <v>4343.6</v>
      </c>
      <c r="AD2247" s="154">
        <f t="shared" si="78"/>
        <v>4162.616667</v>
      </c>
      <c r="AE2247" s="154">
        <f t="shared" si="78"/>
        <v>3981.633333</v>
      </c>
      <c r="AF2247" s="154">
        <f t="shared" si="78"/>
        <v>3800.65</v>
      </c>
      <c r="AG2247" s="154">
        <f t="shared" si="78"/>
        <v>3619.666667</v>
      </c>
      <c r="AH2247" s="154">
        <f t="shared" si="78"/>
        <v>3438.683333</v>
      </c>
      <c r="AI2247" s="154">
        <f t="shared" si="78"/>
        <v>3257.7</v>
      </c>
      <c r="AJ2247" s="154">
        <f t="shared" si="78"/>
        <v>3076.716667</v>
      </c>
      <c r="AK2247" s="154">
        <f t="shared" si="78"/>
        <v>2895.733333</v>
      </c>
      <c r="AL2247" s="154">
        <f t="shared" si="78"/>
        <v>2714.75</v>
      </c>
      <c r="AM2247" s="154">
        <f t="shared" si="78"/>
        <v>2533.766667</v>
      </c>
      <c r="AN2247" s="154">
        <f t="shared" si="78"/>
        <v>2352.783333</v>
      </c>
      <c r="AO2247" s="154">
        <f t="shared" si="78"/>
        <v>2171.8</v>
      </c>
      <c r="AP2247" s="154">
        <f t="shared" si="78"/>
        <v>1990.816667</v>
      </c>
      <c r="AQ2247" s="154">
        <f t="shared" si="78"/>
        <v>1809.833333</v>
      </c>
      <c r="AR2247" s="154">
        <f t="shared" si="78"/>
        <v>1628.85</v>
      </c>
      <c r="AS2247" s="154">
        <f t="shared" si="78"/>
        <v>1447.866667</v>
      </c>
      <c r="AT2247" s="154">
        <f t="shared" si="78"/>
        <v>1266.883333</v>
      </c>
      <c r="AU2247" s="154">
        <f t="shared" si="78"/>
        <v>1085.9</v>
      </c>
      <c r="AV2247" s="154">
        <f t="shared" si="78"/>
        <v>904.9166667</v>
      </c>
      <c r="AW2247" s="154">
        <f t="shared" si="78"/>
        <v>723.9333333</v>
      </c>
      <c r="AX2247" s="154">
        <f t="shared" si="78"/>
        <v>542.95</v>
      </c>
      <c r="AY2247" s="154">
        <f t="shared" si="78"/>
        <v>361.9666667</v>
      </c>
      <c r="AZ2247" s="154">
        <f t="shared" si="78"/>
        <v>180.9833333</v>
      </c>
      <c r="BA2247" s="155">
        <f>Inputs!$H$13</f>
        <v>0</v>
      </c>
    </row>
    <row r="2248" ht="15.75" customHeight="1">
      <c r="A2248" s="326" t="s">
        <v>28</v>
      </c>
      <c r="B2248" s="38" t="s">
        <v>150</v>
      </c>
      <c r="C2248" s="156">
        <v>4.068613</v>
      </c>
      <c r="D2248" s="156">
        <v>4.560526</v>
      </c>
      <c r="E2248" s="156">
        <v>3.612026</v>
      </c>
      <c r="F2248" s="156">
        <v>4.244199</v>
      </c>
      <c r="G2248" s="156">
        <v>3.967856</v>
      </c>
      <c r="H2248" s="156">
        <v>3.307103</v>
      </c>
      <c r="I2248" s="156">
        <v>2.325988</v>
      </c>
      <c r="J2248" s="156">
        <v>2.790498</v>
      </c>
      <c r="K2248" s="156">
        <v>2.159835</v>
      </c>
      <c r="L2248" s="156">
        <v>1.619017</v>
      </c>
      <c r="M2248" s="156">
        <v>1.675876</v>
      </c>
      <c r="N2248" s="156">
        <v>2.600729</v>
      </c>
      <c r="O2248" s="156">
        <v>1.873771</v>
      </c>
      <c r="P2248" s="156">
        <v>2.714376</v>
      </c>
      <c r="Q2248" s="156">
        <v>3.132782</v>
      </c>
      <c r="R2248" s="156">
        <v>2.665411</v>
      </c>
      <c r="S2248" s="156">
        <v>2.033816</v>
      </c>
      <c r="T2248" s="156">
        <v>1.679966</v>
      </c>
      <c r="U2248" s="156">
        <v>1.791645</v>
      </c>
      <c r="V2248" s="157">
        <f t="shared" ref="V2248:W2248" si="79">U2248</f>
        <v>1.791645</v>
      </c>
      <c r="W2248" s="157">
        <f t="shared" si="79"/>
        <v>1.791645</v>
      </c>
      <c r="X2248" s="154">
        <f t="shared" ref="X2248:AZ2248" si="80">W2248+($BA$2248-$W$2248)/($BA$2-$W$2)</f>
        <v>1.7319235</v>
      </c>
      <c r="Y2248" s="154">
        <f t="shared" si="80"/>
        <v>1.672202</v>
      </c>
      <c r="Z2248" s="154">
        <f t="shared" si="80"/>
        <v>1.6124805</v>
      </c>
      <c r="AA2248" s="154">
        <f t="shared" si="80"/>
        <v>1.552759</v>
      </c>
      <c r="AB2248" s="154">
        <f t="shared" si="80"/>
        <v>1.4930375</v>
      </c>
      <c r="AC2248" s="154">
        <f t="shared" si="80"/>
        <v>1.433316</v>
      </c>
      <c r="AD2248" s="154">
        <f t="shared" si="80"/>
        <v>1.3735945</v>
      </c>
      <c r="AE2248" s="154">
        <f t="shared" si="80"/>
        <v>1.313873</v>
      </c>
      <c r="AF2248" s="154">
        <f t="shared" si="80"/>
        <v>1.2541515</v>
      </c>
      <c r="AG2248" s="154">
        <f t="shared" si="80"/>
        <v>1.19443</v>
      </c>
      <c r="AH2248" s="154">
        <f t="shared" si="80"/>
        <v>1.1347085</v>
      </c>
      <c r="AI2248" s="154">
        <f t="shared" si="80"/>
        <v>1.074987</v>
      </c>
      <c r="AJ2248" s="154">
        <f t="shared" si="80"/>
        <v>1.0152655</v>
      </c>
      <c r="AK2248" s="154">
        <f t="shared" si="80"/>
        <v>0.955544</v>
      </c>
      <c r="AL2248" s="154">
        <f t="shared" si="80"/>
        <v>0.8958225</v>
      </c>
      <c r="AM2248" s="154">
        <f t="shared" si="80"/>
        <v>0.836101</v>
      </c>
      <c r="AN2248" s="154">
        <f t="shared" si="80"/>
        <v>0.7763795</v>
      </c>
      <c r="AO2248" s="154">
        <f t="shared" si="80"/>
        <v>0.716658</v>
      </c>
      <c r="AP2248" s="154">
        <f t="shared" si="80"/>
        <v>0.6569365</v>
      </c>
      <c r="AQ2248" s="154">
        <f t="shared" si="80"/>
        <v>0.597215</v>
      </c>
      <c r="AR2248" s="154">
        <f t="shared" si="80"/>
        <v>0.5374935</v>
      </c>
      <c r="AS2248" s="154">
        <f t="shared" si="80"/>
        <v>0.477772</v>
      </c>
      <c r="AT2248" s="154">
        <f t="shared" si="80"/>
        <v>0.4180505</v>
      </c>
      <c r="AU2248" s="154">
        <f t="shared" si="80"/>
        <v>0.358329</v>
      </c>
      <c r="AV2248" s="154">
        <f t="shared" si="80"/>
        <v>0.2986075</v>
      </c>
      <c r="AW2248" s="154">
        <f t="shared" si="80"/>
        <v>0.238886</v>
      </c>
      <c r="AX2248" s="154">
        <f t="shared" si="80"/>
        <v>0.1791645</v>
      </c>
      <c r="AY2248" s="154">
        <f t="shared" si="80"/>
        <v>0.119443</v>
      </c>
      <c r="AZ2248" s="154">
        <f t="shared" si="80"/>
        <v>0.0597215</v>
      </c>
      <c r="BA2248" s="243">
        <f>Inputs!$I$13</f>
        <v>0</v>
      </c>
    </row>
    <row r="2249" ht="15.75" customHeight="1">
      <c r="A2249" s="325" t="s">
        <v>34</v>
      </c>
      <c r="B2249" s="150" t="s">
        <v>351</v>
      </c>
      <c r="C2249" s="327">
        <f>C2248*'Assumptions (Petroleum)'!B22/10^3</f>
        <v>0.2710164955</v>
      </c>
      <c r="D2249" s="327">
        <f>D2248*'Assumptions (Petroleum)'!C22/10^3</f>
        <v>0.3104468049</v>
      </c>
      <c r="E2249" s="327">
        <f>E2248*'Assumptions (Petroleum)'!D22/10^3</f>
        <v>0.2295919656</v>
      </c>
      <c r="F2249" s="327">
        <f>F2248*'Assumptions (Petroleum)'!E22/10^3</f>
        <v>0.3340594845</v>
      </c>
      <c r="G2249" s="327">
        <f>G2248*'Assumptions (Petroleum)'!F22/10^3</f>
        <v>0.4633353625</v>
      </c>
      <c r="H2249" s="327">
        <f>H2248*'Assumptions (Petroleum)'!G22/10^3</f>
        <v>0.5422134276</v>
      </c>
      <c r="I2249" s="327">
        <f>I2248*'Assumptions (Petroleum)'!H22/10^3</f>
        <v>0.4561182789</v>
      </c>
      <c r="J2249" s="327">
        <f>J2248*'Assumptions (Petroleum)'!I22/10^3</f>
        <v>0.6061046996</v>
      </c>
      <c r="K2249" s="327">
        <f>K2248*'Assumptions (Petroleum)'!J22/10^3</f>
        <v>0.6190215073</v>
      </c>
      <c r="L2249" s="327">
        <f>L2248*'Assumptions (Petroleum)'!K22/10^3</f>
        <v>0.2733708183</v>
      </c>
      <c r="M2249" s="327">
        <f>M2248*'Assumptions (Petroleum)'!L22/10^3</f>
        <v>0.3712075271</v>
      </c>
      <c r="N2249" s="327">
        <f>N2248*'Assumptions (Petroleum)'!M22/10^3</f>
        <v>0.8129960843</v>
      </c>
      <c r="O2249" s="327">
        <f>O2248*'Assumptions (Petroleum)'!N22/10^3</f>
        <v>0.6079377714</v>
      </c>
      <c r="P2249" s="327">
        <f>P2248*'Assumptions (Petroleum)'!O22/10^3</f>
        <v>0.8681470987</v>
      </c>
      <c r="Q2249" s="327">
        <f>Q2248*'Assumptions (Petroleum)'!P22/10^3</f>
        <v>0.9432063042</v>
      </c>
      <c r="R2249" s="327">
        <f>R2248*'Assumptions (Petroleum)'!Q22/10^3</f>
        <v>0.482661898</v>
      </c>
      <c r="S2249" s="327">
        <f>S2248*'Assumptions (Petroleum)'!R22/10^3</f>
        <v>0.3123330908</v>
      </c>
      <c r="T2249" s="327">
        <f>T2248*'Assumptions (Petroleum)'!S22/10^3</f>
        <v>0.3249101337</v>
      </c>
      <c r="U2249" s="327">
        <f>U2248*'Assumptions (Petroleum)'!T22/10^3</f>
        <v>0.4223695589</v>
      </c>
      <c r="V2249" s="327">
        <f>V2248*'Assumptions (Petroleum)'!U22/10^3</f>
        <v>0.4383543321</v>
      </c>
      <c r="W2249" s="327">
        <f>W2248*'Assumptions (Petroleum)'!V22/10^3</f>
        <v>0.4376285298</v>
      </c>
      <c r="X2249" s="327">
        <f>X2248*'Assumptions (Petroleum)'!W22/10^3</f>
        <v>0.4163144674</v>
      </c>
      <c r="Y2249" s="327">
        <f>Y2248*'Assumptions (Petroleum)'!X22/10^3</f>
        <v>0.3912255262</v>
      </c>
      <c r="Z2249" s="327">
        <f>Z2248*'Assumptions (Petroleum)'!Y22/10^3</f>
        <v>0.375011803</v>
      </c>
      <c r="AA2249" s="327">
        <f>AA2248*'Assumptions (Petroleum)'!Z22/10^3</f>
        <v>0.3650256136</v>
      </c>
      <c r="AB2249" s="327">
        <f>AB2248*'Assumptions (Petroleum)'!AA22/10^3</f>
        <v>0.3641749012</v>
      </c>
      <c r="AC2249" s="327">
        <f>AC2248*'Assumptions (Petroleum)'!AB22/10^3</f>
        <v>0.3635214994</v>
      </c>
      <c r="AD2249" s="327">
        <f>AD2248*'Assumptions (Petroleum)'!AC22/10^3</f>
        <v>0.3659129681</v>
      </c>
      <c r="AE2249" s="327">
        <f>AE2248*'Assumptions (Petroleum)'!AD22/10^3</f>
        <v>0.3581835582</v>
      </c>
      <c r="AF2249" s="327">
        <f>AF2248*'Assumptions (Petroleum)'!AE22/10^3</f>
        <v>0.3571225496</v>
      </c>
      <c r="AG2249" s="327">
        <f>AG2248*'Assumptions (Petroleum)'!AF22/10^3</f>
        <v>0.3486677995</v>
      </c>
      <c r="AH2249" s="327">
        <f>AH2248*'Assumptions (Petroleum)'!AG22/10^3</f>
        <v>0.3387788136</v>
      </c>
      <c r="AI2249" s="327">
        <f>AI2248*'Assumptions (Petroleum)'!AH22/10^3</f>
        <v>0.3310926316</v>
      </c>
      <c r="AJ2249" s="327">
        <f>AJ2248*'Assumptions (Petroleum)'!AI22/10^3</f>
        <v>0.3235443426</v>
      </c>
      <c r="AK2249" s="327">
        <f>AK2248*'Assumptions (Petroleum)'!AJ22/10^3</f>
        <v>0.310866983</v>
      </c>
      <c r="AL2249" s="327">
        <f>AL2248*'Assumptions (Petroleum)'!AK22/10^3</f>
        <v>0.3001566668</v>
      </c>
      <c r="AM2249" s="327">
        <f>AM2248*'Assumptions (Petroleum)'!AL22/10^3</f>
        <v>0.2902546586</v>
      </c>
      <c r="AN2249" s="327">
        <f>AN2248*'Assumptions (Petroleum)'!AM22/10^3</f>
        <v>0.2739486969</v>
      </c>
      <c r="AO2249" s="327">
        <f>AO2248*'Assumptions (Petroleum)'!AN22/10^3</f>
        <v>0.259038858</v>
      </c>
      <c r="AP2249" s="327">
        <f>AP2248*'Assumptions (Petroleum)'!AO22/10^3</f>
        <v>0.2439654127</v>
      </c>
      <c r="AQ2249" s="327">
        <f>AQ2248*'Assumptions (Petroleum)'!AP22/10^3</f>
        <v>0.2278566303</v>
      </c>
      <c r="AR2249" s="327">
        <f>AR2248*'Assumptions (Petroleum)'!AQ22/10^3</f>
        <v>0.2097825176</v>
      </c>
      <c r="AS2249" s="327">
        <f>AS2248*'Assumptions (Petroleum)'!AR22/10^3</f>
        <v>0.1919632472</v>
      </c>
      <c r="AT2249" s="327">
        <f>AT2248*'Assumptions (Petroleum)'!AS22/10^3</f>
        <v>0.1715320451</v>
      </c>
      <c r="AU2249" s="327">
        <f>AU2248*'Assumptions (Petroleum)'!AT22/10^3</f>
        <v>0.1497702814</v>
      </c>
      <c r="AV2249" s="327">
        <f>AV2248*'Assumptions (Petroleum)'!AU22/10^3</f>
        <v>0.1276167594</v>
      </c>
      <c r="AW2249" s="327">
        <f>AW2248*'Assumptions (Petroleum)'!AV22/10^3</f>
        <v>0.1041286409</v>
      </c>
      <c r="AX2249" s="327">
        <f>AX2248*'Assumptions (Petroleum)'!AW22/10^3</f>
        <v>0.07971983747</v>
      </c>
      <c r="AY2249" s="327">
        <f>AY2248*'Assumptions (Petroleum)'!AX22/10^3</f>
        <v>0.05434162586</v>
      </c>
      <c r="AZ2249" s="327">
        <f>AZ2248*'Assumptions (Petroleum)'!AY22/10^3</f>
        <v>0.02763175064</v>
      </c>
      <c r="BA2249" s="327">
        <f>BA2248*'Assumptions (Petroleum)'!AZ22/10^3</f>
        <v>0</v>
      </c>
    </row>
    <row r="2250" ht="15.75" customHeight="1">
      <c r="A2250" s="326" t="s">
        <v>31</v>
      </c>
      <c r="B2250" s="159" t="s">
        <v>351</v>
      </c>
      <c r="C2250" s="219">
        <f>'Assumptions (Petroleum)'!B17*Model!C2247/10^9+'Assumptions (Petroleum)'!B18*Model!C2248/10^3</f>
        <v>0.06023368426</v>
      </c>
      <c r="D2250" s="219">
        <f>'Assumptions (Petroleum)'!C17*Model!D2247/10^9+'Assumptions (Petroleum)'!C18*Model!D2248/10^3</f>
        <v>0.06409448834</v>
      </c>
      <c r="E2250" s="219">
        <f>'Assumptions (Petroleum)'!D17*Model!E2247/10^9+'Assumptions (Petroleum)'!D18*Model!E2248/10^3</f>
        <v>0.06115444099</v>
      </c>
      <c r="F2250" s="219">
        <f>'Assumptions (Petroleum)'!E17*Model!F2247/10^9+'Assumptions (Petroleum)'!E18*Model!F2248/10^3</f>
        <v>0.06313047748</v>
      </c>
      <c r="G2250" s="219">
        <f>'Assumptions (Petroleum)'!F17*Model!G2247/10^9+'Assumptions (Petroleum)'!F18*Model!G2248/10^3</f>
        <v>0.06227076411</v>
      </c>
      <c r="H2250" s="219">
        <f>'Assumptions (Petroleum)'!G17*Model!H2247/10^9+'Assumptions (Petroleum)'!G18*Model!H2248/10^3</f>
        <v>0.06257106533</v>
      </c>
      <c r="I2250" s="219">
        <f>'Assumptions (Petroleum)'!H17*Model!I2247/10^9+'Assumptions (Petroleum)'!H18*Model!I2248/10^3</f>
        <v>0.0611859609</v>
      </c>
      <c r="J2250" s="219">
        <f>'Assumptions (Petroleum)'!I17*Model!J2247/10^9+'Assumptions (Petroleum)'!I18*Model!J2248/10^3</f>
        <v>0.06466949585</v>
      </c>
      <c r="K2250" s="219">
        <f>'Assumptions (Petroleum)'!J17*Model!K2247/10^9+'Assumptions (Petroleum)'!J18*Model!K2248/10^3</f>
        <v>0.06416121562</v>
      </c>
      <c r="L2250" s="219">
        <f>'Assumptions (Petroleum)'!K17*Model!L2247/10^9+'Assumptions (Petroleum)'!K18*Model!L2248/10^3</f>
        <v>0.06402775465</v>
      </c>
      <c r="M2250" s="219">
        <f>'Assumptions (Petroleum)'!L17*Model!M2247/10^9+'Assumptions (Petroleum)'!L18*Model!M2248/10^3</f>
        <v>0.06502667934</v>
      </c>
      <c r="N2250" s="219">
        <f>'Assumptions (Petroleum)'!M17*Model!N2247/10^9+'Assumptions (Petroleum)'!M18*Model!N2248/10^3</f>
        <v>0.06803507161</v>
      </c>
      <c r="O2250" s="219">
        <f>'Assumptions (Petroleum)'!N17*Model!O2247/10^9+'Assumptions (Petroleum)'!N18*Model!O2248/10^3</f>
        <v>0.06459038498</v>
      </c>
      <c r="P2250" s="219">
        <f>'Assumptions (Petroleum)'!O17*Model!P2247/10^9+'Assumptions (Petroleum)'!O18*Model!P2248/10^3</f>
        <v>0.06646317859</v>
      </c>
      <c r="Q2250" s="219">
        <f>'Assumptions (Petroleum)'!P17*Model!Q2247/10^9+'Assumptions (Petroleum)'!P18*Model!Q2248/10^3</f>
        <v>0.06906460783</v>
      </c>
      <c r="R2250" s="219">
        <f>'Assumptions (Petroleum)'!Q17*Model!R2247/10^9+'Assumptions (Petroleum)'!Q18*Model!R2248/10^3</f>
        <v>0.06823962496</v>
      </c>
      <c r="S2250" s="219">
        <f>'Assumptions (Petroleum)'!R17*Model!S2247/10^9+'Assumptions (Petroleum)'!R18*Model!S2248/10^3</f>
        <v>0.06607511876</v>
      </c>
      <c r="T2250" s="219">
        <f>'Assumptions (Petroleum)'!S17*Model!T2247/10^9+'Assumptions (Petroleum)'!S18*Model!T2248/10^3</f>
        <v>0.06502702827</v>
      </c>
      <c r="U2250" s="219">
        <f>'Assumptions (Petroleum)'!T17*Model!U2247/10^9+'Assumptions (Petroleum)'!T18*Model!U2248/10^3</f>
        <v>0.06421466974</v>
      </c>
      <c r="V2250" s="219">
        <f>'Assumptions (Petroleum)'!U17*Model!V2247/10^9+'Assumptions (Petroleum)'!U18*Model!V2248/10^3</f>
        <v>0.06542795695</v>
      </c>
      <c r="W2250" s="219">
        <f>'Assumptions (Petroleum)'!V17*Model!W2247/10^9+'Assumptions (Petroleum)'!V18*Model!W2248/10^3</f>
        <v>0.0666641683</v>
      </c>
      <c r="X2250" s="219">
        <f>'Assumptions (Petroleum)'!W17*Model!X2247/10^9+'Assumptions (Petroleum)'!W18*Model!X2248/10^3</f>
        <v>0.06565961236</v>
      </c>
      <c r="Y2250" s="219">
        <f>'Assumptions (Petroleum)'!X17*Model!Y2247/10^9+'Assumptions (Petroleum)'!X18*Model!Y2248/10^3</f>
        <v>0.06459329719</v>
      </c>
      <c r="Z2250" s="219">
        <f>'Assumptions (Petroleum)'!Y17*Model!Z2247/10^9+'Assumptions (Petroleum)'!Y18*Model!Z2248/10^3</f>
        <v>0.06346324763</v>
      </c>
      <c r="AA2250" s="219">
        <f>'Assumptions (Petroleum)'!Z17*Model!AA2247/10^9+'Assumptions (Petroleum)'!Z18*Model!AA2248/10^3</f>
        <v>0.06226743591</v>
      </c>
      <c r="AB2250" s="219">
        <f>'Assumptions (Petroleum)'!AA17*Model!AB2247/10^9+'Assumptions (Petroleum)'!AA18*Model!AB2248/10^3</f>
        <v>0.06100378041</v>
      </c>
      <c r="AC2250" s="219">
        <f>'Assumptions (Petroleum)'!AB17*Model!AC2247/10^9+'Assumptions (Petroleum)'!AB18*Model!AC2248/10^3</f>
        <v>0.0596701443</v>
      </c>
      <c r="AD2250" s="219">
        <f>'Assumptions (Petroleum)'!AC17*Model!AD2247/10^9+'Assumptions (Petroleum)'!AC18*Model!AD2248/10^3</f>
        <v>0.05826433425</v>
      </c>
      <c r="AE2250" s="219">
        <f>'Assumptions (Petroleum)'!AD17*Model!AE2247/10^9+'Assumptions (Petroleum)'!AD18*Model!AE2248/10^3</f>
        <v>0.056784099</v>
      </c>
      <c r="AF2250" s="219">
        <f>'Assumptions (Petroleum)'!AE17*Model!AF2247/10^9+'Assumptions (Petroleum)'!AE18*Model!AF2248/10^3</f>
        <v>0.05522712801</v>
      </c>
      <c r="AG2250" s="219">
        <f>'Assumptions (Petroleum)'!AF17*Model!AG2247/10^9+'Assumptions (Petroleum)'!AF18*Model!AG2248/10^3</f>
        <v>0.05359104998</v>
      </c>
      <c r="AH2250" s="219">
        <f>'Assumptions (Petroleum)'!AG17*Model!AH2247/10^9+'Assumptions (Petroleum)'!AG18*Model!AH2248/10^3</f>
        <v>0.0518734314</v>
      </c>
      <c r="AI2250" s="219">
        <f>'Assumptions (Petroleum)'!AH17*Model!AI2247/10^9+'Assumptions (Petroleum)'!AH18*Model!AI2248/10^3</f>
        <v>0.05007177505</v>
      </c>
      <c r="AJ2250" s="219">
        <f>'Assumptions (Petroleum)'!AI17*Model!AJ2247/10^9+'Assumptions (Petroleum)'!AI18*Model!AJ2248/10^3</f>
        <v>0.04818351844</v>
      </c>
      <c r="AK2250" s="219">
        <f>'Assumptions (Petroleum)'!AJ17*Model!AK2247/10^9+'Assumptions (Petroleum)'!AJ18*Model!AK2248/10^3</f>
        <v>0.04620603225</v>
      </c>
      <c r="AL2250" s="219">
        <f>'Assumptions (Petroleum)'!AK17*Model!AL2247/10^9+'Assumptions (Petroleum)'!AK18*Model!AL2248/10^3</f>
        <v>0.04413661875</v>
      </c>
      <c r="AM2250" s="219">
        <f>'Assumptions (Petroleum)'!AL17*Model!AM2247/10^9+'Assumptions (Petroleum)'!AL18*Model!AM2248/10^3</f>
        <v>0.04197251007</v>
      </c>
      <c r="AN2250" s="219">
        <f>'Assumptions (Petroleum)'!AM17*Model!AN2247/10^9+'Assumptions (Petroleum)'!AM18*Model!AN2248/10^3</f>
        <v>0.03971086659</v>
      </c>
      <c r="AO2250" s="219">
        <f>'Assumptions (Petroleum)'!AN17*Model!AO2247/10^9+'Assumptions (Petroleum)'!AN18*Model!AO2248/10^3</f>
        <v>0.0373487752</v>
      </c>
      <c r="AP2250" s="219">
        <f>'Assumptions (Petroleum)'!AO17*Model!AP2247/10^9+'Assumptions (Petroleum)'!AO18*Model!AP2248/10^3</f>
        <v>0.0348832475</v>
      </c>
      <c r="AQ2250" s="219">
        <f>'Assumptions (Petroleum)'!AP17*Model!AQ2247/10^9+'Assumptions (Petroleum)'!AP18*Model!AQ2248/10^3</f>
        <v>0.03231121806</v>
      </c>
      <c r="AR2250" s="219">
        <f>'Assumptions (Petroleum)'!AQ17*Model!AR2247/10^9+'Assumptions (Petroleum)'!AQ18*Model!AR2248/10^3</f>
        <v>0.02962954249</v>
      </c>
      <c r="AS2250" s="219">
        <f>'Assumptions (Petroleum)'!AR17*Model!AS2247/10^9+'Assumptions (Petroleum)'!AR18*Model!AS2248/10^3</f>
        <v>0.02683499565</v>
      </c>
      <c r="AT2250" s="219">
        <f>'Assumptions (Petroleum)'!AS17*Model!AT2247/10^9+'Assumptions (Petroleum)'!AS18*Model!AT2248/10^3</f>
        <v>0.02392426962</v>
      </c>
      <c r="AU2250" s="219">
        <f>'Assumptions (Petroleum)'!AT17*Model!AU2247/10^9+'Assumptions (Petroleum)'!AT18*Model!AU2248/10^3</f>
        <v>0.02089397181</v>
      </c>
      <c r="AV2250" s="219">
        <f>'Assumptions (Petroleum)'!AU17*Model!AV2247/10^9+'Assumptions (Petroleum)'!AU18*Model!AV2248/10^3</f>
        <v>0.0177406229</v>
      </c>
      <c r="AW2250" s="219">
        <f>'Assumptions (Petroleum)'!AV17*Model!AW2247/10^9+'Assumptions (Petroleum)'!AV18*Model!AW2248/10^3</f>
        <v>0.01446065475</v>
      </c>
      <c r="AX2250" s="219">
        <f>'Assumptions (Petroleum)'!AW17*Model!AX2247/10^9+'Assumptions (Petroleum)'!AW18*Model!AX2248/10^3</f>
        <v>0.01105040835</v>
      </c>
      <c r="AY2250" s="219">
        <f>'Assumptions (Petroleum)'!AX17*Model!AY2247/10^9+'Assumptions (Petroleum)'!AX18*Model!AY2248/10^3</f>
        <v>0.007506131589</v>
      </c>
      <c r="AZ2250" s="219">
        <f>'Assumptions (Petroleum)'!AY17*Model!AZ2247/10^9+'Assumptions (Petroleum)'!AY18*Model!AZ2248/10^3</f>
        <v>0.003823977111</v>
      </c>
      <c r="BA2250" s="219">
        <f>'Assumptions (Petroleum)'!AZ17*Model!BA2247/10^9+'Assumptions (Petroleum)'!AZ18*Model!BA2248/10^3</f>
        <v>0</v>
      </c>
    </row>
    <row r="2251" ht="15.75" customHeight="1">
      <c r="A2251" s="326" t="s">
        <v>36</v>
      </c>
      <c r="B2251" s="159" t="s">
        <v>351</v>
      </c>
      <c r="C2251" s="95">
        <f>C2248*'Assumptions (Petroleum)'!B32/10^3</f>
        <v>0.2723391209</v>
      </c>
      <c r="D2251" s="95">
        <f>D2248*'Assumptions (Petroleum)'!C32/10^3</f>
        <v>0.312681976</v>
      </c>
      <c r="E2251" s="95">
        <f>E2248*'Assumptions (Petroleum)'!D32/10^3</f>
        <v>0.2239008229</v>
      </c>
      <c r="F2251" s="95">
        <f>F2248*'Assumptions (Petroleum)'!E32/10^3</f>
        <v>0.3197999702</v>
      </c>
      <c r="G2251" s="95">
        <f>G2248*'Assumptions (Petroleum)'!F32/10^3</f>
        <v>0.3141260335</v>
      </c>
      <c r="H2251" s="95">
        <f>H2248*'Assumptions (Petroleum)'!G32/10^3</f>
        <v>0.3169954131</v>
      </c>
      <c r="I2251" s="95">
        <f>I2248*'Assumptions (Petroleum)'!H32/10^3</f>
        <v>0.2005878553</v>
      </c>
      <c r="J2251" s="95">
        <f>J2248*'Assumptions (Petroleum)'!I32/10^3</f>
        <v>0.2445918935</v>
      </c>
      <c r="K2251" s="95">
        <f>K2248*'Assumptions (Petroleum)'!J32/10^3</f>
        <v>0.2190897747</v>
      </c>
      <c r="L2251" s="95">
        <f>L2248*'Assumptions (Petroleum)'!K32/10^3</f>
        <v>0.1146670409</v>
      </c>
      <c r="M2251" s="95">
        <f>M2248*'Assumptions (Petroleum)'!L32/10^3</f>
        <v>0.122722556</v>
      </c>
      <c r="N2251" s="95">
        <f>N2248*'Assumptions (Petroleum)'!M32/10^3</f>
        <v>0.1834614053</v>
      </c>
      <c r="O2251" s="95">
        <f>O2248*'Assumptions (Petroleum)'!N32/10^3</f>
        <v>0.1142959087</v>
      </c>
      <c r="P2251" s="95">
        <f>P2248*'Assumptions (Petroleum)'!O32/10^3</f>
        <v>0.1838020708</v>
      </c>
      <c r="Q2251" s="95">
        <f>Q2248*'Assumptions (Petroleum)'!P32/10^3</f>
        <v>0.2276382783</v>
      </c>
      <c r="R2251" s="95">
        <f>R2248*'Assumptions (Petroleum)'!Q32/10^3</f>
        <v>0.1595690942</v>
      </c>
      <c r="S2251" s="95">
        <f>S2248*'Assumptions (Petroleum)'!R32/10^3</f>
        <v>0.1303065911</v>
      </c>
      <c r="T2251" s="95">
        <f>T2248*'Assumptions (Petroleum)'!S32/10^3</f>
        <v>0.1050650736</v>
      </c>
      <c r="U2251" s="95">
        <f>U2248*'Assumptions (Petroleum)'!T32/10^3</f>
        <v>0.115023609</v>
      </c>
      <c r="V2251" s="95">
        <f>V2248*'Assumptions (Petroleum)'!U32/10^3</f>
        <v>0.1166181731</v>
      </c>
      <c r="W2251" s="95">
        <f>W2248*'Assumptions (Petroleum)'!V32/10^3</f>
        <v>0.1216406556</v>
      </c>
      <c r="X2251" s="95">
        <f>X2248*'Assumptions (Petroleum)'!W32/10^3</f>
        <v>0.1184778211</v>
      </c>
      <c r="Y2251" s="95">
        <f>Y2248*'Assumptions (Petroleum)'!X32/10^3</f>
        <v>0.1154485585</v>
      </c>
      <c r="Z2251" s="95">
        <f>Z2248*'Assumptions (Petroleum)'!Y32/10^3</f>
        <v>0.1131411939</v>
      </c>
      <c r="AA2251" s="95">
        <f>AA2248*'Assumptions (Petroleum)'!Z32/10^3</f>
        <v>0.1110215542</v>
      </c>
      <c r="AB2251" s="95">
        <f>AB2248*'Assumptions (Petroleum)'!AA32/10^3</f>
        <v>0.1097630257</v>
      </c>
      <c r="AC2251" s="95">
        <f>AC2248*'Assumptions (Petroleum)'!AB32/10^3</f>
        <v>0.1070738938</v>
      </c>
      <c r="AD2251" s="95">
        <f>AD2248*'Assumptions (Petroleum)'!AC32/10^3</f>
        <v>0.1046289046</v>
      </c>
      <c r="AE2251" s="95">
        <f>AE2248*'Assumptions (Petroleum)'!AD32/10^3</f>
        <v>0.101837613</v>
      </c>
      <c r="AF2251" s="95">
        <f>AF2248*'Assumptions (Petroleum)'!AE32/10^3</f>
        <v>0.09899899458</v>
      </c>
      <c r="AG2251" s="95">
        <f>AG2248*'Assumptions (Petroleum)'!AF32/10^3</f>
        <v>0.09602591319</v>
      </c>
      <c r="AH2251" s="95">
        <f>AH2248*'Assumptions (Petroleum)'!AG32/10^3</f>
        <v>0.09304521193</v>
      </c>
      <c r="AI2251" s="95">
        <f>AI2248*'Assumptions (Petroleum)'!AH32/10^3</f>
        <v>0.0895336785</v>
      </c>
      <c r="AJ2251" s="95">
        <f>AJ2248*'Assumptions (Petroleum)'!AI32/10^3</f>
        <v>0.0858429113</v>
      </c>
      <c r="AK2251" s="95">
        <f>AK2248*'Assumptions (Petroleum)'!AJ32/10^3</f>
        <v>0.08202634315</v>
      </c>
      <c r="AL2251" s="95">
        <f>AL2248*'Assumptions (Petroleum)'!AK32/10^3</f>
        <v>0.07818962736</v>
      </c>
      <c r="AM2251" s="95">
        <f>AM2248*'Assumptions (Petroleum)'!AL32/10^3</f>
        <v>0.07448954241</v>
      </c>
      <c r="AN2251" s="95">
        <f>AN2248*'Assumptions (Petroleum)'!AM32/10^3</f>
        <v>0.07053028108</v>
      </c>
      <c r="AO2251" s="95">
        <f>AO2248*'Assumptions (Petroleum)'!AN32/10^3</f>
        <v>0.06656668516</v>
      </c>
      <c r="AP2251" s="95">
        <f>AP2248*'Assumptions (Petroleum)'!AO32/10^3</f>
        <v>0.06238293968</v>
      </c>
      <c r="AQ2251" s="95">
        <f>AQ2248*'Assumptions (Petroleum)'!AP32/10^3</f>
        <v>0.05786896893</v>
      </c>
      <c r="AR2251" s="95">
        <f>AR2248*'Assumptions (Petroleum)'!AQ32/10^3</f>
        <v>0.05310055235</v>
      </c>
      <c r="AS2251" s="95">
        <f>AS2248*'Assumptions (Petroleum)'!AR32/10^3</f>
        <v>0.04809965788</v>
      </c>
      <c r="AT2251" s="95">
        <f>AT2248*'Assumptions (Petroleum)'!AS32/10^3</f>
        <v>0.04292116541</v>
      </c>
      <c r="AU2251" s="95">
        <f>AU2248*'Assumptions (Petroleum)'!AT32/10^3</f>
        <v>0.03755221271</v>
      </c>
      <c r="AV2251" s="95">
        <f>AV2248*'Assumptions (Petroleum)'!AU32/10^3</f>
        <v>0.03194536778</v>
      </c>
      <c r="AW2251" s="95">
        <f>AW2248*'Assumptions (Petroleum)'!AV32/10^3</f>
        <v>0.02603364817</v>
      </c>
      <c r="AX2251" s="95">
        <f>AX2248*'Assumptions (Petroleum)'!AW32/10^3</f>
        <v>0.0199543781</v>
      </c>
      <c r="AY2251" s="95">
        <f>AY2248*'Assumptions (Petroleum)'!AX32/10^3</f>
        <v>0.01378244535</v>
      </c>
      <c r="AZ2251" s="95">
        <f>AZ2248*'Assumptions (Petroleum)'!AY32/10^3</f>
        <v>0.007074788055</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184.6</v>
      </c>
      <c r="D2253" s="319">
        <v>183.3</v>
      </c>
      <c r="E2253" s="319">
        <v>184.2</v>
      </c>
      <c r="F2253" s="319">
        <v>117.0</v>
      </c>
      <c r="G2253" s="319">
        <v>79.0</v>
      </c>
      <c r="H2253" s="319">
        <v>113.1</v>
      </c>
      <c r="I2253" s="319">
        <v>35.6</v>
      </c>
      <c r="J2253" s="319">
        <v>131.8</v>
      </c>
      <c r="K2253" s="319">
        <v>9.3</v>
      </c>
      <c r="L2253" s="319">
        <v>27.2</v>
      </c>
      <c r="M2253" s="319">
        <v>22.5</v>
      </c>
      <c r="N2253" s="319">
        <v>74.5</v>
      </c>
      <c r="O2253" s="319">
        <v>33.8</v>
      </c>
      <c r="P2253" s="319">
        <v>53.5</v>
      </c>
      <c r="Q2253" s="319">
        <v>9.9</v>
      </c>
      <c r="R2253" s="319">
        <v>11.9</v>
      </c>
      <c r="S2253" s="319">
        <v>7.9</v>
      </c>
      <c r="T2253" s="319">
        <v>0.0</v>
      </c>
      <c r="U2253" s="319">
        <v>4.0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0.3507831325</v>
      </c>
      <c r="D2255" s="177">
        <f t="shared" si="82"/>
        <v>0.0855962473</v>
      </c>
      <c r="E2255" s="177">
        <f t="shared" si="82"/>
        <v>0.07097358705</v>
      </c>
      <c r="F2255" s="177">
        <f t="shared" si="82"/>
        <v>0.05332316496</v>
      </c>
      <c r="G2255" s="177">
        <f t="shared" si="82"/>
        <v>0.06699476864</v>
      </c>
      <c r="H2255" s="177">
        <f t="shared" si="82"/>
        <v>0.04304272056</v>
      </c>
      <c r="I2255" s="177">
        <f t="shared" si="82"/>
        <v>0.04181214212</v>
      </c>
      <c r="J2255" s="177">
        <f t="shared" si="82"/>
        <v>0.01494945814</v>
      </c>
      <c r="K2255" s="177">
        <f t="shared" si="82"/>
        <v>0.03209594548</v>
      </c>
      <c r="L2255" s="177">
        <f t="shared" si="82"/>
        <v>0.03447398273</v>
      </c>
      <c r="M2255" s="177">
        <f t="shared" si="82"/>
        <v>0.04349280032</v>
      </c>
      <c r="N2255" s="177">
        <f t="shared" si="82"/>
        <v>0.02664773228</v>
      </c>
      <c r="O2255" s="177">
        <f t="shared" si="82"/>
        <v>0.02105445993</v>
      </c>
      <c r="P2255" s="177">
        <f t="shared" si="82"/>
        <v>0.008469557423</v>
      </c>
      <c r="Q2255" s="177">
        <f t="shared" si="82"/>
        <v>0.005758701872</v>
      </c>
      <c r="R2255" s="177">
        <f t="shared" si="82"/>
        <v>0.003529892705</v>
      </c>
      <c r="S2255" s="177">
        <f t="shared" si="82"/>
        <v>0.001210123438</v>
      </c>
      <c r="T2255" s="177">
        <f t="shared" si="82"/>
        <v>0.001234197921</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0.1222476237</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0.1213867249</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0.08132182116</v>
      </c>
      <c r="D2258" s="177">
        <f>IF($E$2253&gt;0,'Assumptions (Petroleum)'!$V$13*Model!$E$2253*'Assumptions (Petroleum)'!C$2/10^9,0)</f>
        <v>0.04146982839</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0.02582696275</v>
      </c>
      <c r="D2259" s="177">
        <f>IF($F$2253&gt;0,'Assumptions (Petroleum)'!$V$13*Model!$F$2253*'Assumptions (Petroleum)'!C$2/10^9,0)</f>
        <v>0.02634077047</v>
      </c>
      <c r="E2259" s="177">
        <f>IF($F$2253&gt;0,'Assumptions (Petroleum)'!$V$13*Model!$F$2253*'Assumptions (Petroleum)'!D$2/10^9,0)</f>
        <v>0.02686480002</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0.01778564844</v>
      </c>
      <c r="E2260" s="177">
        <f>IF($G$2253&gt;0,'Assumptions (Petroleum)'!$V$13*Model!$G$2253*'Assumptions (Petroleum)'!D$2/10^9,0)</f>
        <v>0.01813948035</v>
      </c>
      <c r="F2260" s="177">
        <f>IF($G$2253&gt;0,'Assumptions (Petroleum)'!$V$13*Model!$G$2253*'Assumptions (Petroleum)'!E$2/10^9,0)</f>
        <v>0.01850035148</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0.02596930668</v>
      </c>
      <c r="F2261" s="177">
        <f>IF($H$2253&gt;0,'Assumptions (Petroleum)'!$V$13*Model!$H$2253*'Assumptions (Petroleum)'!E$2/10^9,0)</f>
        <v>0.02648594623</v>
      </c>
      <c r="G2261" s="177">
        <f>IF($H$2253&gt;0,'Assumptions (Petroleum)'!$V$13*Model!$H$2253*'Assumptions (Petroleum)'!F$2/10^9,0)</f>
        <v>0.02701286393</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0.008336867249</v>
      </c>
      <c r="G2262" s="177">
        <f>IF($I$2253&gt;0,'Assumptions (Petroleum)'!$V$13*Model!$I$2253*'Assumptions (Petroleum)'!F$2/10^9,0)</f>
        <v>0.008502722865</v>
      </c>
      <c r="H2262" s="177">
        <f>IF($I$2253&gt;0,'Assumptions (Petroleum)'!$V$13*Model!$I$2253*'Assumptions (Petroleum)'!G$2/10^9,0)</f>
        <v>0.008671878053</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0.03147918184</v>
      </c>
      <c r="H2263" s="177">
        <f>IF($J$2253&gt;0,'Assumptions (Petroleum)'!$V$13*Model!$J$2253*'Assumptions (Petroleum)'!G$2/10^9,0)</f>
        <v>0.03210543616</v>
      </c>
      <c r="I2263" s="177">
        <f>IF($J$2253&gt;0,'Assumptions (Petroleum)'!$V$13*Model!$J$2253*'Assumptions (Petroleum)'!H$2/10^9,0)</f>
        <v>0.03274414933</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0.002265406345</v>
      </c>
      <c r="I2264" s="177">
        <f>IF($K$2253&gt;0,'Assumptions (Petroleum)'!$V$13*Model!$K$2253*'Assumptions (Petroleum)'!H$2/10^9,0)</f>
        <v>0.002310474877</v>
      </c>
      <c r="J2264" s="177">
        <f>IF($K$2253&gt;0,'Assumptions (Petroleum)'!$V$13*Model!$K$2253*'Assumptions (Petroleum)'!I$2/10^9,0)</f>
        <v>0.002356440012</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0.006757517919</v>
      </c>
      <c r="J2265" s="177">
        <f>IF($L$2253&gt;0,'Assumptions (Petroleum)'!$V$13*Model!$L$2253*'Assumptions (Petroleum)'!I$2/10^9,0)</f>
        <v>0.006891953585</v>
      </c>
      <c r="K2265" s="177">
        <f>IF($L$2253&gt;0,'Assumptions (Petroleum)'!$V$13*Model!$L$2253*'Assumptions (Petroleum)'!J$2/10^9,0)</f>
        <v>0.007029063745</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0.005701064546</v>
      </c>
      <c r="K2266" s="177">
        <f>IF($M$2253&gt;0,'Assumptions (Petroleum)'!$V$13*Model!$M$2253*'Assumptions (Petroleum)'!J$2/10^9,0)</f>
        <v>0.005814482878</v>
      </c>
      <c r="L2266" s="177">
        <f>IF($M$2253&gt;0,'Assumptions (Petroleum)'!$V$13*Model!$M$2253*'Assumptions (Petroleum)'!K$2/10^9,0)</f>
        <v>0.00593015758</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0.01925239886</v>
      </c>
      <c r="L2267" s="160">
        <f>IF($N$2253&gt;0,'Assumptions (Petroleum)'!$V$13*Model!$N$2253*'Assumptions (Petroleum)'!K$2/10^9,0)</f>
        <v>0.01963541065</v>
      </c>
      <c r="M2267" s="160">
        <f>IF($N$2253&gt;0,'Assumptions (Petroleum)'!$V$13*Model!$N$2253*'Assumptions (Petroleum)'!L$2/10^9,0)</f>
        <v>0.02002604218</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0.008908414498</v>
      </c>
      <c r="M2268" s="160">
        <f>IF($O$2253&gt;0,'Assumptions (Petroleum)'!$V$13*Model!$O$2253*'Assumptions (Petroleum)'!L$2/10^9,0)</f>
        <v>0.009085640611</v>
      </c>
      <c r="N2268" s="160">
        <f>IF($O$2253&gt;0,'Assumptions (Petroleum)'!$V$13*Model!$O$2253*'Assumptions (Petroleum)'!M$2/10^9,0)</f>
        <v>0.009266392502</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0.01438111754</v>
      </c>
      <c r="N2269" s="177">
        <f>IF($P$2253&gt;0,'Assumptions (Petroleum)'!$V$13*Model!$P$2253*'Assumptions (Petroleum)'!M$2/10^9,0)</f>
        <v>0.0146672189</v>
      </c>
      <c r="O2269" s="177">
        <f>IF($P$2253&gt;0,'Assumptions (Petroleum)'!$V$13*Model!$P$2253*'Assumptions (Petroleum)'!N$2/10^9,0)</f>
        <v>0.01495901204</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0.002714120881</v>
      </c>
      <c r="O2270" s="177">
        <f>IF($Q$2253&gt;0,'Assumptions (Petroleum)'!$V$13*Model!$Q$2253*'Assumptions (Petroleum)'!N$2/10^9,0)</f>
        <v>0.002768116246</v>
      </c>
      <c r="P2270" s="177">
        <f>IF($Q$2253&gt;0,'Assumptions (Petroleum)'!$V$13*Model!$Q$2253*'Assumptions (Petroleum)'!O$2/10^9,0)</f>
        <v>0.002823185808</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0.003327331649</v>
      </c>
      <c r="P2271" s="178">
        <f>IF($R$2253&gt;0,'Assumptions (Petroleum)'!$V$13*Model!$R$2253*'Assumptions (Petroleum)'!O$2/10^9,0)</f>
        <v>0.003393526375</v>
      </c>
      <c r="Q2271" s="178">
        <f>IF($R$2253&gt;0,'Assumptions (Petroleum)'!$V$13*Model!$R$2253*'Assumptions (Petroleum)'!P$2/10^9,0)</f>
        <v>0.003461037994</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0.00225284524</v>
      </c>
      <c r="Q2272" s="160">
        <f>IF($S$2253&gt;0,'Assumptions (Petroleum)'!$V$13*Model!$S$2253*'Assumptions (Petroleum)'!P$2/10^9,0)</f>
        <v>0.002297663878</v>
      </c>
      <c r="R2272" s="160">
        <f>IF($S$2253&gt;0,'Assumptions (Petroleum)'!$V$13*Model!$S$2253*'Assumptions (Petroleum)'!Q$2/10^9,0)</f>
        <v>0.002343374149</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0.001186518556</v>
      </c>
      <c r="S2274" s="177">
        <f>IF($U$2253&gt;0,'Assumptions (Petroleum)'!$V$13*Model!$U$2253*'Assumptions (Petroleum)'!R$2/10^9,0)</f>
        <v>0.001210123438</v>
      </c>
      <c r="T2274" s="177">
        <f>IF($U$2253&gt;0,'Assumptions (Petroleum)'!$V$13*Model!$U$2253*'Assumptions (Petroleum)'!S$2/10^9,0)</f>
        <v>0.001234197921</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0.2104698795</v>
      </c>
      <c r="D2307" s="279">
        <f>'Assumptions (Petroleum)'!$V$4*Model!D2255</f>
        <v>0.05135774838</v>
      </c>
      <c r="E2307" s="279">
        <f>'Assumptions (Petroleum)'!$V$4*Model!E2255</f>
        <v>0.04258415223</v>
      </c>
      <c r="F2307" s="279">
        <f>'Assumptions (Petroleum)'!$V$4*Model!F2255</f>
        <v>0.03199389898</v>
      </c>
      <c r="G2307" s="279">
        <f>'Assumptions (Petroleum)'!$V$4*Model!G2255</f>
        <v>0.04019686119</v>
      </c>
      <c r="H2307" s="279">
        <f>'Assumptions (Petroleum)'!$V$4*Model!H2255</f>
        <v>0.02582563234</v>
      </c>
      <c r="I2307" s="279">
        <f>'Assumptions (Petroleum)'!$V$4*Model!I2255</f>
        <v>0.02508728527</v>
      </c>
      <c r="J2307" s="279">
        <f>'Assumptions (Petroleum)'!$V$4*Model!J2255</f>
        <v>0.008969674886</v>
      </c>
      <c r="K2307" s="279">
        <f>'Assumptions (Petroleum)'!$V$4*Model!K2255</f>
        <v>0.01925756729</v>
      </c>
      <c r="L2307" s="279">
        <f>'Assumptions (Petroleum)'!$V$4*Model!L2255</f>
        <v>0.02068438964</v>
      </c>
      <c r="M2307" s="279">
        <f>'Assumptions (Petroleum)'!$V$4*Model!M2255</f>
        <v>0.02609568019</v>
      </c>
      <c r="N2307" s="279">
        <f>'Assumptions (Petroleum)'!$V$4*Model!N2255</f>
        <v>0.01598863937</v>
      </c>
      <c r="O2307" s="279">
        <f>'Assumptions (Petroleum)'!$V$4*Model!O2255</f>
        <v>0.01263267596</v>
      </c>
      <c r="P2307" s="279">
        <f>'Assumptions (Petroleum)'!$V$4*Model!P2255</f>
        <v>0.005081734454</v>
      </c>
      <c r="Q2307" s="279">
        <f>'Assumptions (Petroleum)'!$V$4*Model!Q2255</f>
        <v>0.003455221123</v>
      </c>
      <c r="R2307" s="279">
        <f>'Assumptions (Petroleum)'!$V$4*Model!R2255</f>
        <v>0.002117935623</v>
      </c>
      <c r="S2307" s="279">
        <f>'Assumptions (Petroleum)'!$V$4*Model!S2255</f>
        <v>0.000726074063</v>
      </c>
      <c r="T2307" s="279">
        <f>'Assumptions (Petroleum)'!$V$4*Model!T2255</f>
        <v>0.0007405187527</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0.140313253</v>
      </c>
      <c r="D2308" s="279">
        <f>'Assumptions (Petroleum)'!$V$5*Model!D2255</f>
        <v>0.03423849892</v>
      </c>
      <c r="E2308" s="279">
        <f>'Assumptions (Petroleum)'!$V$5*Model!E2255</f>
        <v>0.02838943482</v>
      </c>
      <c r="F2308" s="279">
        <f>'Assumptions (Petroleum)'!$V$5*Model!F2255</f>
        <v>0.02132926599</v>
      </c>
      <c r="G2308" s="279">
        <f>'Assumptions (Petroleum)'!$V$5*Model!G2255</f>
        <v>0.02679790746</v>
      </c>
      <c r="H2308" s="279">
        <f>'Assumptions (Petroleum)'!$V$5*Model!H2255</f>
        <v>0.01721708822</v>
      </c>
      <c r="I2308" s="279">
        <f>'Assumptions (Petroleum)'!$V$5*Model!I2255</f>
        <v>0.01672485685</v>
      </c>
      <c r="J2308" s="279">
        <f>'Assumptions (Petroleum)'!$V$5*Model!J2255</f>
        <v>0.005979783257</v>
      </c>
      <c r="K2308" s="279">
        <f>'Assumptions (Petroleum)'!$V$5*Model!K2255</f>
        <v>0.01283837819</v>
      </c>
      <c r="L2308" s="279">
        <f>'Assumptions (Petroleum)'!$V$5*Model!L2255</f>
        <v>0.01378959309</v>
      </c>
      <c r="M2308" s="279">
        <f>'Assumptions (Petroleum)'!$V$5*Model!M2255</f>
        <v>0.01739712013</v>
      </c>
      <c r="N2308" s="279">
        <f>'Assumptions (Petroleum)'!$V$5*Model!N2255</f>
        <v>0.01065909291</v>
      </c>
      <c r="O2308" s="279">
        <f>'Assumptions (Petroleum)'!$V$5*Model!O2255</f>
        <v>0.008421783972</v>
      </c>
      <c r="P2308" s="279">
        <f>'Assumptions (Petroleum)'!$V$5*Model!P2255</f>
        <v>0.003387822969</v>
      </c>
      <c r="Q2308" s="279">
        <f>'Assumptions (Petroleum)'!$V$5*Model!Q2255</f>
        <v>0.002303480749</v>
      </c>
      <c r="R2308" s="279">
        <f>'Assumptions (Petroleum)'!$V$5*Model!R2255</f>
        <v>0.001411957082</v>
      </c>
      <c r="S2308" s="279">
        <f>'Assumptions (Petroleum)'!$V$5*Model!S2255</f>
        <v>0.0004840493753</v>
      </c>
      <c r="T2308" s="279">
        <f>'Assumptions (Petroleum)'!$V$5*Model!T2255</f>
        <v>0.0004936791685</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-0.003463602881</v>
      </c>
      <c r="D2309" s="177">
        <f t="array" ref="D2309">SUM(IF(ISERROR(D2310:D2360),"",D2310:D2360))</f>
        <v>-0.00706733533</v>
      </c>
      <c r="E2309" s="177">
        <f t="array" ref="E2309">SUM(IF(ISERROR(E2310:E2360),"",E2310:E2360))</f>
        <v>-0.01089350976</v>
      </c>
      <c r="F2309" s="177">
        <f t="array" ref="F2309">SUM(IF(ISERROR(F2310:F2360),"",F2310:F2360))</f>
        <v>-0.01365015499</v>
      </c>
      <c r="G2309" s="177">
        <f t="array" ref="G2309">SUM(IF(ISERROR(G2310:G2360),"",G2310:G2360))</f>
        <v>-0.01584055711</v>
      </c>
      <c r="H2309" s="177">
        <f t="array" ref="H2309">SUM(IF(ISERROR(H2310:H2360),"",H2310:H2360))</f>
        <v>-0.01884452835</v>
      </c>
      <c r="I2309" s="177">
        <f t="array" ref="I2309">SUM(IF(ISERROR(I2310:I2360),"",I2310:I2360))</f>
        <v>-0.02046245172</v>
      </c>
      <c r="J2309" s="177">
        <f t="array" ref="J2309">SUM(IF(ISERROR(J2310:J2360),"",J2310:J2360))</f>
        <v>-0.02416367038</v>
      </c>
      <c r="K2309" s="177">
        <f t="array" ref="K2309">SUM(IF(ISERROR(K2310:K2360),"",K2310:K2360))</f>
        <v>-0.02550785597</v>
      </c>
      <c r="L2309" s="177">
        <f t="array" ref="L2309">SUM(IF(ISERROR(L2310:L2360),"",L2310:L2360))</f>
        <v>-0.02730535746</v>
      </c>
      <c r="M2309" s="177">
        <f t="array" ref="M2309">SUM(IF(ISERROR(M2310:M2360),"",M2310:M2360))</f>
        <v>-0.02909664553</v>
      </c>
      <c r="N2309" s="177">
        <f t="array" ref="N2309">SUM(IF(ISERROR(N2310:N2360),"",N2310:N2360))</f>
        <v>-0.03214792354</v>
      </c>
      <c r="O2309" s="177">
        <f t="array" ref="O2309">SUM(IF(ISERROR(O2310:O2360),"",O2310:O2360))</f>
        <v>-0.03444731146</v>
      </c>
      <c r="P2309" s="177">
        <f t="array" ref="P2309">SUM(IF(ISERROR(P2310:P2360),"",P2310:P2360))</f>
        <v>-0.03733040491</v>
      </c>
      <c r="Q2309" s="177">
        <f t="array" ref="Q2309">SUM(IF(ISERROR(Q2310:Q2360),"",Q2310:Q2360))</f>
        <v>-0.03933891404</v>
      </c>
      <c r="R2309" s="177">
        <f t="array" ref="R2309">SUM(IF(ISERROR(R2310:R2360),"",R2310:R2360))</f>
        <v>-0.03454833271</v>
      </c>
      <c r="S2309" s="177">
        <f t="array" ref="S2309">SUM(IF(ISERROR(S2310:S2360),"",S2310:S2360))</f>
        <v>-0.02948596773</v>
      </c>
      <c r="T2309" s="177">
        <f t="array" ref="T2309">SUM(IF(ISERROR(T2310:T2360),"",T2310:T2360))</f>
        <v>-0.02388498611</v>
      </c>
      <c r="U2309" s="177">
        <f t="array" ref="U2309">SUM(IF(ISERROR(U2310:U2360),"",U2310:U2360))</f>
        <v>-0.02063076366</v>
      </c>
      <c r="V2309" s="177">
        <f t="array" ref="V2309">SUM(IF(ISERROR(V2310:V2360),"",V2310:V2360))</f>
        <v>-0.01851757899</v>
      </c>
      <c r="W2309" s="177">
        <f t="array" ref="W2309">SUM(IF(ISERROR(W2310:W2360),"",W2310:W2360))</f>
        <v>-0.01488077789</v>
      </c>
      <c r="X2309" s="177">
        <f t="array" ref="X2309">SUM(IF(ISERROR(X2310:X2360),"",X2310:X2360))</f>
        <v>-0.01413772971</v>
      </c>
      <c r="Y2309" s="177">
        <f t="array" ref="Y2309">SUM(IF(ISERROR(Y2310:Y2360),"",Y2310:Y2360))</f>
        <v>-0.009334649803</v>
      </c>
      <c r="Z2309" s="177">
        <f t="array" ref="Z2309">SUM(IF(ISERROR(Z2310:Z2360),"",Z2310:Z2360))</f>
        <v>-0.00938406327</v>
      </c>
      <c r="AA2309" s="177">
        <f t="array" ref="AA2309">SUM(IF(ISERROR(AA2310:AA2360),"",AA2310:AA2360))</f>
        <v>-0.008654589685</v>
      </c>
      <c r="AB2309" s="177">
        <f t="array" ref="AB2309">SUM(IF(ISERROR(AB2310:AB2360),"",AB2310:AB2360))</f>
        <v>-0.008074196514</v>
      </c>
      <c r="AC2309" s="177">
        <f t="array" ref="AC2309">SUM(IF(ISERROR(AC2310:AC2360),"",AC2310:AC2360))</f>
        <v>-0.00510948873</v>
      </c>
      <c r="AD2309" s="177">
        <f t="array" ref="AD2309">SUM(IF(ISERROR(AD2310:AD2360),"",AD2310:AD2360))</f>
        <v>-0.003802905131</v>
      </c>
      <c r="AE2309" s="177">
        <f t="array" ref="AE2309">SUM(IF(ISERROR(AE2310:AE2360),"",AE2310:AE2360))</f>
        <v>-0.001482487543</v>
      </c>
      <c r="AF2309" s="177">
        <f t="array" ref="AF2309">SUM(IF(ISERROR(AF2310:AF2360),"",AF2310:AF2360))</f>
        <v>-0.001080886252</v>
      </c>
      <c r="AG2309" s="177">
        <f t="array" ref="AG2309">SUM(IF(ISERROR(AG2310:AG2360),"",AG2310:AG2360))</f>
        <v>-0.0005535639043</v>
      </c>
      <c r="AH2309" s="177">
        <f t="array" ref="AH2309">SUM(IF(ISERROR(AH2310:AH2360),"",AH2310:AH2360))</f>
        <v>-0.0001880603236</v>
      </c>
      <c r="AI2309" s="177">
        <f t="array" ref="AI2309">SUM(IF(ISERROR(AI2310:AI2360),"",AI2310:AI2360))</f>
        <v>-0.0001969931889</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-0.003463602881</v>
      </c>
      <c r="D2310" s="177">
        <f>IF($C$2253&gt;0,PPMT('Assumptions (Petroleum)'!$V$6,Model!X$1,'Assumptions (Petroleum)'!$V$9,'Assumptions (Petroleum)'!$V$4*Model!$C$2253*'Assumptions (Petroleum)'!$B$2/10^9),0)</f>
        <v>-0.003628124018</v>
      </c>
      <c r="E2310" s="177">
        <f>IF($C$2253&gt;0,PPMT('Assumptions (Petroleum)'!$V$6,Model!Y$1,'Assumptions (Petroleum)'!$V$9,'Assumptions (Petroleum)'!$V$4*Model!$C$2253*'Assumptions (Petroleum)'!$B$2/10^9),0)</f>
        <v>-0.003800459909</v>
      </c>
      <c r="F2310" s="177">
        <f>IF($C$2253&gt;0,PPMT('Assumptions (Petroleum)'!$V$6,Model!Z$1,'Assumptions (Petroleum)'!$V$9,'Assumptions (Petroleum)'!$V$4*Model!$C$2253*'Assumptions (Petroleum)'!$B$2/10^9),0)</f>
        <v>-0.003980981755</v>
      </c>
      <c r="G2310" s="177">
        <f>IF($C$2253&gt;0,PPMT('Assumptions (Petroleum)'!$V$6,Model!AA$1,'Assumptions (Petroleum)'!$V$9,'Assumptions (Petroleum)'!$V$4*Model!$C$2253*'Assumptions (Petroleum)'!$B$2/10^9),0)</f>
        <v>-0.004170078388</v>
      </c>
      <c r="H2310" s="177">
        <f>IF($C$2253&gt;0,PPMT('Assumptions (Petroleum)'!$V$6,Model!AB$1,'Assumptions (Petroleum)'!$V$9,'Assumptions (Petroleum)'!$V$4*Model!$C$2253*'Assumptions (Petroleum)'!$B$2/10^9),0)</f>
        <v>-0.004368157111</v>
      </c>
      <c r="I2310" s="177">
        <f>IF($C$2253&gt;0,PPMT('Assumptions (Petroleum)'!$V$6,Model!AC$1,'Assumptions (Petroleum)'!$V$9,'Assumptions (Petroleum)'!$V$4*Model!$C$2253*'Assumptions (Petroleum)'!$B$2/10^9),0)</f>
        <v>-0.004575644574</v>
      </c>
      <c r="J2310" s="177">
        <f>IF($C$2253&gt;0,PPMT('Assumptions (Petroleum)'!$V$6,Model!AD$1,'Assumptions (Petroleum)'!$V$9,'Assumptions (Petroleum)'!$V$4*Model!$C$2253*'Assumptions (Petroleum)'!$B$2/10^9),0)</f>
        <v>-0.004792987691</v>
      </c>
      <c r="K2310" s="177">
        <f>IF($C$2253&gt;0,PPMT('Assumptions (Petroleum)'!$V$6,Model!AE$1,'Assumptions (Petroleum)'!$V$9,'Assumptions (Petroleum)'!$V$4*Model!$C$2253*'Assumptions (Petroleum)'!$B$2/10^9),0)</f>
        <v>-0.005020654607</v>
      </c>
      <c r="L2310" s="177">
        <f>IF($C$2253&gt;0,PPMT('Assumptions (Petroleum)'!$V$6,Model!AF$1,'Assumptions (Petroleum)'!$V$9,'Assumptions (Petroleum)'!$V$4*Model!$C$2253*'Assumptions (Petroleum)'!$B$2/10^9),0)</f>
        <v>-0.005259135701</v>
      </c>
      <c r="M2310" s="177">
        <f>IF($C$2253&gt;0,PPMT('Assumptions (Petroleum)'!$V$6,Model!AG$1,'Assumptions (Petroleum)'!$V$9,'Assumptions (Petroleum)'!$V$4*Model!$C$2253*'Assumptions (Petroleum)'!$B$2/10^9),0)</f>
        <v>-0.005508944646</v>
      </c>
      <c r="N2310" s="177">
        <f>IF($C$2253&gt;0,PPMT('Assumptions (Petroleum)'!$V$6,Model!AH$1,'Assumptions (Petroleum)'!$V$9,'Assumptions (Petroleum)'!$V$4*Model!$C$2253*'Assumptions (Petroleum)'!$B$2/10^9),0)</f>
        <v>-0.005770619517</v>
      </c>
      <c r="O2310" s="177">
        <f>IF($C$2253&gt;0,PPMT('Assumptions (Petroleum)'!$V$6,Model!AI$1,'Assumptions (Petroleum)'!$V$9,'Assumptions (Petroleum)'!$V$4*Model!$C$2253*'Assumptions (Petroleum)'!$B$2/10^9),0)</f>
        <v>-0.006044723944</v>
      </c>
      <c r="P2310" s="177">
        <f>IF($C$2253&gt;0,PPMT('Assumptions (Petroleum)'!$V$6,Model!AJ$1,'Assumptions (Petroleum)'!$V$9,'Assumptions (Petroleum)'!$V$4*Model!$C$2253*'Assumptions (Petroleum)'!$B$2/10^9),0)</f>
        <v>-0.006331848331</v>
      </c>
      <c r="Q2310" s="177">
        <f>IF($C$2253&gt;0,PPMT('Assumptions (Petroleum)'!$V$6,Model!AK$1,'Assumptions (Petroleum)'!$V$9,'Assumptions (Petroleum)'!$V$4*Model!$C$2253*'Assumptions (Petroleum)'!$B$2/10^9),0)</f>
        <v>-0.006632611127</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-0.003439211312</v>
      </c>
      <c r="E2311" s="177">
        <f>IF($D$2253&gt;0,PPMT('Assumptions (Petroleum)'!$V$6,Model!X$1,'Assumptions (Petroleum)'!$V$9,'Assumptions (Petroleum)'!$V$4*Model!$D$2253*'Assumptions (Petroleum)'!$B$2/10^9),0)</f>
        <v>-0.003602573849</v>
      </c>
      <c r="F2311" s="177">
        <f>IF($D$2253&gt;0,PPMT('Assumptions (Petroleum)'!$V$6,Model!Y$1,'Assumptions (Petroleum)'!$V$9,'Assumptions (Petroleum)'!$V$4*Model!$D$2253*'Assumptions (Petroleum)'!$B$2/10^9),0)</f>
        <v>-0.003773696107</v>
      </c>
      <c r="G2311" s="177">
        <f>IF($D$2253&gt;0,PPMT('Assumptions (Petroleum)'!$V$6,Model!Z$1,'Assumptions (Petroleum)'!$V$9,'Assumptions (Petroleum)'!$V$4*Model!$D$2253*'Assumptions (Petroleum)'!$B$2/10^9),0)</f>
        <v>-0.003952946672</v>
      </c>
      <c r="H2311" s="177">
        <f>IF($D$2253&gt;0,PPMT('Assumptions (Petroleum)'!$V$6,Model!AA$1,'Assumptions (Petroleum)'!$V$9,'Assumptions (Petroleum)'!$V$4*Model!$D$2253*'Assumptions (Petroleum)'!$B$2/10^9),0)</f>
        <v>-0.004140711639</v>
      </c>
      <c r="I2311" s="177">
        <f>IF($D$2253&gt;0,PPMT('Assumptions (Petroleum)'!$V$6,Model!AB$1,'Assumptions (Petroleum)'!$V$9,'Assumptions (Petroleum)'!$V$4*Model!$D$2253*'Assumptions (Petroleum)'!$B$2/10^9),0)</f>
        <v>-0.004337395442</v>
      </c>
      <c r="J2311" s="177">
        <f>IF($D$2253&gt;0,PPMT('Assumptions (Petroleum)'!$V$6,Model!AC$1,'Assumptions (Petroleum)'!$V$9,'Assumptions (Petroleum)'!$V$4*Model!$D$2253*'Assumptions (Petroleum)'!$B$2/10^9),0)</f>
        <v>-0.004543421725</v>
      </c>
      <c r="K2311" s="177">
        <f>IF($D$2253&gt;0,PPMT('Assumptions (Petroleum)'!$V$6,Model!AD$1,'Assumptions (Petroleum)'!$V$9,'Assumptions (Petroleum)'!$V$4*Model!$D$2253*'Assumptions (Petroleum)'!$B$2/10^9),0)</f>
        <v>-0.004759234257</v>
      </c>
      <c r="L2311" s="177">
        <f>IF($D$2253&gt;0,PPMT('Assumptions (Petroleum)'!$V$6,Model!AE$1,'Assumptions (Petroleum)'!$V$9,'Assumptions (Petroleum)'!$V$4*Model!$D$2253*'Assumptions (Petroleum)'!$B$2/10^9),0)</f>
        <v>-0.004985297884</v>
      </c>
      <c r="M2311" s="177">
        <f>IF($D$2253&gt;0,PPMT('Assumptions (Petroleum)'!$V$6,Model!AF$1,'Assumptions (Petroleum)'!$V$9,'Assumptions (Petroleum)'!$V$4*Model!$D$2253*'Assumptions (Petroleum)'!$B$2/10^9),0)</f>
        <v>-0.005222099534</v>
      </c>
      <c r="N2311" s="177">
        <f>IF($D$2253&gt;0,PPMT('Assumptions (Petroleum)'!$V$6,Model!AG$1,'Assumptions (Petroleum)'!$V$9,'Assumptions (Petroleum)'!$V$4*Model!$D$2253*'Assumptions (Petroleum)'!$B$2/10^9),0)</f>
        <v>-0.005470149262</v>
      </c>
      <c r="O2311" s="177">
        <f>IF($D$2253&gt;0,PPMT('Assumptions (Petroleum)'!$V$6,Model!AH$1,'Assumptions (Petroleum)'!$V$9,'Assumptions (Petroleum)'!$V$4*Model!$D$2253*'Assumptions (Petroleum)'!$B$2/10^9),0)</f>
        <v>-0.005729981351</v>
      </c>
      <c r="P2311" s="177">
        <f>IF($D$2253&gt;0,PPMT('Assumptions (Petroleum)'!$V$6,Model!AI$1,'Assumptions (Petroleum)'!$V$9,'Assumptions (Petroleum)'!$V$4*Model!$D$2253*'Assumptions (Petroleum)'!$B$2/10^9),0)</f>
        <v>-0.006002155466</v>
      </c>
      <c r="Q2311" s="177">
        <f>IF($D$2253&gt;0,PPMT('Assumptions (Petroleum)'!$V$6,Model!AJ$1,'Assumptions (Petroleum)'!$V$9,'Assumptions (Petroleum)'!$V$4*Model!$D$2253*'Assumptions (Petroleum)'!$B$2/10^9),0)</f>
        <v>-0.00628725785</v>
      </c>
      <c r="R2311" s="177">
        <f>IF($D$2253&gt;0,PPMT('Assumptions (Petroleum)'!$V$6,Model!AK$1,'Assumptions (Petroleum)'!$V$9,'Assumptions (Petroleum)'!$V$4*Model!$D$2253*'Assumptions (Petroleum)'!$B$2/10^9),0)</f>
        <v>-0.006585902598</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-0.003490475998</v>
      </c>
      <c r="F2312" s="160">
        <f>IF($E$2253&gt;0,PPMT('Assumptions (Petroleum)'!$V$6,Model!X$1,'Assumptions (Petroleum)'!$V$9,'Assumptions (Petroleum)'!$V$4*Model!$E$2253*AVERAGE('Assumptions (Petroleum)'!$B$2:$C$2)/10^9),0)</f>
        <v>-0.003656273608</v>
      </c>
      <c r="G2312" s="160">
        <f>IF($E$2253&gt;0,PPMT('Assumptions (Petroleum)'!$V$6,Model!Y$1,'Assumptions (Petroleum)'!$V$9,'Assumptions (Petroleum)'!$V$4*Model!$E$2253*AVERAGE('Assumptions (Petroleum)'!$B$2:$C$2)/10^9),0)</f>
        <v>-0.003829946604</v>
      </c>
      <c r="H2312" s="160">
        <f>IF($E$2253&gt;0,PPMT('Assumptions (Petroleum)'!$V$6,Model!Z$1,'Assumptions (Petroleum)'!$V$9,'Assumptions (Petroleum)'!$V$4*Model!$E$2253*AVERAGE('Assumptions (Petroleum)'!$B$2:$C$2)/10^9),0)</f>
        <v>-0.004011869068</v>
      </c>
      <c r="I2312" s="160">
        <f>IF($E$2253&gt;0,PPMT('Assumptions (Petroleum)'!$V$6,Model!AA$1,'Assumptions (Petroleum)'!$V$9,'Assumptions (Petroleum)'!$V$4*Model!$E$2253*AVERAGE('Assumptions (Petroleum)'!$B$2:$C$2)/10^9),0)</f>
        <v>-0.004202432848</v>
      </c>
      <c r="J2312" s="160">
        <f>IF($E$2253&gt;0,PPMT('Assumptions (Petroleum)'!$V$6,Model!AB$1,'Assumptions (Petroleum)'!$V$9,'Assumptions (Petroleum)'!$V$4*Model!$E$2253*AVERAGE('Assumptions (Petroleum)'!$B$2:$C$2)/10^9),0)</f>
        <v>-0.004402048409</v>
      </c>
      <c r="K2312" s="160">
        <f>IF($E$2253&gt;0,PPMT('Assumptions (Petroleum)'!$V$6,Model!AC$1,'Assumptions (Petroleum)'!$V$9,'Assumptions (Petroleum)'!$V$4*Model!$E$2253*AVERAGE('Assumptions (Petroleum)'!$B$2:$C$2)/10^9),0)</f>
        <v>-0.004611145708</v>
      </c>
      <c r="L2312" s="160">
        <f>IF($E$2253&gt;0,PPMT('Assumptions (Petroleum)'!$V$6,Model!AD$1,'Assumptions (Petroleum)'!$V$9,'Assumptions (Petroleum)'!$V$4*Model!$E$2253*AVERAGE('Assumptions (Petroleum)'!$B$2:$C$2)/10^9),0)</f>
        <v>-0.004830175129</v>
      </c>
      <c r="M2312" s="160">
        <f>IF($E$2253&gt;0,PPMT('Assumptions (Petroleum)'!$V$6,Model!AE$1,'Assumptions (Petroleum)'!$V$9,'Assumptions (Petroleum)'!$V$4*Model!$E$2253*AVERAGE('Assumptions (Petroleum)'!$B$2:$C$2)/10^9),0)</f>
        <v>-0.005059608448</v>
      </c>
      <c r="N2312" s="177">
        <f>IF($E$2253&gt;0,PPMT('Assumptions (Petroleum)'!$V$6,Model!AF$1,'Assumptions (Petroleum)'!$V$9,'Assumptions (Petroleum)'!$V$4*Model!$E$2253*AVERAGE('Assumptions (Petroleum)'!$B$2:$C$2)/10^9),0)</f>
        <v>-0.005299939849</v>
      </c>
      <c r="O2312" s="160">
        <f>IF($E$2253&gt;0,PPMT('Assumptions (Petroleum)'!$V$6,Model!AG$1,'Assumptions (Petroleum)'!$V$9,'Assumptions (Petroleum)'!$V$4*Model!$E$2253*AVERAGE('Assumptions (Petroleum)'!$B$2:$C$2)/10^9),0)</f>
        <v>-0.005551686992</v>
      </c>
      <c r="P2312" s="160">
        <f>IF($E$2253&gt;0,PPMT('Assumptions (Petroleum)'!$V$6,Model!AH$1,'Assumptions (Petroleum)'!$V$9,'Assumptions (Petroleum)'!$V$4*Model!$E$2253*AVERAGE('Assumptions (Petroleum)'!$B$2:$C$2)/10^9),0)</f>
        <v>-0.005815392124</v>
      </c>
      <c r="Q2312" s="160">
        <f>IF($E$2253&gt;0,PPMT('Assumptions (Petroleum)'!$V$6,Model!AI$1,'Assumptions (Petroleum)'!$V$9,'Assumptions (Petroleum)'!$V$4*Model!$E$2253*AVERAGE('Assumptions (Petroleum)'!$B$2:$C$2)/10^9),0)</f>
        <v>-0.00609162325</v>
      </c>
      <c r="R2312" s="160">
        <f>IF($E$2253&gt;0,PPMT('Assumptions (Petroleum)'!$V$6,Model!AJ$1,'Assumptions (Petroleum)'!$V$9,'Assumptions (Petroleum)'!$V$4*Model!$E$2253*AVERAGE('Assumptions (Petroleum)'!$B$2:$C$2)/10^9),0)</f>
        <v>-0.006380975354</v>
      </c>
      <c r="S2312" s="160">
        <f>IF($E$2253&gt;0,PPMT('Assumptions (Petroleum)'!$V$6,Model!AK$1,'Assumptions (Petroleum)'!$V$9,'Assumptions (Petroleum)'!$V$4*Model!$E$2253*AVERAGE('Assumptions (Petroleum)'!$B$2:$C$2)/10^9),0)</f>
        <v>-0.006684071684</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-0.002239203525</v>
      </c>
      <c r="G2313" s="160">
        <f>IF($F$2253&gt;0,PPMT('Assumptions (Petroleum)'!$V$6,Model!X$1,'Assumptions (Petroleum)'!$V$9,'Assumptions (Petroleum)'!$V$4*Model!$F$2253*AVERAGE('Assumptions (Petroleum)'!$B$2:$D$2)/10^9),0)</f>
        <v>-0.002345565692</v>
      </c>
      <c r="H2313" s="160">
        <f>IF($F$2253&gt;0,PPMT('Assumptions (Petroleum)'!$V$6,Model!Y$1,'Assumptions (Petroleum)'!$V$9,'Assumptions (Petroleum)'!$V$4*Model!$F$2253*AVERAGE('Assumptions (Petroleum)'!$B$2:$D$2)/10^9),0)</f>
        <v>-0.002456980063</v>
      </c>
      <c r="I2313" s="160">
        <f>IF($F$2253&gt;0,PPMT('Assumptions (Petroleum)'!$V$6,Model!Z$1,'Assumptions (Petroleum)'!$V$9,'Assumptions (Petroleum)'!$V$4*Model!$F$2253*AVERAGE('Assumptions (Petroleum)'!$B$2:$D$2)/10^9),0)</f>
        <v>-0.002573686616</v>
      </c>
      <c r="J2313" s="160">
        <f>IF($F$2253&gt;0,PPMT('Assumptions (Petroleum)'!$V$6,Model!AA$1,'Assumptions (Petroleum)'!$V$9,'Assumptions (Petroleum)'!$V$4*Model!$F$2253*AVERAGE('Assumptions (Petroleum)'!$B$2:$D$2)/10^9),0)</f>
        <v>-0.00269593673</v>
      </c>
      <c r="K2313" s="160">
        <f>IF($F$2253&gt;0,PPMT('Assumptions (Petroleum)'!$V$6,Model!AB$1,'Assumptions (Petroleum)'!$V$9,'Assumptions (Petroleum)'!$V$4*Model!$F$2253*AVERAGE('Assumptions (Petroleum)'!$B$2:$D$2)/10^9),0)</f>
        <v>-0.002823993725</v>
      </c>
      <c r="L2313" s="160">
        <f>IF($F$2253&gt;0,PPMT('Assumptions (Petroleum)'!$V$6,Model!AC$1,'Assumptions (Petroleum)'!$V$9,'Assumptions (Petroleum)'!$V$4*Model!$F$2253*AVERAGE('Assumptions (Petroleum)'!$B$2:$D$2)/10^9),0)</f>
        <v>-0.002958133427</v>
      </c>
      <c r="M2313" s="160">
        <f>IF($F$2253&gt;0,PPMT('Assumptions (Petroleum)'!$V$6,Model!AD$1,'Assumptions (Petroleum)'!$V$9,'Assumptions (Petroleum)'!$V$4*Model!$F$2253*AVERAGE('Assumptions (Petroleum)'!$B$2:$D$2)/10^9),0)</f>
        <v>-0.003098644764</v>
      </c>
      <c r="N2313" s="177">
        <f>IF($F$2253&gt;0,PPMT('Assumptions (Petroleum)'!$V$6,Model!AE$1,'Assumptions (Petroleum)'!$V$9,'Assumptions (Petroleum)'!$V$4*Model!$F$2253*AVERAGE('Assumptions (Petroleum)'!$B$2:$D$2)/10^9),0)</f>
        <v>-0.003245830391</v>
      </c>
      <c r="O2313" s="160">
        <f>IF($F$2253&gt;0,PPMT('Assumptions (Petroleum)'!$V$6,Model!AF$1,'Assumptions (Petroleum)'!$V$9,'Assumptions (Petroleum)'!$V$4*Model!$F$2253*AVERAGE('Assumptions (Petroleum)'!$B$2:$D$2)/10^9),0)</f>
        <v>-0.003400007334</v>
      </c>
      <c r="P2313" s="160">
        <f>IF($F$2253&gt;0,PPMT('Assumptions (Petroleum)'!$V$6,Model!AG$1,'Assumptions (Petroleum)'!$V$9,'Assumptions (Petroleum)'!$V$4*Model!$F$2253*AVERAGE('Assumptions (Petroleum)'!$B$2:$D$2)/10^9),0)</f>
        <v>-0.003561507683</v>
      </c>
      <c r="Q2313" s="160">
        <f>IF($F$2253&gt;0,PPMT('Assumptions (Petroleum)'!$V$6,Model!AH$1,'Assumptions (Petroleum)'!$V$9,'Assumptions (Petroleum)'!$V$4*Model!$F$2253*AVERAGE('Assumptions (Petroleum)'!$B$2:$D$2)/10^9),0)</f>
        <v>-0.003730679297</v>
      </c>
      <c r="R2313" s="160">
        <f>IF($F$2253&gt;0,PPMT('Assumptions (Petroleum)'!$V$6,Model!AI$1,'Assumptions (Petroleum)'!$V$9,'Assumptions (Petroleum)'!$V$4*Model!$F$2253*AVERAGE('Assumptions (Petroleum)'!$B$2:$D$2)/10^9),0)</f>
        <v>-0.003907886564</v>
      </c>
      <c r="S2313" s="160">
        <f>IF($F$2253&gt;0,PPMT('Assumptions (Petroleum)'!$V$6,Model!AJ$1,'Assumptions (Petroleum)'!$V$9,'Assumptions (Petroleum)'!$V$4*Model!$F$2253*AVERAGE('Assumptions (Petroleum)'!$B$2:$D$2)/10^9),0)</f>
        <v>-0.004093511176</v>
      </c>
      <c r="T2313" s="160">
        <f>IF($F$2253&gt;0,PPMT('Assumptions (Petroleum)'!$V$6,Model!AK$1,'Assumptions (Petroleum)'!$V$9,'Assumptions (Petroleum)'!$V$4*Model!$F$2253*AVERAGE('Assumptions (Petroleum)'!$B$2:$D$2)/10^9),0)</f>
        <v>-0.004287952957</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-0.001542019752</v>
      </c>
      <c r="H2314" s="160">
        <f>IF($G$2253&gt;0,PPMT('Assumptions (Petroleum)'!$V$6,Model!X$1,'Assumptions (Petroleum)'!$V$9,'Assumptions (Petroleum)'!$V$4*Model!$G$2253*AVERAGE('Assumptions (Petroleum)'!$C$2:$E$2)/10^9),0)</f>
        <v>-0.00161526569</v>
      </c>
      <c r="I2314" s="160">
        <f>IF($G$2253&gt;0,PPMT('Assumptions (Petroleum)'!$V$6,Model!Y$1,'Assumptions (Petroleum)'!$V$9,'Assumptions (Petroleum)'!$V$4*Model!$G$2253*AVERAGE('Assumptions (Petroleum)'!$C$2:$E$2)/10^9),0)</f>
        <v>-0.00169199081</v>
      </c>
      <c r="J2314" s="160">
        <f>IF($G$2253&gt;0,PPMT('Assumptions (Petroleum)'!$V$6,Model!Z$1,'Assumptions (Petroleum)'!$V$9,'Assumptions (Petroleum)'!$V$4*Model!$G$2253*AVERAGE('Assumptions (Petroleum)'!$C$2:$E$2)/10^9),0)</f>
        <v>-0.001772360374</v>
      </c>
      <c r="K2314" s="160">
        <f>IF($G$2253&gt;0,PPMT('Assumptions (Petroleum)'!$V$6,Model!AA$1,'Assumptions (Petroleum)'!$V$9,'Assumptions (Petroleum)'!$V$4*Model!$G$2253*AVERAGE('Assumptions (Petroleum)'!$C$2:$E$2)/10^9),0)</f>
        <v>-0.001856547491</v>
      </c>
      <c r="L2314" s="160">
        <f>IF($G$2253&gt;0,PPMT('Assumptions (Petroleum)'!$V$6,Model!AB$1,'Assumptions (Petroleum)'!$V$9,'Assumptions (Petroleum)'!$V$4*Model!$G$2253*AVERAGE('Assumptions (Petroleum)'!$C$2:$E$2)/10^9),0)</f>
        <v>-0.001944733497</v>
      </c>
      <c r="M2314" s="160">
        <f>IF($G$2253&gt;0,PPMT('Assumptions (Petroleum)'!$V$6,Model!AC$1,'Assumptions (Petroleum)'!$V$9,'Assumptions (Petroleum)'!$V$4*Model!$G$2253*AVERAGE('Assumptions (Petroleum)'!$C$2:$E$2)/10^9),0)</f>
        <v>-0.002037108338</v>
      </c>
      <c r="N2314" s="160">
        <f>IF($G$2253&gt;0,PPMT('Assumptions (Petroleum)'!$V$6,Model!AD$1,'Assumptions (Petroleum)'!$V$9,'Assumptions (Petroleum)'!$V$4*Model!$G$2253*AVERAGE('Assumptions (Petroleum)'!$C$2:$E$2)/10^9),0)</f>
        <v>-0.002133870984</v>
      </c>
      <c r="O2314" s="160">
        <f>IF($G$2253&gt;0,PPMT('Assumptions (Petroleum)'!$V$6,Model!AE$1,'Assumptions (Petroleum)'!$V$9,'Assumptions (Petroleum)'!$V$4*Model!$G$2253*AVERAGE('Assumptions (Petroleum)'!$C$2:$E$2)/10^9),0)</f>
        <v>-0.002235229856</v>
      </c>
      <c r="P2314" s="160">
        <f>IF($G$2253&gt;0,PPMT('Assumptions (Petroleum)'!$V$6,Model!AF$1,'Assumptions (Petroleum)'!$V$9,'Assumptions (Petroleum)'!$V$4*Model!$G$2253*AVERAGE('Assumptions (Petroleum)'!$C$2:$E$2)/10^9),0)</f>
        <v>-0.002341403274</v>
      </c>
      <c r="Q2314" s="160">
        <f>IF($G$2253&gt;0,PPMT('Assumptions (Petroleum)'!$V$6,Model!AG$1,'Assumptions (Petroleum)'!$V$9,'Assumptions (Petroleum)'!$V$4*Model!$G$2253*AVERAGE('Assumptions (Petroleum)'!$C$2:$E$2)/10^9),0)</f>
        <v>-0.00245261993</v>
      </c>
      <c r="R2314" s="160">
        <f>IF($G$2253&gt;0,PPMT('Assumptions (Petroleum)'!$V$6,Model!AH$1,'Assumptions (Petroleum)'!$V$9,'Assumptions (Petroleum)'!$V$4*Model!$G$2253*AVERAGE('Assumptions (Petroleum)'!$C$2:$E$2)/10^9),0)</f>
        <v>-0.002569119376</v>
      </c>
      <c r="S2314" s="160">
        <f>IF($G$2253&gt;0,PPMT('Assumptions (Petroleum)'!$V$6,Model!AI$1,'Assumptions (Petroleum)'!$V$9,'Assumptions (Petroleum)'!$V$4*Model!$G$2253*AVERAGE('Assumptions (Petroleum)'!$C$2:$E$2)/10^9),0)</f>
        <v>-0.002691152547</v>
      </c>
      <c r="T2314" s="160">
        <f>IF($G$2253&gt;0,PPMT('Assumptions (Petroleum)'!$V$6,Model!AJ$1,'Assumptions (Petroleum)'!$V$9,'Assumptions (Petroleum)'!$V$4*Model!$G$2253*AVERAGE('Assumptions (Petroleum)'!$C$2:$E$2)/10^9),0)</f>
        <v>-0.002818982293</v>
      </c>
      <c r="U2314" s="160">
        <f>IF($G$2253&gt;0,PPMT('Assumptions (Petroleum)'!$V$6,Model!AK$1,'Assumptions (Petroleum)'!$V$9,'Assumptions (Petroleum)'!$V$4*Model!$G$2253*AVERAGE('Assumptions (Petroleum)'!$C$2:$E$2)/10^9),0)</f>
        <v>-0.002952883952</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-0.002251544776</v>
      </c>
      <c r="I2315" s="160">
        <f>IF($H$2253&gt;0,PPMT('Assumptions (Petroleum)'!$V$6,Model!X$1,'Assumptions (Petroleum)'!$V$9,'Assumptions (Petroleum)'!$V$4*Model!$H$2253*AVERAGE('Assumptions (Petroleum)'!$D$2:$F$2)/10^9),0)</f>
        <v>-0.002358493153</v>
      </c>
      <c r="J2315" s="160">
        <f>IF($H$2253&gt;0,PPMT('Assumptions (Petroleum)'!$V$6,Model!Y$1,'Assumptions (Petroleum)'!$V$9,'Assumptions (Petroleum)'!$V$4*Model!$H$2253*AVERAGE('Assumptions (Petroleum)'!$D$2:$F$2)/10^9),0)</f>
        <v>-0.002470521578</v>
      </c>
      <c r="K2315" s="160">
        <f>IF($H$2253&gt;0,PPMT('Assumptions (Petroleum)'!$V$6,Model!Z$1,'Assumptions (Petroleum)'!$V$9,'Assumptions (Petroleum)'!$V$4*Model!$H$2253*AVERAGE('Assumptions (Petroleum)'!$D$2:$F$2)/10^9),0)</f>
        <v>-0.002587871353</v>
      </c>
      <c r="L2315" s="160">
        <f>IF($H$2253&gt;0,PPMT('Assumptions (Petroleum)'!$V$6,Model!AA$1,'Assumptions (Petroleum)'!$V$9,'Assumptions (Petroleum)'!$V$4*Model!$H$2253*AVERAGE('Assumptions (Petroleum)'!$D$2:$F$2)/10^9),0)</f>
        <v>-0.002710795242</v>
      </c>
      <c r="M2315" s="160">
        <f>IF($H$2253&gt;0,PPMT('Assumptions (Petroleum)'!$V$6,Model!AB$1,'Assumptions (Petroleum)'!$V$9,'Assumptions (Petroleum)'!$V$4*Model!$H$2253*AVERAGE('Assumptions (Petroleum)'!$D$2:$F$2)/10^9),0)</f>
        <v>-0.002839558016</v>
      </c>
      <c r="N2315" s="160">
        <f>IF($H$2253&gt;0,PPMT('Assumptions (Petroleum)'!$V$6,Model!AC$1,'Assumptions (Petroleum)'!$V$9,'Assumptions (Petroleum)'!$V$4*Model!$H$2253*AVERAGE('Assumptions (Petroleum)'!$D$2:$F$2)/10^9),0)</f>
        <v>-0.002974437022</v>
      </c>
      <c r="O2315" s="160">
        <f>IF($H$2253&gt;0,PPMT('Assumptions (Petroleum)'!$V$6,Model!AD$1,'Assumptions (Petroleum)'!$V$9,'Assumptions (Petroleum)'!$V$4*Model!$H$2253*AVERAGE('Assumptions (Petroleum)'!$D$2:$F$2)/10^9),0)</f>
        <v>-0.00311572278</v>
      </c>
      <c r="P2315" s="160">
        <f>IF($H$2253&gt;0,PPMT('Assumptions (Petroleum)'!$V$6,Model!AE$1,'Assumptions (Petroleum)'!$V$9,'Assumptions (Petroleum)'!$V$4*Model!$H$2253*AVERAGE('Assumptions (Petroleum)'!$D$2:$F$2)/10^9),0)</f>
        <v>-0.003263719613</v>
      </c>
      <c r="Q2315" s="160">
        <f>IF($H$2253&gt;0,PPMT('Assumptions (Petroleum)'!$V$6,Model!AF$1,'Assumptions (Petroleum)'!$V$9,'Assumptions (Petroleum)'!$V$4*Model!$H$2253*AVERAGE('Assumptions (Petroleum)'!$D$2:$F$2)/10^9),0)</f>
        <v>-0.003418746294</v>
      </c>
      <c r="R2315" s="160">
        <f>IF($H$2253&gt;0,PPMT('Assumptions (Petroleum)'!$V$6,Model!AG$1,'Assumptions (Petroleum)'!$V$9,'Assumptions (Petroleum)'!$V$4*Model!$H$2253*AVERAGE('Assumptions (Petroleum)'!$D$2:$F$2)/10^9),0)</f>
        <v>-0.003581136743</v>
      </c>
      <c r="S2315" s="160">
        <f>IF($H$2253&gt;0,PPMT('Assumptions (Petroleum)'!$V$6,Model!AH$1,'Assumptions (Petroleum)'!$V$9,'Assumptions (Petroleum)'!$V$4*Model!$H$2253*AVERAGE('Assumptions (Petroleum)'!$D$2:$F$2)/10^9),0)</f>
        <v>-0.003751240738</v>
      </c>
      <c r="T2315" s="160">
        <f>IF($H$2253&gt;0,PPMT('Assumptions (Petroleum)'!$V$6,Model!AI$1,'Assumptions (Petroleum)'!$V$9,'Assumptions (Petroleum)'!$V$4*Model!$H$2253*AVERAGE('Assumptions (Petroleum)'!$D$2:$F$2)/10^9),0)</f>
        <v>-0.003929424673</v>
      </c>
      <c r="U2315" s="160">
        <f>IF($H$2253&gt;0,PPMT('Assumptions (Petroleum)'!$V$6,Model!AJ$1,'Assumptions (Petroleum)'!$V$9,'Assumptions (Petroleum)'!$V$4*Model!$H$2253*AVERAGE('Assumptions (Petroleum)'!$D$2:$F$2)/10^9),0)</f>
        <v>-0.004116072345</v>
      </c>
      <c r="V2315" s="160">
        <f>IF($H$2253&gt;0,PPMT('Assumptions (Petroleum)'!$V$6,Model!AK$1,'Assumptions (Petroleum)'!$V$9,'Assumptions (Petroleum)'!$V$4*Model!$H$2253*AVERAGE('Assumptions (Petroleum)'!$D$2:$F$2)/10^9),0)</f>
        <v>-0.004311585782</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-0.0007228082804</v>
      </c>
      <c r="J2316" s="160">
        <f>IF($I$2253&gt;0,PPMT('Assumptions (Petroleum)'!$V$6,Model!X$1,'Assumptions (Petroleum)'!$V$9,'Assumptions (Petroleum)'!$V$4*Model!$I$2253*AVERAGE('Assumptions (Petroleum)'!$E$2:$G$2)/10^9),0)</f>
        <v>-0.0007571416737</v>
      </c>
      <c r="K2316" s="160">
        <f>IF($I$2253&gt;0,PPMT('Assumptions (Petroleum)'!$V$6,Model!Y$1,'Assumptions (Petroleum)'!$V$9,'Assumptions (Petroleum)'!$V$4*Model!$I$2253*AVERAGE('Assumptions (Petroleum)'!$E$2:$G$2)/10^9),0)</f>
        <v>-0.0007931059032</v>
      </c>
      <c r="L2316" s="160">
        <f>IF($I$2253&gt;0,PPMT('Assumptions (Petroleum)'!$V$6,Model!Z$1,'Assumptions (Petroleum)'!$V$9,'Assumptions (Petroleum)'!$V$4*Model!$I$2253*AVERAGE('Assumptions (Petroleum)'!$E$2:$G$2)/10^9),0)</f>
        <v>-0.0008307784336</v>
      </c>
      <c r="M2316" s="160">
        <f>IF($I$2253&gt;0,PPMT('Assumptions (Petroleum)'!$V$6,Model!AA$1,'Assumptions (Petroleum)'!$V$9,'Assumptions (Petroleum)'!$V$4*Model!$I$2253*AVERAGE('Assumptions (Petroleum)'!$E$2:$G$2)/10^9),0)</f>
        <v>-0.0008702404092</v>
      </c>
      <c r="N2316" s="160">
        <f>IF($I$2253&gt;0,PPMT('Assumptions (Petroleum)'!$V$6,Model!AB$1,'Assumptions (Petroleum)'!$V$9,'Assumptions (Petroleum)'!$V$4*Model!$I$2253*AVERAGE('Assumptions (Petroleum)'!$E$2:$G$2)/10^9),0)</f>
        <v>-0.0009115768287</v>
      </c>
      <c r="O2316" s="160">
        <f>IF($I$2253&gt;0,PPMT('Assumptions (Petroleum)'!$V$6,Model!AC$1,'Assumptions (Petroleum)'!$V$9,'Assumptions (Petroleum)'!$V$4*Model!$I$2253*AVERAGE('Assumptions (Petroleum)'!$E$2:$G$2)/10^9),0)</f>
        <v>-0.000954876728</v>
      </c>
      <c r="P2316" s="160">
        <f>IF($I$2253&gt;0,PPMT('Assumptions (Petroleum)'!$V$6,Model!AD$1,'Assumptions (Petroleum)'!$V$9,'Assumptions (Petroleum)'!$V$4*Model!$I$2253*AVERAGE('Assumptions (Petroleum)'!$E$2:$G$2)/10^9),0)</f>
        <v>-0.001000233373</v>
      </c>
      <c r="Q2316" s="160">
        <f>IF($I$2253&gt;0,PPMT('Assumptions (Petroleum)'!$V$6,Model!AE$1,'Assumptions (Petroleum)'!$V$9,'Assumptions (Petroleum)'!$V$4*Model!$I$2253*AVERAGE('Assumptions (Petroleum)'!$E$2:$G$2)/10^9),0)</f>
        <v>-0.001047744458</v>
      </c>
      <c r="R2316" s="160">
        <f>IF($I$2253&gt;0,PPMT('Assumptions (Petroleum)'!$V$6,Model!AF$1,'Assumptions (Petroleum)'!$V$9,'Assumptions (Petroleum)'!$V$4*Model!$I$2253*AVERAGE('Assumptions (Petroleum)'!$E$2:$G$2)/10^9),0)</f>
        <v>-0.00109751232</v>
      </c>
      <c r="S2316" s="160">
        <f>IF($I$2253&gt;0,PPMT('Assumptions (Petroleum)'!$V$6,Model!AG$1,'Assumptions (Petroleum)'!$V$9,'Assumptions (Petroleum)'!$V$4*Model!$I$2253*AVERAGE('Assumptions (Petroleum)'!$E$2:$G$2)/10^9),0)</f>
        <v>-0.001149644155</v>
      </c>
      <c r="T2316" s="160">
        <f>IF($I$2253&gt;0,PPMT('Assumptions (Petroleum)'!$V$6,Model!AH$1,'Assumptions (Petroleum)'!$V$9,'Assumptions (Petroleum)'!$V$4*Model!$I$2253*AVERAGE('Assumptions (Petroleum)'!$E$2:$G$2)/10^9),0)</f>
        <v>-0.001204252252</v>
      </c>
      <c r="U2316" s="160">
        <f>IF($I$2253&gt;0,PPMT('Assumptions (Petroleum)'!$V$6,Model!AI$1,'Assumptions (Petroleum)'!$V$9,'Assumptions (Petroleum)'!$V$4*Model!$I$2253*AVERAGE('Assumptions (Petroleum)'!$E$2:$G$2)/10^9),0)</f>
        <v>-0.001261454234</v>
      </c>
      <c r="V2316" s="160">
        <f>IF($I$2253&gt;0,PPMT('Assumptions (Petroleum)'!$V$6,Model!AJ$1,'Assumptions (Petroleum)'!$V$9,'Assumptions (Petroleum)'!$V$4*Model!$I$2253*AVERAGE('Assumptions (Petroleum)'!$E$2:$G$2)/10^9),0)</f>
        <v>-0.00132137331</v>
      </c>
      <c r="W2316" s="160">
        <f>IF($I$2253&gt;0,PPMT('Assumptions (Petroleum)'!$V$6,Model!AK$1,'Assumptions (Petroleum)'!$V$9,'Assumptions (Petroleum)'!$V$4*Model!$I$2253*AVERAGE('Assumptions (Petroleum)'!$E$2:$G$2)/10^9),0)</f>
        <v>-0.001384138542</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-0.002729252202</v>
      </c>
      <c r="K2317" s="160">
        <f>IF($J$2253&gt;0,PPMT('Assumptions (Petroleum)'!$V$6,Model!X$1,'Assumptions (Petroleum)'!$V$9,'Assumptions (Petroleum)'!$V$4*Model!$J$2253*AVERAGE('Assumptions (Petroleum)'!$F$2:$H$2)/10^9),0)</f>
        <v>-0.002858891682</v>
      </c>
      <c r="L2317" s="160">
        <f>IF($J$2253&gt;0,PPMT('Assumptions (Petroleum)'!$V$6,Model!Y$1,'Assumptions (Petroleum)'!$V$9,'Assumptions (Petroleum)'!$V$4*Model!$J$2253*AVERAGE('Assumptions (Petroleum)'!$F$2:$H$2)/10^9),0)</f>
        <v>-0.002994689036</v>
      </c>
      <c r="M2317" s="160">
        <f>IF($J$2253&gt;0,PPMT('Assumptions (Petroleum)'!$V$6,Model!Z$1,'Assumptions (Petroleum)'!$V$9,'Assumptions (Petroleum)'!$V$4*Model!$J$2253*AVERAGE('Assumptions (Petroleum)'!$F$2:$H$2)/10^9),0)</f>
        <v>-0.003136936766</v>
      </c>
      <c r="N2317" s="160">
        <f>IF($J$2253&gt;0,PPMT('Assumptions (Petroleum)'!$V$6,Model!AA$1,'Assumptions (Petroleum)'!$V$9,'Assumptions (Petroleum)'!$V$4*Model!$J$2253*AVERAGE('Assumptions (Petroleum)'!$F$2:$H$2)/10^9),0)</f>
        <v>-0.003285941262</v>
      </c>
      <c r="O2317" s="160">
        <f>IF($J$2253&gt;0,PPMT('Assumptions (Petroleum)'!$V$6,Model!AB$1,'Assumptions (Petroleum)'!$V$9,'Assumptions (Petroleum)'!$V$4*Model!$J$2253*AVERAGE('Assumptions (Petroleum)'!$F$2:$H$2)/10^9),0)</f>
        <v>-0.003442023472</v>
      </c>
      <c r="P2317" s="160">
        <f>IF($J$2253&gt;0,PPMT('Assumptions (Petroleum)'!$V$6,Model!AC$1,'Assumptions (Petroleum)'!$V$9,'Assumptions (Petroleum)'!$V$4*Model!$J$2253*AVERAGE('Assumptions (Petroleum)'!$F$2:$H$2)/10^9),0)</f>
        <v>-0.003605519587</v>
      </c>
      <c r="Q2317" s="160">
        <f>IF($J$2253&gt;0,PPMT('Assumptions (Petroleum)'!$V$6,Model!AD$1,'Assumptions (Petroleum)'!$V$9,'Assumptions (Petroleum)'!$V$4*Model!$J$2253*AVERAGE('Assumptions (Petroleum)'!$F$2:$H$2)/10^9),0)</f>
        <v>-0.003776781767</v>
      </c>
      <c r="R2317" s="160">
        <f>IF($J$2253&gt;0,PPMT('Assumptions (Petroleum)'!$V$6,Model!AE$1,'Assumptions (Petroleum)'!$V$9,'Assumptions (Petroleum)'!$V$4*Model!$J$2253*AVERAGE('Assumptions (Petroleum)'!$F$2:$H$2)/10^9),0)</f>
        <v>-0.003956178901</v>
      </c>
      <c r="S2317" s="160">
        <f>IF($J$2253&gt;0,PPMT('Assumptions (Petroleum)'!$V$6,Model!AF$1,'Assumptions (Petroleum)'!$V$9,'Assumptions (Petroleum)'!$V$4*Model!$J$2253*AVERAGE('Assumptions (Petroleum)'!$F$2:$H$2)/10^9),0)</f>
        <v>-0.004144097399</v>
      </c>
      <c r="T2317" s="160">
        <f>IF($J$2253&gt;0,PPMT('Assumptions (Petroleum)'!$V$6,Model!AG$1,'Assumptions (Petroleum)'!$V$9,'Assumptions (Petroleum)'!$V$4*Model!$J$2253*AVERAGE('Assumptions (Petroleum)'!$F$2:$H$2)/10^9),0)</f>
        <v>-0.004340942025</v>
      </c>
      <c r="U2317" s="160">
        <f>IF($J$2253&gt;0,PPMT('Assumptions (Petroleum)'!$V$6,Model!AH$1,'Assumptions (Petroleum)'!$V$9,'Assumptions (Petroleum)'!$V$4*Model!$J$2253*AVERAGE('Assumptions (Petroleum)'!$F$2:$H$2)/10^9),0)</f>
        <v>-0.004547136772</v>
      </c>
      <c r="V2317" s="160">
        <f>IF($J$2253&gt;0,PPMT('Assumptions (Petroleum)'!$V$6,Model!AI$1,'Assumptions (Petroleum)'!$V$9,'Assumptions (Petroleum)'!$V$4*Model!$J$2253*AVERAGE('Assumptions (Petroleum)'!$F$2:$H$2)/10^9),0)</f>
        <v>-0.004763125768</v>
      </c>
      <c r="W2317" s="160">
        <f>IF($J$2253&gt;0,PPMT('Assumptions (Petroleum)'!$V$6,Model!AJ$1,'Assumptions (Petroleum)'!$V$9,'Assumptions (Petroleum)'!$V$4*Model!$J$2253*AVERAGE('Assumptions (Petroleum)'!$F$2:$H$2)/10^9),0)</f>
        <v>-0.004989374242</v>
      </c>
      <c r="X2317" s="160">
        <f>IF($J$2253&gt;0,PPMT('Assumptions (Petroleum)'!$V$6,Model!AK$1,'Assumptions (Petroleum)'!$V$9,'Assumptions (Petroleum)'!$V$4*Model!$J$2253*AVERAGE('Assumptions (Petroleum)'!$F$2:$H$2)/10^9),0)</f>
        <v>-0.005226369519</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-0.0001964112437</v>
      </c>
      <c r="L2318" s="160">
        <f>IF($K$2253&gt;0,PPMT('Assumptions (Petroleum)'!$V$6,Model!X$1,'Assumptions (Petroleum)'!$V$9,'Assumptions (Petroleum)'!$V$4*Model!$K$2253*AVERAGE('Assumptions (Petroleum)'!$G$2:$I$2)/10^9),0)</f>
        <v>-0.0002057407777</v>
      </c>
      <c r="M2318" s="160">
        <f>IF($K$2253&gt;0,PPMT('Assumptions (Petroleum)'!$V$6,Model!Y$1,'Assumptions (Petroleum)'!$V$9,'Assumptions (Petroleum)'!$V$4*Model!$K$2253*AVERAGE('Assumptions (Petroleum)'!$G$2:$I$2)/10^9),0)</f>
        <v>-0.0002155134647</v>
      </c>
      <c r="N2318" s="160">
        <f>IF($K$2253&gt;0,PPMT('Assumptions (Petroleum)'!$V$6,Model!Z$1,'Assumptions (Petroleum)'!$V$9,'Assumptions (Petroleum)'!$V$4*Model!$K$2253*AVERAGE('Assumptions (Petroleum)'!$G$2:$I$2)/10^9),0)</f>
        <v>-0.0002257503543</v>
      </c>
      <c r="O2318" s="160">
        <f>IF($K$2253&gt;0,PPMT('Assumptions (Petroleum)'!$V$6,Model!AA$1,'Assumptions (Petroleum)'!$V$9,'Assumptions (Petroleum)'!$V$4*Model!$K$2253*AVERAGE('Assumptions (Petroleum)'!$G$2:$I$2)/10^9),0)</f>
        <v>-0.0002364734961</v>
      </c>
      <c r="P2318" s="160">
        <f>IF($K$2253&gt;0,PPMT('Assumptions (Petroleum)'!$V$6,Model!AB$1,'Assumptions (Petroleum)'!$V$9,'Assumptions (Petroleum)'!$V$4*Model!$K$2253*AVERAGE('Assumptions (Petroleum)'!$G$2:$I$2)/10^9),0)</f>
        <v>-0.0002477059872</v>
      </c>
      <c r="Q2318" s="160">
        <f>IF($K$2253&gt;0,PPMT('Assumptions (Petroleum)'!$V$6,Model!AC$1,'Assumptions (Petroleum)'!$V$9,'Assumptions (Petroleum)'!$V$4*Model!$K$2253*AVERAGE('Assumptions (Petroleum)'!$G$2:$I$2)/10^9),0)</f>
        <v>-0.0002594720215</v>
      </c>
      <c r="R2318" s="160">
        <f>IF($K$2253&gt;0,PPMT('Assumptions (Petroleum)'!$V$6,Model!AD$1,'Assumptions (Petroleum)'!$V$9,'Assumptions (Petroleum)'!$V$4*Model!$K$2253*AVERAGE('Assumptions (Petroleum)'!$G$2:$I$2)/10^9),0)</f>
        <v>-0.0002717969426</v>
      </c>
      <c r="S2318" s="160">
        <f>IF($K$2253&gt;0,PPMT('Assumptions (Petroleum)'!$V$6,Model!AE$1,'Assumptions (Petroleum)'!$V$9,'Assumptions (Petroleum)'!$V$4*Model!$K$2253*AVERAGE('Assumptions (Petroleum)'!$G$2:$I$2)/10^9),0)</f>
        <v>-0.0002847072973</v>
      </c>
      <c r="T2318" s="160">
        <f>IF($K$2253&gt;0,PPMT('Assumptions (Petroleum)'!$V$6,Model!AF$1,'Assumptions (Petroleum)'!$V$9,'Assumptions (Petroleum)'!$V$4*Model!$K$2253*AVERAGE('Assumptions (Petroleum)'!$G$2:$I$2)/10^9),0)</f>
        <v>-0.000298230894</v>
      </c>
      <c r="U2318" s="160">
        <f>IF($K$2253&gt;0,PPMT('Assumptions (Petroleum)'!$V$6,Model!AG$1,'Assumptions (Petroleum)'!$V$9,'Assumptions (Petroleum)'!$V$4*Model!$K$2253*AVERAGE('Assumptions (Petroleum)'!$G$2:$I$2)/10^9),0)</f>
        <v>-0.0003123968614</v>
      </c>
      <c r="V2318" s="160">
        <f>IF($K$2253&gt;0,PPMT('Assumptions (Petroleum)'!$V$6,Model!AH$1,'Assumptions (Petroleum)'!$V$9,'Assumptions (Petroleum)'!$V$4*Model!$K$2253*AVERAGE('Assumptions (Petroleum)'!$G$2:$I$2)/10^9),0)</f>
        <v>-0.0003272357123</v>
      </c>
      <c r="W2318" s="160">
        <f>IF($K$2253&gt;0,PPMT('Assumptions (Petroleum)'!$V$6,Model!AI$1,'Assumptions (Petroleum)'!$V$9,'Assumptions (Petroleum)'!$V$4*Model!$K$2253*AVERAGE('Assumptions (Petroleum)'!$G$2:$I$2)/10^9),0)</f>
        <v>-0.0003427794087</v>
      </c>
      <c r="X2318" s="160">
        <f>IF($K$2253&gt;0,PPMT('Assumptions (Petroleum)'!$V$6,Model!AJ$1,'Assumptions (Petroleum)'!$V$9,'Assumptions (Petroleum)'!$V$4*Model!$K$2253*AVERAGE('Assumptions (Petroleum)'!$G$2:$I$2)/10^9),0)</f>
        <v>-0.0003590614306</v>
      </c>
      <c r="Y2318" s="160">
        <f>IF($K$2253&gt;0,PPMT('Assumptions (Petroleum)'!$V$6,Model!AK$1,'Assumptions (Petroleum)'!$V$9,'Assumptions (Petroleum)'!$V$4*Model!$K$2253*AVERAGE('Assumptions (Petroleum)'!$G$2:$I$2)/10^9),0)</f>
        <v>-0.0003761168485</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-0.0005858783355</v>
      </c>
      <c r="M2319" s="160">
        <f>IF($L$2253&gt;0,PPMT('Assumptions (Petroleum)'!$V$6,Model!X$1,'Assumptions (Petroleum)'!$V$9,'Assumptions (Petroleum)'!$V$4*Model!$L$2253*AVERAGE('Assumptions (Petroleum)'!$H$2:$J$2)/10^9),0)</f>
        <v>-0.0006137075564</v>
      </c>
      <c r="N2319" s="160">
        <f>IF($L$2253&gt;0,PPMT('Assumptions (Petroleum)'!$V$6,Model!Y$1,'Assumptions (Petroleum)'!$V$9,'Assumptions (Petroleum)'!$V$4*Model!$L$2253*AVERAGE('Assumptions (Petroleum)'!$H$2:$J$2)/10^9),0)</f>
        <v>-0.0006428586653</v>
      </c>
      <c r="O2319" s="160">
        <f>IF($L$2253&gt;0,PPMT('Assumptions (Petroleum)'!$V$6,Model!Z$1,'Assumptions (Petroleum)'!$V$9,'Assumptions (Petroleum)'!$V$4*Model!$L$2253*AVERAGE('Assumptions (Petroleum)'!$H$2:$J$2)/10^9),0)</f>
        <v>-0.0006733944519</v>
      </c>
      <c r="P2319" s="160">
        <f>IF($L$2253&gt;0,PPMT('Assumptions (Petroleum)'!$V$6,Model!AA$1,'Assumptions (Petroleum)'!$V$9,'Assumptions (Petroleum)'!$V$4*Model!$L$2253*AVERAGE('Assumptions (Petroleum)'!$H$2:$J$2)/10^9),0)</f>
        <v>-0.0007053806884</v>
      </c>
      <c r="Q2319" s="160">
        <f>IF($L$2253&gt;0,PPMT('Assumptions (Petroleum)'!$V$6,Model!AB$1,'Assumptions (Petroleum)'!$V$9,'Assumptions (Petroleum)'!$V$4*Model!$L$2253*AVERAGE('Assumptions (Petroleum)'!$H$2:$J$2)/10^9),0)</f>
        <v>-0.0007388862711</v>
      </c>
      <c r="R2319" s="160">
        <f>IF($L$2253&gt;0,PPMT('Assumptions (Petroleum)'!$V$6,Model!AC$1,'Assumptions (Petroleum)'!$V$9,'Assumptions (Petroleum)'!$V$4*Model!$L$2253*AVERAGE('Assumptions (Petroleum)'!$H$2:$J$2)/10^9),0)</f>
        <v>-0.000773983369</v>
      </c>
      <c r="S2319" s="160">
        <f>IF($L$2253&gt;0,PPMT('Assumptions (Petroleum)'!$V$6,Model!AD$1,'Assumptions (Petroleum)'!$V$9,'Assumptions (Petroleum)'!$V$4*Model!$L$2253*AVERAGE('Assumptions (Petroleum)'!$H$2:$J$2)/10^9),0)</f>
        <v>-0.000810747579</v>
      </c>
      <c r="T2319" s="160">
        <f>IF($L$2253&gt;0,PPMT('Assumptions (Petroleum)'!$V$6,Model!AE$1,'Assumptions (Petroleum)'!$V$9,'Assumptions (Petroleum)'!$V$4*Model!$L$2253*AVERAGE('Assumptions (Petroleum)'!$H$2:$J$2)/10^9),0)</f>
        <v>-0.000849258089</v>
      </c>
      <c r="U2319" s="160">
        <f>IF($L$2253&gt;0,PPMT('Assumptions (Petroleum)'!$V$6,Model!AF$1,'Assumptions (Petroleum)'!$V$9,'Assumptions (Petroleum)'!$V$4*Model!$L$2253*AVERAGE('Assumptions (Petroleum)'!$H$2:$J$2)/10^9),0)</f>
        <v>-0.0008895978482</v>
      </c>
      <c r="V2319" s="160">
        <f>IF($L$2253&gt;0,PPMT('Assumptions (Petroleum)'!$V$6,Model!AG$1,'Assumptions (Petroleum)'!$V$9,'Assumptions (Petroleum)'!$V$4*Model!$L$2253*AVERAGE('Assumptions (Petroleum)'!$H$2:$J$2)/10^9),0)</f>
        <v>-0.000931853746</v>
      </c>
      <c r="W2319" s="160">
        <f>IF($L$2253&gt;0,PPMT('Assumptions (Petroleum)'!$V$6,Model!AH$1,'Assumptions (Petroleum)'!$V$9,'Assumptions (Petroleum)'!$V$4*Model!$L$2253*AVERAGE('Assumptions (Petroleum)'!$H$2:$J$2)/10^9),0)</f>
        <v>-0.0009761167989</v>
      </c>
      <c r="X2319" s="160">
        <f>IF($L$2253&gt;0,PPMT('Assumptions (Petroleum)'!$V$6,Model!AI$1,'Assumptions (Petroleum)'!$V$9,'Assumptions (Petroleum)'!$V$4*Model!$L$2253*AVERAGE('Assumptions (Petroleum)'!$H$2:$J$2)/10^9),0)</f>
        <v>-0.001022482347</v>
      </c>
      <c r="Y2319" s="160">
        <f>IF($L$2253&gt;0,PPMT('Assumptions (Petroleum)'!$V$6,Model!AJ$1,'Assumptions (Petroleum)'!$V$9,'Assumptions (Petroleum)'!$V$4*Model!$L$2253*AVERAGE('Assumptions (Petroleum)'!$H$2:$J$2)/10^9),0)</f>
        <v>-0.001071050258</v>
      </c>
      <c r="Z2319" s="160">
        <f>IF($L$2253&gt;0,PPMT('Assumptions (Petroleum)'!$V$6,Model!AK$1,'Assumptions (Petroleum)'!$V$9,'Assumptions (Petroleum)'!$V$4*Model!$L$2253*AVERAGE('Assumptions (Petroleum)'!$H$2:$J$2)/10^9),0)</f>
        <v>-0.001121925146</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-0.0004942835885</v>
      </c>
      <c r="N2320" s="160">
        <f>IF($M$2253&gt;0,PPMT('Assumptions (Petroleum)'!$V$6,Model!X$1,'Assumptions (Petroleum)'!$V$9,'Assumptions (Petroleum)'!$V$4*Model!$M$2253*AVERAGE('Assumptions (Petroleum)'!$I$2:$K$2)/10^9),0)</f>
        <v>-0.000517762059</v>
      </c>
      <c r="O2320" s="160">
        <f>IF($M$2253&gt;0,PPMT('Assumptions (Petroleum)'!$V$6,Model!Y$1,'Assumptions (Petroleum)'!$V$9,'Assumptions (Petroleum)'!$V$4*Model!$M$2253*AVERAGE('Assumptions (Petroleum)'!$I$2:$K$2)/10^9),0)</f>
        <v>-0.0005423557568</v>
      </c>
      <c r="P2320" s="160">
        <f>IF($M$2253&gt;0,PPMT('Assumptions (Petroleum)'!$V$6,Model!Z$1,'Assumptions (Petroleum)'!$V$9,'Assumptions (Petroleum)'!$V$4*Model!$M$2253*AVERAGE('Assumptions (Petroleum)'!$I$2:$K$2)/10^9),0)</f>
        <v>-0.0005681176552</v>
      </c>
      <c r="Q2320" s="160">
        <f>IF($M$2253&gt;0,PPMT('Assumptions (Petroleum)'!$V$6,Model!AA$1,'Assumptions (Petroleum)'!$V$9,'Assumptions (Petroleum)'!$V$4*Model!$M$2253*AVERAGE('Assumptions (Petroleum)'!$I$2:$K$2)/10^9),0)</f>
        <v>-0.0005951032439</v>
      </c>
      <c r="R2320" s="160">
        <f>IF($M$2253&gt;0,PPMT('Assumptions (Petroleum)'!$V$6,Model!AB$1,'Assumptions (Petroleum)'!$V$9,'Assumptions (Petroleum)'!$V$4*Model!$M$2253*AVERAGE('Assumptions (Petroleum)'!$I$2:$K$2)/10^9),0)</f>
        <v>-0.0006233706479</v>
      </c>
      <c r="S2320" s="160">
        <f>IF($M$2253&gt;0,PPMT('Assumptions (Petroleum)'!$V$6,Model!AC$1,'Assumptions (Petroleum)'!$V$9,'Assumptions (Petroleum)'!$V$4*Model!$M$2253*AVERAGE('Assumptions (Petroleum)'!$I$2:$K$2)/10^9),0)</f>
        <v>-0.0006529807537</v>
      </c>
      <c r="T2320" s="160">
        <f>IF($M$2253&gt;0,PPMT('Assumptions (Petroleum)'!$V$6,Model!AD$1,'Assumptions (Petroleum)'!$V$9,'Assumptions (Petroleum)'!$V$4*Model!$M$2253*AVERAGE('Assumptions (Petroleum)'!$I$2:$K$2)/10^9),0)</f>
        <v>-0.0006839973395</v>
      </c>
      <c r="U2320" s="160">
        <f>IF($M$2253&gt;0,PPMT('Assumptions (Petroleum)'!$V$6,Model!AE$1,'Assumptions (Petroleum)'!$V$9,'Assumptions (Petroleum)'!$V$4*Model!$M$2253*AVERAGE('Assumptions (Petroleum)'!$I$2:$K$2)/10^9),0)</f>
        <v>-0.0007164872132</v>
      </c>
      <c r="V2320" s="160">
        <f>IF($M$2253&gt;0,PPMT('Assumptions (Petroleum)'!$V$6,Model!AF$1,'Assumptions (Petroleum)'!$V$9,'Assumptions (Petroleum)'!$V$4*Model!$M$2253*AVERAGE('Assumptions (Petroleum)'!$I$2:$K$2)/10^9),0)</f>
        <v>-0.0007505203558</v>
      </c>
      <c r="W2320" s="160">
        <f>IF($M$2253&gt;0,PPMT('Assumptions (Petroleum)'!$V$6,Model!AG$1,'Assumptions (Petroleum)'!$V$9,'Assumptions (Petroleum)'!$V$4*Model!$M$2253*AVERAGE('Assumptions (Petroleum)'!$I$2:$K$2)/10^9),0)</f>
        <v>-0.0007861700727</v>
      </c>
      <c r="X2320" s="160">
        <f>IF($M$2253&gt;0,PPMT('Assumptions (Petroleum)'!$V$6,Model!AH$1,'Assumptions (Petroleum)'!$V$9,'Assumptions (Petroleum)'!$V$4*Model!$M$2253*AVERAGE('Assumptions (Petroleum)'!$I$2:$K$2)/10^9),0)</f>
        <v>-0.0008235131511</v>
      </c>
      <c r="Y2320" s="160">
        <f>IF($M$2253&gt;0,PPMT('Assumptions (Petroleum)'!$V$6,Model!AI$1,'Assumptions (Petroleum)'!$V$9,'Assumptions (Petroleum)'!$V$4*Model!$M$2253*AVERAGE('Assumptions (Petroleum)'!$I$2:$K$2)/10^9),0)</f>
        <v>-0.0008626300258</v>
      </c>
      <c r="Z2320" s="160">
        <f>IF($M$2253&gt;0,PPMT('Assumptions (Petroleum)'!$V$6,Model!AJ$1,'Assumptions (Petroleum)'!$V$9,'Assumptions (Petroleum)'!$V$4*Model!$M$2253*AVERAGE('Assumptions (Petroleum)'!$I$2:$K$2)/10^9),0)</f>
        <v>-0.000903604952</v>
      </c>
      <c r="AA2320" s="160">
        <f>IF($M$2253&gt;0,PPMT('Assumptions (Petroleum)'!$V$6,Model!AK$1,'Assumptions (Petroleum)'!$V$9,'Assumptions (Petroleum)'!$V$4*Model!$M$2253*AVERAGE('Assumptions (Petroleum)'!$I$2:$K$2)/10^9),0)</f>
        <v>-0.0009465261873</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-0.001669187346</v>
      </c>
      <c r="O2321" s="177">
        <f>IF($N$2253&gt;0,PPMT('Assumptions (Petroleum)'!$V$6,Model!X$1,'Assumptions (Petroleum)'!$V$9,'Assumptions (Petroleum)'!$V$4*Model!$N$2253*AVERAGE('Assumptions (Petroleum)'!$J$2:$L$2)/10^9),0)</f>
        <v>-0.001748473745</v>
      </c>
      <c r="P2321" s="177">
        <f>IF($N$2253&gt;0,PPMT('Assumptions (Petroleum)'!$V$6,Model!Y$1,'Assumptions (Petroleum)'!$V$9,'Assumptions (Petroleum)'!$V$4*Model!$N$2253*AVERAGE('Assumptions (Petroleum)'!$J$2:$L$2)/10^9),0)</f>
        <v>-0.001831526247</v>
      </c>
      <c r="Q2321" s="177">
        <f>IF($N$2253&gt;0,PPMT('Assumptions (Petroleum)'!$V$6,Model!Z$1,'Assumptions (Petroleum)'!$V$9,'Assumptions (Petroleum)'!$V$4*Model!$N$2253*AVERAGE('Assumptions (Petroleum)'!$J$2:$L$2)/10^9),0)</f>
        <v>-0.001918523744</v>
      </c>
      <c r="R2321" s="177">
        <f>IF($N$2253&gt;0,PPMT('Assumptions (Petroleum)'!$V$6,Model!AA$1,'Assumptions (Petroleum)'!$V$9,'Assumptions (Petroleum)'!$V$4*Model!$N$2253*AVERAGE('Assumptions (Petroleum)'!$J$2:$L$2)/10^9),0)</f>
        <v>-0.002009653622</v>
      </c>
      <c r="S2321" s="177">
        <f>IF($N$2253&gt;0,PPMT('Assumptions (Petroleum)'!$V$6,Model!AB$1,'Assumptions (Petroleum)'!$V$9,'Assumptions (Petroleum)'!$V$4*Model!$N$2253*AVERAGE('Assumptions (Petroleum)'!$J$2:$L$2)/10^9),0)</f>
        <v>-0.002105112169</v>
      </c>
      <c r="T2321" s="177">
        <f>IF($N$2253&gt;0,PPMT('Assumptions (Petroleum)'!$V$6,Model!AC$1,'Assumptions (Petroleum)'!$V$9,'Assumptions (Petroleum)'!$V$4*Model!$N$2253*AVERAGE('Assumptions (Petroleum)'!$J$2:$L$2)/10^9),0)</f>
        <v>-0.002205104997</v>
      </c>
      <c r="U2321" s="177">
        <f>IF($N$2253&gt;0,PPMT('Assumptions (Petroleum)'!$V$6,Model!AD$1,'Assumptions (Petroleum)'!$V$9,'Assumptions (Petroleum)'!$V$4*Model!$N$2253*AVERAGE('Assumptions (Petroleum)'!$J$2:$L$2)/10^9),0)</f>
        <v>-0.002309847484</v>
      </c>
      <c r="V2321" s="177">
        <f>IF($N$2253&gt;0,PPMT('Assumptions (Petroleum)'!$V$6,Model!AE$1,'Assumptions (Petroleum)'!$V$9,'Assumptions (Petroleum)'!$V$4*Model!$N$2253*AVERAGE('Assumptions (Petroleum)'!$J$2:$L$2)/10^9),0)</f>
        <v>-0.00241956524</v>
      </c>
      <c r="W2321" s="177">
        <f>IF($N$2253&gt;0,PPMT('Assumptions (Petroleum)'!$V$6,Model!AF$1,'Assumptions (Petroleum)'!$V$9,'Assumptions (Petroleum)'!$V$4*Model!$N$2253*AVERAGE('Assumptions (Petroleum)'!$J$2:$L$2)/10^9),0)</f>
        <v>-0.002534494589</v>
      </c>
      <c r="X2321" s="177">
        <f>IF($N$2253&gt;0,PPMT('Assumptions (Petroleum)'!$V$6,Model!AG$1,'Assumptions (Petroleum)'!$V$9,'Assumptions (Petroleum)'!$V$4*Model!$N$2253*AVERAGE('Assumptions (Petroleum)'!$J$2:$L$2)/10^9),0)</f>
        <v>-0.002654883082</v>
      </c>
      <c r="Y2321" s="177">
        <f>IF($N$2253&gt;0,PPMT('Assumptions (Petroleum)'!$V$6,Model!AH$1,'Assumptions (Petroleum)'!$V$9,'Assumptions (Petroleum)'!$V$4*Model!$N$2253*AVERAGE('Assumptions (Petroleum)'!$J$2:$L$2)/10^9),0)</f>
        <v>-0.002780990028</v>
      </c>
      <c r="Z2321" s="177">
        <f>IF($N$2253&gt;0,PPMT('Assumptions (Petroleum)'!$V$6,Model!AI$1,'Assumptions (Petroleum)'!$V$9,'Assumptions (Petroleum)'!$V$4*Model!$N$2253*AVERAGE('Assumptions (Petroleum)'!$J$2:$L$2)/10^9),0)</f>
        <v>-0.002913087055</v>
      </c>
      <c r="AA2321" s="177">
        <f>IF($N$2253&gt;0,PPMT('Assumptions (Petroleum)'!$V$6,Model!AJ$1,'Assumptions (Petroleum)'!$V$9,'Assumptions (Petroleum)'!$V$4*Model!$N$2253*AVERAGE('Assumptions (Petroleum)'!$J$2:$L$2)/10^9),0)</f>
        <v>-0.00305145869</v>
      </c>
      <c r="AB2321" s="177">
        <f>IF($N$2253&gt;0,PPMT('Assumptions (Petroleum)'!$V$6,Model!AK$1,'Assumptions (Petroleum)'!$V$9,'Assumptions (Petroleum)'!$V$4*Model!$N$2253*AVERAGE('Assumptions (Petroleum)'!$J$2:$L$2)/10^9),0)</f>
        <v>-0.003196402977</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-0.0007723615565</v>
      </c>
      <c r="P2322" s="160">
        <f>IF($O$2253&gt;0,PPMT('Assumptions (Petroleum)'!$V$6,Model!X$1,'Assumptions (Petroleum)'!$V$9,'Assumptions (Petroleum)'!$V$4*Model!$O$2253*AVERAGE('Assumptions (Petroleum)'!$K$2:$M$2)/10^9),0)</f>
        <v>-0.0008090487304</v>
      </c>
      <c r="Q2322" s="160">
        <f>IF($O$2253&gt;0,PPMT('Assumptions (Petroleum)'!$V$6,Model!Y$1,'Assumptions (Petroleum)'!$V$9,'Assumptions (Petroleum)'!$V$4*Model!$O$2253*AVERAGE('Assumptions (Petroleum)'!$K$2:$M$2)/10^9),0)</f>
        <v>-0.0008474785451</v>
      </c>
      <c r="R2322" s="160">
        <f>IF($O$2253&gt;0,PPMT('Assumptions (Petroleum)'!$V$6,Model!Z$1,'Assumptions (Petroleum)'!$V$9,'Assumptions (Petroleum)'!$V$4*Model!$O$2253*AVERAGE('Assumptions (Petroleum)'!$K$2:$M$2)/10^9),0)</f>
        <v>-0.000887733776</v>
      </c>
      <c r="S2322" s="160">
        <f>IF($O$2253&gt;0,PPMT('Assumptions (Petroleum)'!$V$6,Model!AA$1,'Assumptions (Petroleum)'!$V$9,'Assumptions (Petroleum)'!$V$4*Model!$O$2253*AVERAGE('Assumptions (Petroleum)'!$K$2:$M$2)/10^9),0)</f>
        <v>-0.0009299011303</v>
      </c>
      <c r="T2322" s="160">
        <f>IF($O$2253&gt;0,PPMT('Assumptions (Petroleum)'!$V$6,Model!AB$1,'Assumptions (Petroleum)'!$V$9,'Assumptions (Petroleum)'!$V$4*Model!$O$2253*AVERAGE('Assumptions (Petroleum)'!$K$2:$M$2)/10^9),0)</f>
        <v>-0.000974071434</v>
      </c>
      <c r="U2322" s="160">
        <f>IF($O$2253&gt;0,PPMT('Assumptions (Petroleum)'!$V$6,Model!AC$1,'Assumptions (Petroleum)'!$V$9,'Assumptions (Petroleum)'!$V$4*Model!$O$2253*AVERAGE('Assumptions (Petroleum)'!$K$2:$M$2)/10^9),0)</f>
        <v>-0.001020339827</v>
      </c>
      <c r="V2322" s="160">
        <f>IF($O$2253&gt;0,PPMT('Assumptions (Petroleum)'!$V$6,Model!AD$1,'Assumptions (Petroleum)'!$V$9,'Assumptions (Petroleum)'!$V$4*Model!$O$2253*AVERAGE('Assumptions (Petroleum)'!$K$2:$M$2)/10^9),0)</f>
        <v>-0.001068805969</v>
      </c>
      <c r="W2322" s="160">
        <f>IF($O$2253&gt;0,PPMT('Assumptions (Petroleum)'!$V$6,Model!AE$1,'Assumptions (Petroleum)'!$V$9,'Assumptions (Petroleum)'!$V$4*Model!$O$2253*AVERAGE('Assumptions (Petroleum)'!$K$2:$M$2)/10^9),0)</f>
        <v>-0.001119574252</v>
      </c>
      <c r="X2322" s="160">
        <f>IF($O$2253&gt;0,PPMT('Assumptions (Petroleum)'!$V$6,Model!AF$1,'Assumptions (Petroleum)'!$V$9,'Assumptions (Petroleum)'!$V$4*Model!$O$2253*AVERAGE('Assumptions (Petroleum)'!$K$2:$M$2)/10^9),0)</f>
        <v>-0.001172754029</v>
      </c>
      <c r="Y2322" s="160">
        <f>IF($O$2253&gt;0,PPMT('Assumptions (Petroleum)'!$V$6,Model!AG$1,'Assumptions (Petroleum)'!$V$9,'Assumptions (Petroleum)'!$V$4*Model!$O$2253*AVERAGE('Assumptions (Petroleum)'!$K$2:$M$2)/10^9),0)</f>
        <v>-0.001228459846</v>
      </c>
      <c r="Z2322" s="160">
        <f>IF($O$2253&gt;0,PPMT('Assumptions (Petroleum)'!$V$6,Model!AH$1,'Assumptions (Petroleum)'!$V$9,'Assumptions (Petroleum)'!$V$4*Model!$O$2253*AVERAGE('Assumptions (Petroleum)'!$K$2:$M$2)/10^9),0)</f>
        <v>-0.001286811689</v>
      </c>
      <c r="AA2322" s="160">
        <f>IF($O$2253&gt;0,PPMT('Assumptions (Petroleum)'!$V$6,Model!AI$1,'Assumptions (Petroleum)'!$V$9,'Assumptions (Petroleum)'!$V$4*Model!$O$2253*AVERAGE('Assumptions (Petroleum)'!$K$2:$M$2)/10^9),0)</f>
        <v>-0.001347935244</v>
      </c>
      <c r="AB2322" s="160">
        <f>IF($O$2253&gt;0,PPMT('Assumptions (Petroleum)'!$V$6,Model!AJ$1,'Assumptions (Petroleum)'!$V$9,'Assumptions (Petroleum)'!$V$4*Model!$O$2253*AVERAGE('Assumptions (Petroleum)'!$K$2:$M$2)/10^9),0)</f>
        <v>-0.001411962168</v>
      </c>
      <c r="AC2322" s="160">
        <f>IF($O$2253&gt;0,PPMT('Assumptions (Petroleum)'!$V$6,Model!AK$1,'Assumptions (Petroleum)'!$V$9,'Assumptions (Petroleum)'!$V$4*Model!$O$2253*AVERAGE('Assumptions (Petroleum)'!$K$2:$M$2)/10^9),0)</f>
        <v>-0.001479030371</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-0.00124684615</v>
      </c>
      <c r="Q2323" s="177">
        <f>IF($P$2253&gt;0,PPMT('Assumptions (Petroleum)'!$V$6,Model!X$1,'Assumptions (Petroleum)'!$V$9,'Assumptions (Petroleum)'!$V$4*Model!$P$2253*AVERAGE('Assumptions (Petroleum)'!$L$2:$N$2)/10^9),0)</f>
        <v>-0.001306071343</v>
      </c>
      <c r="R2323" s="177">
        <f>IF($P$2253&gt;0,PPMT('Assumptions (Petroleum)'!$V$6,Model!Y$1,'Assumptions (Petroleum)'!$V$9,'Assumptions (Petroleum)'!$V$4*Model!$P$2253*AVERAGE('Assumptions (Petroleum)'!$L$2:$N$2)/10^9),0)</f>
        <v>-0.001368109731</v>
      </c>
      <c r="S2323" s="177">
        <f>IF($P$2253&gt;0,PPMT('Assumptions (Petroleum)'!$V$6,Model!Z$1,'Assumptions (Petroleum)'!$V$9,'Assumptions (Petroleum)'!$V$4*Model!$P$2253*AVERAGE('Assumptions (Petroleum)'!$L$2:$N$2)/10^9),0)</f>
        <v>-0.001433094944</v>
      </c>
      <c r="T2323" s="177">
        <f>IF($P$2253&gt;0,PPMT('Assumptions (Petroleum)'!$V$6,Model!AA$1,'Assumptions (Petroleum)'!$V$9,'Assumptions (Petroleum)'!$V$4*Model!$P$2253*AVERAGE('Assumptions (Petroleum)'!$L$2:$N$2)/10^9),0)</f>
        <v>-0.001501166953</v>
      </c>
      <c r="U2323" s="177">
        <f>IF($P$2253&gt;0,PPMT('Assumptions (Petroleum)'!$V$6,Model!AB$1,'Assumptions (Petroleum)'!$V$9,'Assumptions (Petroleum)'!$V$4*Model!$P$2253*AVERAGE('Assumptions (Petroleum)'!$L$2:$N$2)/10^9),0)</f>
        <v>-0.001572472384</v>
      </c>
      <c r="V2323" s="177">
        <f>IF($P$2253&gt;0,PPMT('Assumptions (Petroleum)'!$V$6,Model!AC$1,'Assumptions (Petroleum)'!$V$9,'Assumptions (Petroleum)'!$V$4*Model!$P$2253*AVERAGE('Assumptions (Petroleum)'!$L$2:$N$2)/10^9),0)</f>
        <v>-0.001647164822</v>
      </c>
      <c r="W2323" s="177">
        <f>IF($P$2253&gt;0,PPMT('Assumptions (Petroleum)'!$V$6,Model!AD$1,'Assumptions (Petroleum)'!$V$9,'Assumptions (Petroleum)'!$V$4*Model!$P$2253*AVERAGE('Assumptions (Petroleum)'!$L$2:$N$2)/10^9),0)</f>
        <v>-0.001725405151</v>
      </c>
      <c r="X2323" s="177">
        <f>IF($P$2253&gt;0,PPMT('Assumptions (Petroleum)'!$V$6,Model!AE$1,'Assumptions (Petroleum)'!$V$9,'Assumptions (Petroleum)'!$V$4*Model!$P$2253*AVERAGE('Assumptions (Petroleum)'!$L$2:$N$2)/10^9),0)</f>
        <v>-0.001807361896</v>
      </c>
      <c r="Y2323" s="177">
        <f>IF($P$2253&gt;0,PPMT('Assumptions (Petroleum)'!$V$6,Model!AF$1,'Assumptions (Petroleum)'!$V$9,'Assumptions (Petroleum)'!$V$4*Model!$P$2253*AVERAGE('Assumptions (Petroleum)'!$L$2:$N$2)/10^9),0)</f>
        <v>-0.001893211586</v>
      </c>
      <c r="Z2323" s="177">
        <f>IF($P$2253&gt;0,PPMT('Assumptions (Petroleum)'!$V$6,Model!AG$1,'Assumptions (Petroleum)'!$V$9,'Assumptions (Petroleum)'!$V$4*Model!$P$2253*AVERAGE('Assumptions (Petroleum)'!$L$2:$N$2)/10^9),0)</f>
        <v>-0.001983139136</v>
      </c>
      <c r="AA2323" s="177">
        <f>IF($P$2253&gt;0,PPMT('Assumptions (Petroleum)'!$V$6,Model!AH$1,'Assumptions (Petroleum)'!$V$9,'Assumptions (Petroleum)'!$V$4*Model!$P$2253*AVERAGE('Assumptions (Petroleum)'!$L$2:$N$2)/10^9),0)</f>
        <v>-0.002077338245</v>
      </c>
      <c r="AB2323" s="177">
        <f>IF($P$2253&gt;0,PPMT('Assumptions (Petroleum)'!$V$6,Model!AI$1,'Assumptions (Petroleum)'!$V$9,'Assumptions (Petroleum)'!$V$4*Model!$P$2253*AVERAGE('Assumptions (Petroleum)'!$L$2:$N$2)/10^9),0)</f>
        <v>-0.002176011811</v>
      </c>
      <c r="AC2323" s="177">
        <f>IF($P$2253&gt;0,PPMT('Assumptions (Petroleum)'!$V$6,Model!AJ$1,'Assumptions (Petroleum)'!$V$9,'Assumptions (Petroleum)'!$V$4*Model!$P$2253*AVERAGE('Assumptions (Petroleum)'!$L$2:$N$2)/10^9),0)</f>
        <v>-0.002279372373</v>
      </c>
      <c r="AD2323" s="177">
        <f>IF($P$2253&gt;0,PPMT('Assumptions (Petroleum)'!$V$6,Model!AK$1,'Assumptions (Petroleum)'!$V$9,'Assumptions (Petroleum)'!$V$4*Model!$P$2253*AVERAGE('Assumptions (Petroleum)'!$L$2:$N$2)/10^9),0)</f>
        <v>-0.00238764256</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-0.0002353148956</v>
      </c>
      <c r="R2324" s="160">
        <f>IF($Q$2253&gt;0,PPMT('Assumptions (Petroleum)'!$V$6,Model!X$1,'Assumptions (Petroleum)'!$V$9,'Assumptions (Petroleum)'!$V$4*Model!$Q$2253*AVERAGE('Assumptions (Petroleum)'!$M$2:$O$2)/10^9),0)</f>
        <v>-0.0002464923532</v>
      </c>
      <c r="S2324" s="160">
        <f>IF($Q$2253&gt;0,PPMT('Assumptions (Petroleum)'!$V$6,Model!Y$1,'Assumptions (Petroleum)'!$V$9,'Assumptions (Petroleum)'!$V$4*Model!$Q$2253*AVERAGE('Assumptions (Petroleum)'!$M$2:$O$2)/10^9),0)</f>
        <v>-0.0002582007399</v>
      </c>
      <c r="T2324" s="160">
        <f>IF($Q$2253&gt;0,PPMT('Assumptions (Petroleum)'!$V$6,Model!Z$1,'Assumptions (Petroleum)'!$V$9,'Assumptions (Petroleum)'!$V$4*Model!$Q$2253*AVERAGE('Assumptions (Petroleum)'!$M$2:$O$2)/10^9),0)</f>
        <v>-0.0002704652751</v>
      </c>
      <c r="U2324" s="160">
        <f>IF($Q$2253&gt;0,PPMT('Assumptions (Petroleum)'!$V$6,Model!AA$1,'Assumptions (Petroleum)'!$V$9,'Assumptions (Petroleum)'!$V$4*Model!$Q$2253*AVERAGE('Assumptions (Petroleum)'!$M$2:$O$2)/10^9),0)</f>
        <v>-0.0002833123757</v>
      </c>
      <c r="V2324" s="160">
        <f>IF($Q$2253&gt;0,PPMT('Assumptions (Petroleum)'!$V$6,Model!AB$1,'Assumptions (Petroleum)'!$V$9,'Assumptions (Petroleum)'!$V$4*Model!$Q$2253*AVERAGE('Assumptions (Petroleum)'!$M$2:$O$2)/10^9),0)</f>
        <v>-0.0002967697135</v>
      </c>
      <c r="W2324" s="160">
        <f>IF($Q$2253&gt;0,PPMT('Assumptions (Petroleum)'!$V$6,Model!AC$1,'Assumptions (Petroleum)'!$V$9,'Assumptions (Petroleum)'!$V$4*Model!$Q$2253*AVERAGE('Assumptions (Petroleum)'!$M$2:$O$2)/10^9),0)</f>
        <v>-0.0003108662749</v>
      </c>
      <c r="X2324" s="160">
        <f>IF($Q$2253&gt;0,PPMT('Assumptions (Petroleum)'!$V$6,Model!AD$1,'Assumptions (Petroleum)'!$V$9,'Assumptions (Petroleum)'!$V$4*Model!$Q$2253*AVERAGE('Assumptions (Petroleum)'!$M$2:$O$2)/10^9),0)</f>
        <v>-0.000325632423</v>
      </c>
      <c r="Y2324" s="160">
        <f>IF($Q$2253&gt;0,PPMT('Assumptions (Petroleum)'!$V$6,Model!AE$1,'Assumptions (Petroleum)'!$V$9,'Assumptions (Petroleum)'!$V$4*Model!$Q$2253*AVERAGE('Assumptions (Petroleum)'!$M$2:$O$2)/10^9),0)</f>
        <v>-0.000341099963</v>
      </c>
      <c r="Z2324" s="160">
        <f>IF($Q$2253&gt;0,PPMT('Assumptions (Petroleum)'!$V$6,Model!AF$1,'Assumptions (Petroleum)'!$V$9,'Assumptions (Petroleum)'!$V$4*Model!$Q$2253*AVERAGE('Assumptions (Petroleum)'!$M$2:$O$2)/10^9),0)</f>
        <v>-0.0003573022113</v>
      </c>
      <c r="AA2324" s="160">
        <f>IF($Q$2253&gt;0,PPMT('Assumptions (Petroleum)'!$V$6,Model!AG$1,'Assumptions (Petroleum)'!$V$9,'Assumptions (Petroleum)'!$V$4*Model!$Q$2253*AVERAGE('Assumptions (Petroleum)'!$M$2:$O$2)/10^9),0)</f>
        <v>-0.0003742740663</v>
      </c>
      <c r="AB2324" s="160">
        <f>IF($Q$2253&gt;0,PPMT('Assumptions (Petroleum)'!$V$6,Model!AH$1,'Assumptions (Petroleum)'!$V$9,'Assumptions (Petroleum)'!$V$4*Model!$Q$2253*AVERAGE('Assumptions (Petroleum)'!$M$2:$O$2)/10^9),0)</f>
        <v>-0.0003920520845</v>
      </c>
      <c r="AC2324" s="160">
        <f>IF($Q$2253&gt;0,PPMT('Assumptions (Petroleum)'!$V$6,Model!AI$1,'Assumptions (Petroleum)'!$V$9,'Assumptions (Petroleum)'!$V$4*Model!$Q$2253*AVERAGE('Assumptions (Petroleum)'!$M$2:$O$2)/10^9),0)</f>
        <v>-0.0004106745585</v>
      </c>
      <c r="AD2324" s="160">
        <f>IF($Q$2253&gt;0,PPMT('Assumptions (Petroleum)'!$V$6,Model!AJ$1,'Assumptions (Petroleum)'!$V$9,'Assumptions (Petroleum)'!$V$4*Model!$Q$2253*AVERAGE('Assumptions (Petroleum)'!$M$2:$O$2)/10^9),0)</f>
        <v>-0.0004301816</v>
      </c>
      <c r="AE2324" s="160">
        <f>IF($Q$2253&gt;0,PPMT('Assumptions (Petroleum)'!$V$6,Model!AK$1,'Assumptions (Petroleum)'!$V$9,'Assumptions (Petroleum)'!$V$4*Model!$Q$2253*AVERAGE('Assumptions (Petroleum)'!$M$2:$O$2)/10^9),0)</f>
        <v>-0.000450615226</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-0.0002884804083</v>
      </c>
      <c r="S2325" s="177">
        <f>IF($R$2253&gt;0,PPMT('Assumptions (Petroleum)'!$V$6,Model!X$1,'Assumptions (Petroleum)'!$V$9,'Assumptions (Petroleum)'!$V$4*Model!$R$2253*AVERAGE('Assumptions (Petroleum)'!$N$2:$P$2)/10^9),0)</f>
        <v>-0.0003021832276</v>
      </c>
      <c r="T2325" s="177">
        <f>IF($R$2253&gt;0,PPMT('Assumptions (Petroleum)'!$V$6,Model!Y$1,'Assumptions (Petroleum)'!$V$9,'Assumptions (Petroleum)'!$V$4*Model!$R$2253*AVERAGE('Assumptions (Petroleum)'!$N$2:$P$2)/10^9),0)</f>
        <v>-0.000316536931</v>
      </c>
      <c r="U2325" s="177">
        <f>IF($R$2253&gt;0,PPMT('Assumptions (Petroleum)'!$V$6,Model!Z$1,'Assumptions (Petroleum)'!$V$9,'Assumptions (Petroleum)'!$V$4*Model!$R$2253*AVERAGE('Assumptions (Petroleum)'!$N$2:$P$2)/10^9),0)</f>
        <v>-0.0003315724352</v>
      </c>
      <c r="V2325" s="177">
        <f>IF($R$2253&gt;0,PPMT('Assumptions (Petroleum)'!$V$6,Model!AA$1,'Assumptions (Petroleum)'!$V$9,'Assumptions (Petroleum)'!$V$4*Model!$R$2253*AVERAGE('Assumptions (Petroleum)'!$N$2:$P$2)/10^9),0)</f>
        <v>-0.0003473221258</v>
      </c>
      <c r="W2325" s="177">
        <f>IF($R$2253&gt;0,PPMT('Assumptions (Petroleum)'!$V$6,Model!AB$1,'Assumptions (Petroleum)'!$V$9,'Assumptions (Petroleum)'!$V$4*Model!$R$2253*AVERAGE('Assumptions (Petroleum)'!$N$2:$P$2)/10^9),0)</f>
        <v>-0.0003638199268</v>
      </c>
      <c r="X2325" s="177">
        <f>IF($R$2253&gt;0,PPMT('Assumptions (Petroleum)'!$V$6,Model!AC$1,'Assumptions (Petroleum)'!$V$9,'Assumptions (Petroleum)'!$V$4*Model!$R$2253*AVERAGE('Assumptions (Petroleum)'!$N$2:$P$2)/10^9),0)</f>
        <v>-0.0003811013733</v>
      </c>
      <c r="Y2325" s="177">
        <f>IF($R$2253&gt;0,PPMT('Assumptions (Petroleum)'!$V$6,Model!AD$1,'Assumptions (Petroleum)'!$V$9,'Assumptions (Petroleum)'!$V$4*Model!$R$2253*AVERAGE('Assumptions (Petroleum)'!$N$2:$P$2)/10^9),0)</f>
        <v>-0.0003992036886</v>
      </c>
      <c r="Z2325" s="177">
        <f>IF($R$2253&gt;0,PPMT('Assumptions (Petroleum)'!$V$6,Model!AE$1,'Assumptions (Petroleum)'!$V$9,'Assumptions (Petroleum)'!$V$4*Model!$R$2253*AVERAGE('Assumptions (Petroleum)'!$N$2:$P$2)/10^9),0)</f>
        <v>-0.0004181658638</v>
      </c>
      <c r="AA2325" s="177">
        <f>IF($R$2253&gt;0,PPMT('Assumptions (Petroleum)'!$V$6,Model!AF$1,'Assumptions (Petroleum)'!$V$9,'Assumptions (Petroleum)'!$V$4*Model!$R$2253*AVERAGE('Assumptions (Petroleum)'!$N$2:$P$2)/10^9),0)</f>
        <v>-0.0004380287423</v>
      </c>
      <c r="AB2325" s="177">
        <f>IF($R$2253&gt;0,PPMT('Assumptions (Petroleum)'!$V$6,Model!AG$1,'Assumptions (Petroleum)'!$V$9,'Assumptions (Petroleum)'!$V$4*Model!$R$2253*AVERAGE('Assumptions (Petroleum)'!$N$2:$P$2)/10^9),0)</f>
        <v>-0.0004588351076</v>
      </c>
      <c r="AC2325" s="177">
        <f>IF($R$2253&gt;0,PPMT('Assumptions (Petroleum)'!$V$6,Model!AH$1,'Assumptions (Petroleum)'!$V$9,'Assumptions (Petroleum)'!$V$4*Model!$R$2253*AVERAGE('Assumptions (Petroleum)'!$N$2:$P$2)/10^9),0)</f>
        <v>-0.0004806297752</v>
      </c>
      <c r="AD2325" s="177">
        <f>IF($R$2253&gt;0,PPMT('Assumptions (Petroleum)'!$V$6,Model!AI$1,'Assumptions (Petroleum)'!$V$9,'Assumptions (Petroleum)'!$V$4*Model!$R$2253*AVERAGE('Assumptions (Petroleum)'!$N$2:$P$2)/10^9),0)</f>
        <v>-0.0005034596895</v>
      </c>
      <c r="AE2325" s="177">
        <f>IF($R$2253&gt;0,PPMT('Assumptions (Petroleum)'!$V$6,Model!AJ$1,'Assumptions (Petroleum)'!$V$9,'Assumptions (Petroleum)'!$V$4*Model!$R$2253*AVERAGE('Assumptions (Petroleum)'!$N$2:$P$2)/10^9),0)</f>
        <v>-0.0005273740248</v>
      </c>
      <c r="AF2325" s="177">
        <f>IF($R$2253&gt;0,PPMT('Assumptions (Petroleum)'!$V$6,Model!AK$1,'Assumptions (Petroleum)'!$V$9,'Assumptions (Petroleum)'!$V$4*Model!$R$2253*AVERAGE('Assumptions (Petroleum)'!$N$2:$P$2)/10^9),0)</f>
        <v>-0.0005524242909</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-0.000195322193</v>
      </c>
      <c r="T2326" s="160">
        <f>IF($S$2253&gt;0,PPMT('Assumptions (Petroleum)'!$V$6,Model!X$1,'Assumptions (Petroleum)'!$V$9,'Assumptions (Petroleum)'!$V$4*Model!$S$2253*AVERAGE('Assumptions (Petroleum)'!$O$2:$Q$2)/10^9),0)</f>
        <v>-0.0002045999972</v>
      </c>
      <c r="U2326" s="160">
        <f>IF($S$2253&gt;0,PPMT('Assumptions (Petroleum)'!$V$6,Model!Y$1,'Assumptions (Petroleum)'!$V$9,'Assumptions (Petroleum)'!$V$4*Model!$S$2253*AVERAGE('Assumptions (Petroleum)'!$O$2:$Q$2)/10^9),0)</f>
        <v>-0.0002143184971</v>
      </c>
      <c r="V2326" s="160">
        <f>IF($S$2253&gt;0,PPMT('Assumptions (Petroleum)'!$V$6,Model!Z$1,'Assumptions (Petroleum)'!$V$9,'Assumptions (Petroleum)'!$V$4*Model!$S$2253*AVERAGE('Assumptions (Petroleum)'!$O$2:$Q$2)/10^9),0)</f>
        <v>-0.0002244986257</v>
      </c>
      <c r="W2326" s="160">
        <f>IF($S$2253&gt;0,PPMT('Assumptions (Petroleum)'!$V$6,Model!AA$1,'Assumptions (Petroleum)'!$V$9,'Assumptions (Petroleum)'!$V$4*Model!$S$2253*AVERAGE('Assumptions (Petroleum)'!$O$2:$Q$2)/10^9),0)</f>
        <v>-0.0002351623104</v>
      </c>
      <c r="X2326" s="160">
        <f>IF($S$2253&gt;0,PPMT('Assumptions (Petroleum)'!$V$6,Model!AB$1,'Assumptions (Petroleum)'!$V$9,'Assumptions (Petroleum)'!$V$4*Model!$S$2253*AVERAGE('Assumptions (Petroleum)'!$O$2:$Q$2)/10^9),0)</f>
        <v>-0.0002463325202</v>
      </c>
      <c r="Y2326" s="160">
        <f>IF($S$2253&gt;0,PPMT('Assumptions (Petroleum)'!$V$6,Model!AC$1,'Assumptions (Petroleum)'!$V$9,'Assumptions (Petroleum)'!$V$4*Model!$S$2253*AVERAGE('Assumptions (Petroleum)'!$O$2:$Q$2)/10^9),0)</f>
        <v>-0.0002580333149</v>
      </c>
      <c r="Z2326" s="160">
        <f>IF($S$2253&gt;0,PPMT('Assumptions (Petroleum)'!$V$6,Model!AD$1,'Assumptions (Petroleum)'!$V$9,'Assumptions (Petroleum)'!$V$4*Model!$S$2253*AVERAGE('Assumptions (Petroleum)'!$O$2:$Q$2)/10^9),0)</f>
        <v>-0.0002702898973</v>
      </c>
      <c r="AA2326" s="160">
        <f>IF($S$2253&gt;0,PPMT('Assumptions (Petroleum)'!$V$6,Model!AE$1,'Assumptions (Petroleum)'!$V$9,'Assumptions (Petroleum)'!$V$4*Model!$S$2253*AVERAGE('Assumptions (Petroleum)'!$O$2:$Q$2)/10^9),0)</f>
        <v>-0.0002831286674</v>
      </c>
      <c r="AB2326" s="160">
        <f>IF($S$2253&gt;0,PPMT('Assumptions (Petroleum)'!$V$6,Model!AF$1,'Assumptions (Petroleum)'!$V$9,'Assumptions (Petroleum)'!$V$4*Model!$S$2253*AVERAGE('Assumptions (Petroleum)'!$O$2:$Q$2)/10^9),0)</f>
        <v>-0.0002965772791</v>
      </c>
      <c r="AC2326" s="160">
        <f>IF($S$2253&gt;0,PPMT('Assumptions (Petroleum)'!$V$6,Model!AG$1,'Assumptions (Petroleum)'!$V$9,'Assumptions (Petroleum)'!$V$4*Model!$S$2253*AVERAGE('Assumptions (Petroleum)'!$O$2:$Q$2)/10^9),0)</f>
        <v>-0.0003106646999</v>
      </c>
      <c r="AD2326" s="160">
        <f>IF($S$2253&gt;0,PPMT('Assumptions (Petroleum)'!$V$6,Model!AH$1,'Assumptions (Petroleum)'!$V$9,'Assumptions (Petroleum)'!$V$4*Model!$S$2253*AVERAGE('Assumptions (Petroleum)'!$O$2:$Q$2)/10^9),0)</f>
        <v>-0.0003254212731</v>
      </c>
      <c r="AE2326" s="160">
        <f>IF($S$2253&gt;0,PPMT('Assumptions (Petroleum)'!$V$6,Model!AI$1,'Assumptions (Petroleum)'!$V$9,'Assumptions (Petroleum)'!$V$4*Model!$S$2253*AVERAGE('Assumptions (Petroleum)'!$O$2:$Q$2)/10^9),0)</f>
        <v>-0.0003408787836</v>
      </c>
      <c r="AF2326" s="160">
        <f>IF($S$2253&gt;0,PPMT('Assumptions (Petroleum)'!$V$6,Model!AJ$1,'Assumptions (Petroleum)'!$V$9,'Assumptions (Petroleum)'!$V$4*Model!$S$2253*AVERAGE('Assumptions (Petroleum)'!$O$2:$Q$2)/10^9),0)</f>
        <v>-0.0003570705258</v>
      </c>
      <c r="AG2326" s="160">
        <f>IF($S$2253&gt;0,PPMT('Assumptions (Petroleum)'!$V$6,Model!AK$1,'Assumptions (Petroleum)'!$V$9,'Assumptions (Petroleum)'!$V$4*Model!$S$2253*AVERAGE('Assumptions (Petroleum)'!$O$2:$Q$2)/10^9),0)</f>
        <v>-0.0003740313758</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-0.0001028714278</v>
      </c>
      <c r="V2328" s="160">
        <f>IF($U$2253&gt;0,PPMT('Assumptions (Petroleum)'!$V$6,Model!X$1,'Assumptions (Petroleum)'!$V$9,'Assumptions (Petroleum)'!$V$4*Model!$U$2253*AVERAGE('Assumptions (Petroleum)'!$Q$2:$S$2)/10^9),0)</f>
        <v>-0.0001077578206</v>
      </c>
      <c r="W2328" s="160">
        <f>IF($U$2253&gt;0,PPMT('Assumptions (Petroleum)'!$V$6,Model!Y$1,'Assumptions (Petroleum)'!$V$9,'Assumptions (Petroleum)'!$V$4*Model!$U$2253*AVERAGE('Assumptions (Petroleum)'!$Q$2:$S$2)/10^9),0)</f>
        <v>-0.0001128763171</v>
      </c>
      <c r="X2328" s="160">
        <f>IF($U$2253&gt;0,PPMT('Assumptions (Petroleum)'!$V$6,Model!Z$1,'Assumptions (Petroleum)'!$V$9,'Assumptions (Petroleum)'!$V$4*Model!$U$2253*AVERAGE('Assumptions (Petroleum)'!$Q$2:$S$2)/10^9),0)</f>
        <v>-0.0001182379422</v>
      </c>
      <c r="Y2328" s="160">
        <f>IF($U$2253&gt;0,PPMT('Assumptions (Petroleum)'!$V$6,Model!AA$1,'Assumptions (Petroleum)'!$V$9,'Assumptions (Petroleum)'!$V$4*Model!$U$2253*AVERAGE('Assumptions (Petroleum)'!$Q$2:$S$2)/10^9),0)</f>
        <v>-0.0001238542444</v>
      </c>
      <c r="Z2328" s="160">
        <f>IF($U$2253&gt;0,PPMT('Assumptions (Petroleum)'!$V$6,Model!AB$1,'Assumptions (Petroleum)'!$V$9,'Assumptions (Petroleum)'!$V$4*Model!$U$2253*AVERAGE('Assumptions (Petroleum)'!$Q$2:$S$2)/10^9),0)</f>
        <v>-0.000129737321</v>
      </c>
      <c r="AA2328" s="160">
        <f>IF($U$2253&gt;0,PPMT('Assumptions (Petroleum)'!$V$6,Model!AC$1,'Assumptions (Petroleum)'!$V$9,'Assumptions (Petroleum)'!$V$4*Model!$U$2253*AVERAGE('Assumptions (Petroleum)'!$Q$2:$S$2)/10^9),0)</f>
        <v>-0.0001358998438</v>
      </c>
      <c r="AB2328" s="160">
        <f>IF($U$2253&gt;0,PPMT('Assumptions (Petroleum)'!$V$6,Model!AD$1,'Assumptions (Petroleum)'!$V$9,'Assumptions (Petroleum)'!$V$4*Model!$U$2253*AVERAGE('Assumptions (Petroleum)'!$Q$2:$S$2)/10^9),0)</f>
        <v>-0.0001423550864</v>
      </c>
      <c r="AC2328" s="160">
        <f>IF($U$2253&gt;0,PPMT('Assumptions (Petroleum)'!$V$6,Model!AE$1,'Assumptions (Petroleum)'!$V$9,'Assumptions (Petroleum)'!$V$4*Model!$U$2253*AVERAGE('Assumptions (Petroleum)'!$Q$2:$S$2)/10^9),0)</f>
        <v>-0.000149116953</v>
      </c>
      <c r="AD2328" s="160">
        <f>IF($U$2253&gt;0,PPMT('Assumptions (Petroleum)'!$V$6,Model!AF$1,'Assumptions (Petroleum)'!$V$9,'Assumptions (Petroleum)'!$V$4*Model!$U$2253*AVERAGE('Assumptions (Petroleum)'!$Q$2:$S$2)/10^9),0)</f>
        <v>-0.0001562000082</v>
      </c>
      <c r="AE2328" s="160">
        <f>IF($U$2253&gt;0,PPMT('Assumptions (Petroleum)'!$V$6,Model!AG$1,'Assumptions (Petroleum)'!$V$9,'Assumptions (Petroleum)'!$V$4*Model!$U$2253*AVERAGE('Assumptions (Petroleum)'!$Q$2:$S$2)/10^9),0)</f>
        <v>-0.0001636195086</v>
      </c>
      <c r="AF2328" s="160">
        <f>IF($U$2253&gt;0,PPMT('Assumptions (Petroleum)'!$V$6,Model!AH$1,'Assumptions (Petroleum)'!$V$9,'Assumptions (Petroleum)'!$V$4*Model!$U$2253*AVERAGE('Assumptions (Petroleum)'!$Q$2:$S$2)/10^9),0)</f>
        <v>-0.0001713914353</v>
      </c>
      <c r="AG2328" s="160">
        <f>IF($U$2253&gt;0,PPMT('Assumptions (Petroleum)'!$V$6,Model!AI$1,'Assumptions (Petroleum)'!$V$9,'Assumptions (Petroleum)'!$V$4*Model!$U$2253*AVERAGE('Assumptions (Petroleum)'!$Q$2:$S$2)/10^9),0)</f>
        <v>-0.0001795325285</v>
      </c>
      <c r="AH2328" s="160">
        <f>IF($U$2253&gt;0,PPMT('Assumptions (Petroleum)'!$V$6,Model!AJ$1,'Assumptions (Petroleum)'!$V$9,'Assumptions (Petroleum)'!$V$4*Model!$U$2253*AVERAGE('Assumptions (Petroleum)'!$Q$2:$S$2)/10^9),0)</f>
        <v>-0.0001880603236</v>
      </c>
      <c r="AI2328" s="160">
        <f>IF($U$2253&gt;0,PPMT('Assumptions (Petroleum)'!$V$6,Model!AK$1,'Assumptions (Petroleum)'!$V$9,'Assumptions (Petroleum)'!$V$4*Model!$U$2253*AVERAGE('Assumptions (Petroleum)'!$Q$2:$S$2)/10^9),0)</f>
        <v>-0.0001969931889</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-0.003484057275</v>
      </c>
      <c r="D2361" s="177">
        <f t="array" ref="D2361">SUM(IF(ISERROR(D2362:D2412),"",D2362:D2412))</f>
        <v>-0.006779057798</v>
      </c>
      <c r="E2361" s="177">
        <f t="array" ref="E2361">SUM(IF(ISERROR(E2362:E2412),"",E2362:E2412))</f>
        <v>-0.00995444846</v>
      </c>
      <c r="F2361" s="177">
        <f t="array" ref="F2361">SUM(IF(ISERROR(F2362:F2412),"",F2362:F2412))</f>
        <v>-0.01168943394</v>
      </c>
      <c r="G2361" s="177">
        <f t="array" ref="G2361">SUM(IF(ISERROR(G2362:G2412),"",G2362:G2412))</f>
        <v>-0.01259217777</v>
      </c>
      <c r="H2361" s="177">
        <f t="array" ref="H2361">SUM(IF(ISERROR(H2362:H2412),"",H2362:H2412))</f>
        <v>-0.01410459264</v>
      </c>
      <c r="I2361" s="177">
        <f t="array" ref="I2361">SUM(IF(ISERROR(I2362:I2412),"",I2362:I2412))</f>
        <v>-0.01393655438</v>
      </c>
      <c r="J2361" s="177">
        <f t="array" ref="J2361">SUM(IF(ISERROR(J2362:J2412),"",J2362:J2412))</f>
        <v>-0.0157099578</v>
      </c>
      <c r="K2361" s="177">
        <f t="array" ref="K2361">SUM(IF(ISERROR(K2362:K2412),"",K2362:K2412))</f>
        <v>-0.01475975461</v>
      </c>
      <c r="L2361" s="177">
        <f t="array" ref="L2361">SUM(IF(ISERROR(L2362:L2412),"",L2362:L2412))</f>
        <v>-0.0141374697</v>
      </c>
      <c r="M2361" s="177">
        <f t="array" ref="M2361">SUM(IF(ISERROR(M2362:M2412),"",M2362:M2412))</f>
        <v>-0.01333766782</v>
      </c>
      <c r="N2361" s="177">
        <f t="array" ref="N2361">SUM(IF(ISERROR(N2362:N2412),"",N2362:N2412))</f>
        <v>-0.01363462193</v>
      </c>
      <c r="O2361" s="177">
        <f t="array" ref="O2361">SUM(IF(ISERROR(O2362:O2412),"",O2362:O2412))</f>
        <v>-0.01288451832</v>
      </c>
      <c r="P2361" s="177">
        <f t="array" ref="P2361">SUM(IF(ISERROR(P2362:P2412),"",P2362:P2412))</f>
        <v>-0.01250248045</v>
      </c>
      <c r="Q2361" s="177">
        <f t="array" ref="Q2361">SUM(IF(ISERROR(Q2362:Q2412),"",Q2362:Q2412))</f>
        <v>-0.01096599077</v>
      </c>
      <c r="R2361" s="177">
        <f t="array" ref="R2361">SUM(IF(ISERROR(R2362:R2412),"",R2362:R2412))</f>
        <v>-0.009387576394</v>
      </c>
      <c r="S2361" s="177">
        <f t="array" ref="S2361">SUM(IF(ISERROR(S2362:S2412),"",S2362:S2412))</f>
        <v>-0.007943006263</v>
      </c>
      <c r="T2361" s="177">
        <f t="array" ref="T2361">SUM(IF(ISERROR(T2362:T2412),"",T2362:T2412))</f>
        <v>-0.006542422796</v>
      </c>
      <c r="U2361" s="177">
        <f t="array" ref="U2361">SUM(IF(ISERROR(U2362:U2412),"",U2362:U2412))</f>
        <v>-0.005511364893</v>
      </c>
      <c r="V2361" s="177">
        <f t="array" ref="V2361">SUM(IF(ISERROR(V2362:V2412),"",V2362:V2412))</f>
        <v>-0.004531403619</v>
      </c>
      <c r="W2361" s="177">
        <f t="array" ref="W2361">SUM(IF(ISERROR(W2362:W2412),"",W2362:W2412))</f>
        <v>-0.003651818617</v>
      </c>
      <c r="X2361" s="177">
        <f t="array" ref="X2361">SUM(IF(ISERROR(X2362:X2412),"",X2362:X2412))</f>
        <v>-0.002944981668</v>
      </c>
      <c r="Y2361" s="177">
        <f t="array" ref="Y2361">SUM(IF(ISERROR(Y2362:Y2412),"",Y2362:Y2412))</f>
        <v>-0.002273439506</v>
      </c>
      <c r="Z2361" s="177">
        <f t="array" ref="Z2361">SUM(IF(ISERROR(Z2362:Z2412),"",Z2362:Z2412))</f>
        <v>-0.001830043641</v>
      </c>
      <c r="AA2361" s="177">
        <f t="array" ref="AA2361">SUM(IF(ISERROR(AA2362:AA2412),"",AA2362:AA2412))</f>
        <v>-0.001384300635</v>
      </c>
      <c r="AB2361" s="177">
        <f t="array" ref="AB2361">SUM(IF(ISERROR(AB2362:AB2412),"",AB2362:AB2412))</f>
        <v>-0.0009732076254</v>
      </c>
      <c r="AC2361" s="177">
        <f t="array" ref="AC2361">SUM(IF(ISERROR(AC2362:AC2412),"",AC2362:AC2412))</f>
        <v>-0.000589683291</v>
      </c>
      <c r="AD2361" s="177">
        <f t="array" ref="AD2361">SUM(IF(ISERROR(AD2362:AD2412),"",AD2362:AD2412))</f>
        <v>-0.0003469825763</v>
      </c>
      <c r="AE2361" s="177">
        <f t="array" ref="AE2361">SUM(IF(ISERROR(AE2362:AE2412),"",AE2362:AE2412))</f>
        <v>-0.0001663445826</v>
      </c>
      <c r="AF2361" s="177">
        <f t="array" ref="AF2361">SUM(IF(ISERROR(AF2362:AF2412),"",AF2362:AF2412))</f>
        <v>-0.00009592642427</v>
      </c>
      <c r="AG2361" s="177">
        <f t="array" ref="AG2361">SUM(IF(ISERROR(AG2362:AG2412),"",AG2362:AG2412))</f>
        <v>-0.0000445843273</v>
      </c>
      <c r="AH2361" s="177">
        <f t="array" ref="AH2361">SUM(IF(ISERROR(AH2362:AH2412),"",AH2362:AH2412))</f>
        <v>-0.00001829004184</v>
      </c>
      <c r="AI2361" s="177">
        <f t="array" ref="AI2361">SUM(IF(ISERROR(AI2362:AI2412),"",AI2362:AI2412))</f>
        <v>-0.000009357176475</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-0.003484057275</v>
      </c>
      <c r="D2362" s="177">
        <f>IF($C$2253&gt;0,IPMT('Assumptions (Petroleum)'!$V$6,Model!X$1,'Assumptions (Petroleum)'!$V$9,'Assumptions (Petroleum)'!$V$4*Model!$C$2253*'Assumptions (Petroleum)'!$B$2/10^9),0)</f>
        <v>-0.003319536138</v>
      </c>
      <c r="E2362" s="177">
        <f>IF($C$2253&gt;0,IPMT('Assumptions (Petroleum)'!$V$6,Model!Y$1,'Assumptions (Petroleum)'!$V$9,'Assumptions (Petroleum)'!$V$4*Model!$C$2253*'Assumptions (Petroleum)'!$B$2/10^9),0)</f>
        <v>-0.003147200247</v>
      </c>
      <c r="F2362" s="177">
        <f>IF($C$2253&gt;0,IPMT('Assumptions (Petroleum)'!$V$6,Model!Z$1,'Assumptions (Petroleum)'!$V$9,'Assumptions (Petroleum)'!$V$4*Model!$C$2253*'Assumptions (Petroleum)'!$B$2/10^9),0)</f>
        <v>-0.002966678401</v>
      </c>
      <c r="G2362" s="177">
        <f>IF($C$2253&gt;0,IPMT('Assumptions (Petroleum)'!$V$6,Model!AA$1,'Assumptions (Petroleum)'!$V$9,'Assumptions (Petroleum)'!$V$4*Model!$C$2253*'Assumptions (Petroleum)'!$B$2/10^9),0)</f>
        <v>-0.002777581768</v>
      </c>
      <c r="H2362" s="177">
        <f>IF($C$2253&gt;0,IPMT('Assumptions (Petroleum)'!$V$6,Model!AB$1,'Assumptions (Petroleum)'!$V$9,'Assumptions (Petroleum)'!$V$4*Model!$C$2253*'Assumptions (Petroleum)'!$B$2/10^9),0)</f>
        <v>-0.002579503044</v>
      </c>
      <c r="I2362" s="177">
        <f>IF($C$2253&gt;0,IPMT('Assumptions (Petroleum)'!$V$6,Model!AC$1,'Assumptions (Petroleum)'!$V$9,'Assumptions (Petroleum)'!$V$4*Model!$C$2253*'Assumptions (Petroleum)'!$B$2/10^9),0)</f>
        <v>-0.002372015582</v>
      </c>
      <c r="J2362" s="177">
        <f>IF($C$2253&gt;0,IPMT('Assumptions (Petroleum)'!$V$6,Model!AD$1,'Assumptions (Petroleum)'!$V$9,'Assumptions (Petroleum)'!$V$4*Model!$C$2253*'Assumptions (Petroleum)'!$B$2/10^9),0)</f>
        <v>-0.002154672464</v>
      </c>
      <c r="K2362" s="177">
        <f>IF($C$2253&gt;0,IPMT('Assumptions (Petroleum)'!$V$6,Model!AE$1,'Assumptions (Petroleum)'!$V$9,'Assumptions (Petroleum)'!$V$4*Model!$C$2253*'Assumptions (Petroleum)'!$B$2/10^9),0)</f>
        <v>-0.001927005549</v>
      </c>
      <c r="L2362" s="177">
        <f>IF($C$2253&gt;0,IPMT('Assumptions (Petroleum)'!$V$6,Model!AF$1,'Assumptions (Petroleum)'!$V$9,'Assumptions (Petroleum)'!$V$4*Model!$C$2253*'Assumptions (Petroleum)'!$B$2/10^9),0)</f>
        <v>-0.001688524455</v>
      </c>
      <c r="M2362" s="177">
        <f>IF($C$2253&gt;0,IPMT('Assumptions (Petroleum)'!$V$6,Model!AG$1,'Assumptions (Petroleum)'!$V$9,'Assumptions (Petroleum)'!$V$4*Model!$C$2253*'Assumptions (Petroleum)'!$B$2/10^9),0)</f>
        <v>-0.001438715509</v>
      </c>
      <c r="N2362" s="177">
        <f>IF($C$2253&gt;0,IPMT('Assumptions (Petroleum)'!$V$6,Model!AH$1,'Assumptions (Petroleum)'!$V$9,'Assumptions (Petroleum)'!$V$4*Model!$C$2253*'Assumptions (Petroleum)'!$B$2/10^9),0)</f>
        <v>-0.001177040639</v>
      </c>
      <c r="O2362" s="177">
        <f>IF($C$2253&gt;0,IPMT('Assumptions (Petroleum)'!$V$6,Model!AI$1,'Assumptions (Petroleum)'!$V$9,'Assumptions (Petroleum)'!$V$4*Model!$C$2253*'Assumptions (Petroleum)'!$B$2/10^9),0)</f>
        <v>-0.0009029362116</v>
      </c>
      <c r="P2362" s="177">
        <f>IF($C$2253&gt;0,IPMT('Assumptions (Petroleum)'!$V$6,Model!AJ$1,'Assumptions (Petroleum)'!$V$9,'Assumptions (Petroleum)'!$V$4*Model!$C$2253*'Assumptions (Petroleum)'!$B$2/10^9),0)</f>
        <v>-0.0006158118243</v>
      </c>
      <c r="Q2362" s="177">
        <f>IF($C$2253&gt;0,IPMT('Assumptions (Petroleum)'!$V$6,Model!AK$1,'Assumptions (Petroleum)'!$V$9,'Assumptions (Petroleum)'!$V$4*Model!$C$2253*'Assumptions (Petroleum)'!$B$2/10^9),0)</f>
        <v>-0.0003150490285</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-0.00345952166</v>
      </c>
      <c r="E2363" s="177">
        <f>IF($D$2253&gt;0,IPMT('Assumptions (Petroleum)'!$V$6,Model!X$1,'Assumptions (Petroleum)'!$V$9,'Assumptions (Petroleum)'!$V$4*Model!$D$2253*'Assumptions (Petroleum)'!$B$2/10^9),0)</f>
        <v>-0.003296159123</v>
      </c>
      <c r="F2363" s="177">
        <f>IF($D$2253&gt;0,IPMT('Assumptions (Petroleum)'!$V$6,Model!Y$1,'Assumptions (Petroleum)'!$V$9,'Assumptions (Petroleum)'!$V$4*Model!$D$2253*'Assumptions (Petroleum)'!$B$2/10^9),0)</f>
        <v>-0.003125036865</v>
      </c>
      <c r="G2363" s="177">
        <f>IF($D$2253&gt;0,IPMT('Assumptions (Petroleum)'!$V$6,Model!Z$1,'Assumptions (Petroleum)'!$V$9,'Assumptions (Petroleum)'!$V$4*Model!$D$2253*'Assumptions (Petroleum)'!$B$2/10^9),0)</f>
        <v>-0.0029457863</v>
      </c>
      <c r="H2363" s="177">
        <f>IF($D$2253&gt;0,IPMT('Assumptions (Petroleum)'!$V$6,Model!AA$1,'Assumptions (Petroleum)'!$V$9,'Assumptions (Petroleum)'!$V$4*Model!$D$2253*'Assumptions (Petroleum)'!$B$2/10^9),0)</f>
        <v>-0.002758021333</v>
      </c>
      <c r="I2363" s="177">
        <f>IF($D$2253&gt;0,IPMT('Assumptions (Petroleum)'!$V$6,Model!AB$1,'Assumptions (Petroleum)'!$V$9,'Assumptions (Petroleum)'!$V$4*Model!$D$2253*'Assumptions (Petroleum)'!$B$2/10^9),0)</f>
        <v>-0.00256133753</v>
      </c>
      <c r="J2363" s="177">
        <f>IF($D$2253&gt;0,IPMT('Assumptions (Petroleum)'!$V$6,Model!AC$1,'Assumptions (Petroleum)'!$V$9,'Assumptions (Petroleum)'!$V$4*Model!$D$2253*'Assumptions (Petroleum)'!$B$2/10^9),0)</f>
        <v>-0.002355311247</v>
      </c>
      <c r="K2363" s="177">
        <f>IF($D$2253&gt;0,IPMT('Assumptions (Petroleum)'!$V$6,Model!AD$1,'Assumptions (Petroleum)'!$V$9,'Assumptions (Petroleum)'!$V$4*Model!$D$2253*'Assumptions (Petroleum)'!$B$2/10^9),0)</f>
        <v>-0.002139498715</v>
      </c>
      <c r="L2363" s="177">
        <f>IF($D$2253&gt;0,IPMT('Assumptions (Petroleum)'!$V$6,Model!AE$1,'Assumptions (Petroleum)'!$V$9,'Assumptions (Petroleum)'!$V$4*Model!$D$2253*'Assumptions (Petroleum)'!$B$2/10^9),0)</f>
        <v>-0.001913435087</v>
      </c>
      <c r="M2363" s="177">
        <f>IF($D$2253&gt;0,IPMT('Assumptions (Petroleum)'!$V$6,Model!AF$1,'Assumptions (Petroleum)'!$V$9,'Assumptions (Petroleum)'!$V$4*Model!$D$2253*'Assumptions (Petroleum)'!$B$2/10^9),0)</f>
        <v>-0.001676633438</v>
      </c>
      <c r="N2363" s="177">
        <f>IF($D$2253&gt;0,IPMT('Assumptions (Petroleum)'!$V$6,Model!AG$1,'Assumptions (Petroleum)'!$V$9,'Assumptions (Petroleum)'!$V$4*Model!$D$2253*'Assumptions (Petroleum)'!$B$2/10^9),0)</f>
        <v>-0.00142858371</v>
      </c>
      <c r="O2363" s="177">
        <f>IF($D$2253&gt;0,IPMT('Assumptions (Petroleum)'!$V$6,Model!AH$1,'Assumptions (Petroleum)'!$V$9,'Assumptions (Petroleum)'!$V$4*Model!$D$2253*'Assumptions (Petroleum)'!$B$2/10^9),0)</f>
        <v>-0.00116875162</v>
      </c>
      <c r="P2363" s="177">
        <f>IF($D$2253&gt;0,IPMT('Assumptions (Petroleum)'!$V$6,Model!AI$1,'Assumptions (Petroleum)'!$V$9,'Assumptions (Petroleum)'!$V$4*Model!$D$2253*'Assumptions (Petroleum)'!$B$2/10^9),0)</f>
        <v>-0.0008965775059</v>
      </c>
      <c r="Q2363" s="177">
        <f>IF($D$2253&gt;0,IPMT('Assumptions (Petroleum)'!$V$6,Model!AJ$1,'Assumptions (Petroleum)'!$V$9,'Assumptions (Petroleum)'!$V$4*Model!$D$2253*'Assumptions (Petroleum)'!$B$2/10^9),0)</f>
        <v>-0.0006114751213</v>
      </c>
      <c r="R2363" s="177">
        <f>IF($D$2253&gt;0,IPMT('Assumptions (Petroleum)'!$V$6,Model!AK$1,'Assumptions (Petroleum)'!$V$9,'Assumptions (Petroleum)'!$V$4*Model!$D$2253*'Assumptions (Petroleum)'!$B$2/10^9),0)</f>
        <v>-0.0003128303734</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-0.003511089091</v>
      </c>
      <c r="F2364" s="160">
        <f>IF($E$2253&gt;0,IPMT('Assumptions (Petroleum)'!$V$6,Model!X$1,'Assumptions (Petroleum)'!$V$9,'Assumptions (Petroleum)'!$V$4*Model!$E$2253*AVERAGE('Assumptions (Petroleum)'!$B$2:$C$2)/10^9),0)</f>
        <v>-0.003345291481</v>
      </c>
      <c r="G2364" s="160">
        <f>IF($E$2253&gt;0,IPMT('Assumptions (Petroleum)'!$V$6,Model!Y$1,'Assumptions (Petroleum)'!$V$9,'Assumptions (Petroleum)'!$V$4*Model!$E$2253*AVERAGE('Assumptions (Petroleum)'!$B$2:$C$2)/10^9),0)</f>
        <v>-0.003171618485</v>
      </c>
      <c r="H2364" s="160">
        <f>IF($E$2253&gt;0,IPMT('Assumptions (Petroleum)'!$V$6,Model!Z$1,'Assumptions (Petroleum)'!$V$9,'Assumptions (Petroleum)'!$V$4*Model!$E$2253*AVERAGE('Assumptions (Petroleum)'!$B$2:$C$2)/10^9),0)</f>
        <v>-0.002989696021</v>
      </c>
      <c r="I2364" s="160">
        <f>IF($E$2253&gt;0,IPMT('Assumptions (Petroleum)'!$V$6,Model!AA$1,'Assumptions (Petroleum)'!$V$9,'Assumptions (Petroleum)'!$V$4*Model!$E$2253*AVERAGE('Assumptions (Petroleum)'!$B$2:$C$2)/10^9),0)</f>
        <v>-0.00279913224</v>
      </c>
      <c r="J2364" s="160">
        <f>IF($E$2253&gt;0,IPMT('Assumptions (Petroleum)'!$V$6,Model!AB$1,'Assumptions (Petroleum)'!$V$9,'Assumptions (Petroleum)'!$V$4*Model!$E$2253*AVERAGE('Assumptions (Petroleum)'!$B$2:$C$2)/10^9),0)</f>
        <v>-0.00259951668</v>
      </c>
      <c r="K2364" s="160">
        <f>IF($E$2253&gt;0,IPMT('Assumptions (Petroleum)'!$V$6,Model!AC$1,'Assumptions (Petroleum)'!$V$9,'Assumptions (Petroleum)'!$V$4*Model!$E$2253*AVERAGE('Assumptions (Petroleum)'!$B$2:$C$2)/10^9),0)</f>
        <v>-0.002390419381</v>
      </c>
      <c r="L2364" s="160">
        <f>IF($E$2253&gt;0,IPMT('Assumptions (Petroleum)'!$V$6,Model!AD$1,'Assumptions (Petroleum)'!$V$9,'Assumptions (Petroleum)'!$V$4*Model!$E$2253*AVERAGE('Assumptions (Petroleum)'!$B$2:$C$2)/10^9),0)</f>
        <v>-0.002171389959</v>
      </c>
      <c r="M2364" s="160">
        <f>IF($E$2253&gt;0,IPMT('Assumptions (Petroleum)'!$V$6,Model!AE$1,'Assumptions (Petroleum)'!$V$9,'Assumptions (Petroleum)'!$V$4*Model!$E$2253*AVERAGE('Assumptions (Petroleum)'!$B$2:$C$2)/10^9),0)</f>
        <v>-0.001941956641</v>
      </c>
      <c r="N2364" s="177">
        <f>IF($E$2253&gt;0,IPMT('Assumptions (Petroleum)'!$V$6,Model!AF$1,'Assumptions (Petroleum)'!$V$9,'Assumptions (Petroleum)'!$V$4*Model!$E$2253*AVERAGE('Assumptions (Petroleum)'!$B$2:$C$2)/10^9),0)</f>
        <v>-0.00170162524</v>
      </c>
      <c r="O2364" s="160">
        <f>IF($E$2253&gt;0,IPMT('Assumptions (Petroleum)'!$V$6,Model!AG$1,'Assumptions (Petroleum)'!$V$9,'Assumptions (Petroleum)'!$V$4*Model!$E$2253*AVERAGE('Assumptions (Petroleum)'!$B$2:$C$2)/10^9),0)</f>
        <v>-0.001449878097</v>
      </c>
      <c r="P2364" s="160">
        <f>IF($E$2253&gt;0,IPMT('Assumptions (Petroleum)'!$V$6,Model!AH$1,'Assumptions (Petroleum)'!$V$9,'Assumptions (Petroleum)'!$V$4*Model!$E$2253*AVERAGE('Assumptions (Petroleum)'!$B$2:$C$2)/10^9),0)</f>
        <v>-0.001186172965</v>
      </c>
      <c r="Q2364" s="160">
        <f>IF($E$2253&gt;0,IPMT('Assumptions (Petroleum)'!$V$6,Model!AI$1,'Assumptions (Petroleum)'!$V$9,'Assumptions (Petroleum)'!$V$4*Model!$E$2253*AVERAGE('Assumptions (Petroleum)'!$B$2:$C$2)/10^9),0)</f>
        <v>-0.0009099418387</v>
      </c>
      <c r="R2364" s="160">
        <f>IF($E$2253&gt;0,IPMT('Assumptions (Petroleum)'!$V$6,Model!AJ$1,'Assumptions (Petroleum)'!$V$9,'Assumptions (Petroleum)'!$V$4*Model!$E$2253*AVERAGE('Assumptions (Petroleum)'!$B$2:$C$2)/10^9),0)</f>
        <v>-0.0006205897343</v>
      </c>
      <c r="S2364" s="160">
        <f>IF($E$2253&gt;0,IPMT('Assumptions (Petroleum)'!$V$6,Model!AK$1,'Assumptions (Petroleum)'!$V$9,'Assumptions (Petroleum)'!$V$4*Model!$E$2253*AVERAGE('Assumptions (Petroleum)'!$B$2:$C$2)/10^9),0)</f>
        <v>-0.000317493405</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-0.002252427197</v>
      </c>
      <c r="G2365" s="160">
        <f>IF($F$2253&gt;0,IPMT('Assumptions (Petroleum)'!$V$6,Model!X$1,'Assumptions (Petroleum)'!$V$9,'Assumptions (Petroleum)'!$V$4*Model!$F$2253*AVERAGE('Assumptions (Petroleum)'!$B$2:$D$2)/10^9),0)</f>
        <v>-0.00214606503</v>
      </c>
      <c r="H2365" s="160">
        <f>IF($F$2253&gt;0,IPMT('Assumptions (Petroleum)'!$V$6,Model!Y$1,'Assumptions (Petroleum)'!$V$9,'Assumptions (Petroleum)'!$V$4*Model!$F$2253*AVERAGE('Assumptions (Petroleum)'!$B$2:$D$2)/10^9),0)</f>
        <v>-0.002034650659</v>
      </c>
      <c r="I2365" s="160">
        <f>IF($F$2253&gt;0,IPMT('Assumptions (Petroleum)'!$V$6,Model!Z$1,'Assumptions (Petroleum)'!$V$9,'Assumptions (Petroleum)'!$V$4*Model!$F$2253*AVERAGE('Assumptions (Petroleum)'!$B$2:$D$2)/10^9),0)</f>
        <v>-0.001917944106</v>
      </c>
      <c r="J2365" s="160">
        <f>IF($F$2253&gt;0,IPMT('Assumptions (Petroleum)'!$V$6,Model!AA$1,'Assumptions (Petroleum)'!$V$9,'Assumptions (Petroleum)'!$V$4*Model!$F$2253*AVERAGE('Assumptions (Petroleum)'!$B$2:$D$2)/10^9),0)</f>
        <v>-0.001795693992</v>
      </c>
      <c r="K2365" s="160">
        <f>IF($F$2253&gt;0,IPMT('Assumptions (Petroleum)'!$V$6,Model!AB$1,'Assumptions (Petroleum)'!$V$9,'Assumptions (Petroleum)'!$V$4*Model!$F$2253*AVERAGE('Assumptions (Petroleum)'!$B$2:$D$2)/10^9),0)</f>
        <v>-0.001667636998</v>
      </c>
      <c r="L2365" s="160">
        <f>IF($F$2253&gt;0,IPMT('Assumptions (Petroleum)'!$V$6,Model!AC$1,'Assumptions (Petroleum)'!$V$9,'Assumptions (Petroleum)'!$V$4*Model!$F$2253*AVERAGE('Assumptions (Petroleum)'!$B$2:$D$2)/10^9),0)</f>
        <v>-0.001533497296</v>
      </c>
      <c r="M2365" s="160">
        <f>IF($F$2253&gt;0,IPMT('Assumptions (Petroleum)'!$V$6,Model!AD$1,'Assumptions (Petroleum)'!$V$9,'Assumptions (Petroleum)'!$V$4*Model!$F$2253*AVERAGE('Assumptions (Petroleum)'!$B$2:$D$2)/10^9),0)</f>
        <v>-0.001392985958</v>
      </c>
      <c r="N2365" s="177">
        <f>IF($F$2253&gt;0,IPMT('Assumptions (Petroleum)'!$V$6,Model!AE$1,'Assumptions (Petroleum)'!$V$9,'Assumptions (Petroleum)'!$V$4*Model!$F$2253*AVERAGE('Assumptions (Petroleum)'!$B$2:$D$2)/10^9),0)</f>
        <v>-0.001245800332</v>
      </c>
      <c r="O2365" s="160">
        <f>IF($F$2253&gt;0,IPMT('Assumptions (Petroleum)'!$V$6,Model!AF$1,'Assumptions (Petroleum)'!$V$9,'Assumptions (Petroleum)'!$V$4*Model!$F$2253*AVERAGE('Assumptions (Petroleum)'!$B$2:$D$2)/10^9),0)</f>
        <v>-0.001091623388</v>
      </c>
      <c r="P2365" s="160">
        <f>IF($F$2253&gt;0,IPMT('Assumptions (Petroleum)'!$V$6,Model!AG$1,'Assumptions (Petroleum)'!$V$9,'Assumptions (Petroleum)'!$V$4*Model!$F$2253*AVERAGE('Assumptions (Petroleum)'!$B$2:$D$2)/10^9),0)</f>
        <v>-0.0009301230396</v>
      </c>
      <c r="Q2365" s="160">
        <f>IF($F$2253&gt;0,IPMT('Assumptions (Petroleum)'!$V$6,Model!AH$1,'Assumptions (Petroleum)'!$V$9,'Assumptions (Petroleum)'!$V$4*Model!$F$2253*AVERAGE('Assumptions (Petroleum)'!$B$2:$D$2)/10^9),0)</f>
        <v>-0.0007609514247</v>
      </c>
      <c r="R2365" s="160">
        <f>IF($F$2253&gt;0,IPMT('Assumptions (Petroleum)'!$V$6,Model!AI$1,'Assumptions (Petroleum)'!$V$9,'Assumptions (Petroleum)'!$V$4*Model!$F$2253*AVERAGE('Assumptions (Petroleum)'!$B$2:$D$2)/10^9),0)</f>
        <v>-0.0005837441581</v>
      </c>
      <c r="S2365" s="160">
        <f>IF($F$2253&gt;0,IPMT('Assumptions (Petroleum)'!$V$6,Model!AJ$1,'Assumptions (Petroleum)'!$V$9,'Assumptions (Petroleum)'!$V$4*Model!$F$2253*AVERAGE('Assumptions (Petroleum)'!$B$2:$D$2)/10^9),0)</f>
        <v>-0.0003981195463</v>
      </c>
      <c r="T2365" s="160">
        <f>IF($F$2253&gt;0,IPMT('Assumptions (Petroleum)'!$V$6,Model!AK$1,'Assumptions (Petroleum)'!$V$9,'Assumptions (Petroleum)'!$V$4*Model!$F$2253*AVERAGE('Assumptions (Petroleum)'!$B$2:$D$2)/10^9),0)</f>
        <v>-0.0002036777654</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-0.001551126188</v>
      </c>
      <c r="H2366" s="160">
        <f>IF($G$2253&gt;0,IPMT('Assumptions (Petroleum)'!$V$6,Model!X$1,'Assumptions (Petroleum)'!$V$9,'Assumptions (Petroleum)'!$V$4*Model!$G$2253*AVERAGE('Assumptions (Petroleum)'!$C$2:$E$2)/10^9),0)</f>
        <v>-0.00147788025</v>
      </c>
      <c r="I2366" s="160">
        <f>IF($G$2253&gt;0,IPMT('Assumptions (Petroleum)'!$V$6,Model!Y$1,'Assumptions (Petroleum)'!$V$9,'Assumptions (Petroleum)'!$V$4*Model!$G$2253*AVERAGE('Assumptions (Petroleum)'!$C$2:$E$2)/10^9),0)</f>
        <v>-0.001401155129</v>
      </c>
      <c r="J2366" s="160">
        <f>IF($G$2253&gt;0,IPMT('Assumptions (Petroleum)'!$V$6,Model!Z$1,'Assumptions (Petroleum)'!$V$9,'Assumptions (Petroleum)'!$V$4*Model!$G$2253*AVERAGE('Assumptions (Petroleum)'!$C$2:$E$2)/10^9),0)</f>
        <v>-0.001320785566</v>
      </c>
      <c r="K2366" s="160">
        <f>IF($G$2253&gt;0,IPMT('Assumptions (Petroleum)'!$V$6,Model!AA$1,'Assumptions (Petroleum)'!$V$9,'Assumptions (Petroleum)'!$V$4*Model!$G$2253*AVERAGE('Assumptions (Petroleum)'!$C$2:$E$2)/10^9),0)</f>
        <v>-0.001236598448</v>
      </c>
      <c r="L2366" s="160">
        <f>IF($G$2253&gt;0,IPMT('Assumptions (Petroleum)'!$V$6,Model!AB$1,'Assumptions (Petroleum)'!$V$9,'Assumptions (Petroleum)'!$V$4*Model!$G$2253*AVERAGE('Assumptions (Petroleum)'!$C$2:$E$2)/10^9),0)</f>
        <v>-0.001148412442</v>
      </c>
      <c r="M2366" s="160">
        <f>IF($G$2253&gt;0,IPMT('Assumptions (Petroleum)'!$V$6,Model!AC$1,'Assumptions (Petroleum)'!$V$9,'Assumptions (Petroleum)'!$V$4*Model!$G$2253*AVERAGE('Assumptions (Petroleum)'!$C$2:$E$2)/10^9),0)</f>
        <v>-0.001056037601</v>
      </c>
      <c r="N2366" s="160">
        <f>IF($G$2253&gt;0,IPMT('Assumptions (Petroleum)'!$V$6,Model!AD$1,'Assumptions (Petroleum)'!$V$9,'Assumptions (Petroleum)'!$V$4*Model!$G$2253*AVERAGE('Assumptions (Petroleum)'!$C$2:$E$2)/10^9),0)</f>
        <v>-0.0009592749551</v>
      </c>
      <c r="O2366" s="160">
        <f>IF($G$2253&gt;0,IPMT('Assumptions (Petroleum)'!$V$6,Model!AE$1,'Assumptions (Petroleum)'!$V$9,'Assumptions (Petroleum)'!$V$4*Model!$G$2253*AVERAGE('Assumptions (Petroleum)'!$C$2:$E$2)/10^9),0)</f>
        <v>-0.0008579160833</v>
      </c>
      <c r="P2366" s="160">
        <f>IF($G$2253&gt;0,IPMT('Assumptions (Petroleum)'!$V$6,Model!AF$1,'Assumptions (Petroleum)'!$V$9,'Assumptions (Petroleum)'!$V$4*Model!$G$2253*AVERAGE('Assumptions (Petroleum)'!$C$2:$E$2)/10^9),0)</f>
        <v>-0.0007517426652</v>
      </c>
      <c r="Q2366" s="160">
        <f>IF($G$2253&gt;0,IPMT('Assumptions (Petroleum)'!$V$6,Model!AG$1,'Assumptions (Petroleum)'!$V$9,'Assumptions (Petroleum)'!$V$4*Model!$G$2253*AVERAGE('Assumptions (Petroleum)'!$C$2:$E$2)/10^9),0)</f>
        <v>-0.0006405260096</v>
      </c>
      <c r="R2366" s="160">
        <f>IF($G$2253&gt;0,IPMT('Assumptions (Petroleum)'!$V$6,Model!AH$1,'Assumptions (Petroleum)'!$V$9,'Assumptions (Petroleum)'!$V$4*Model!$G$2253*AVERAGE('Assumptions (Petroleum)'!$C$2:$E$2)/10^9),0)</f>
        <v>-0.000524026563</v>
      </c>
      <c r="S2366" s="160">
        <f>IF($G$2253&gt;0,IPMT('Assumptions (Petroleum)'!$V$6,Model!AI$1,'Assumptions (Petroleum)'!$V$9,'Assumptions (Petroleum)'!$V$4*Model!$G$2253*AVERAGE('Assumptions (Petroleum)'!$C$2:$E$2)/10^9),0)</f>
        <v>-0.0004019933926</v>
      </c>
      <c r="T2366" s="160">
        <f>IF($G$2253&gt;0,IPMT('Assumptions (Petroleum)'!$V$6,Model!AJ$1,'Assumptions (Petroleum)'!$V$9,'Assumptions (Petroleum)'!$V$4*Model!$G$2253*AVERAGE('Assumptions (Petroleum)'!$C$2:$E$2)/10^9),0)</f>
        <v>-0.0002741636466</v>
      </c>
      <c r="U2366" s="160">
        <f>IF($G$2253&gt;0,IPMT('Assumptions (Petroleum)'!$V$6,Model!AK$1,'Assumptions (Petroleum)'!$V$9,'Assumptions (Petroleum)'!$V$4*Model!$G$2253*AVERAGE('Assumptions (Petroleum)'!$C$2:$E$2)/10^9),0)</f>
        <v>-0.0001402619877</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-0.00226484133</v>
      </c>
      <c r="I2367" s="160">
        <f>IF($H$2253&gt;0,IPMT('Assumptions (Petroleum)'!$V$6,Model!X$1,'Assumptions (Petroleum)'!$V$9,'Assumptions (Petroleum)'!$V$4*Model!$H$2253*AVERAGE('Assumptions (Petroleum)'!$D$2:$F$2)/10^9),0)</f>
        <v>-0.002157892953</v>
      </c>
      <c r="J2367" s="160">
        <f>IF($H$2253&gt;0,IPMT('Assumptions (Petroleum)'!$V$6,Model!Y$1,'Assumptions (Petroleum)'!$V$9,'Assumptions (Petroleum)'!$V$4*Model!$H$2253*AVERAGE('Assumptions (Petroleum)'!$D$2:$F$2)/10^9),0)</f>
        <v>-0.002045864529</v>
      </c>
      <c r="K2367" s="160">
        <f>IF($H$2253&gt;0,IPMT('Assumptions (Petroleum)'!$V$6,Model!Z$1,'Assumptions (Petroleum)'!$V$9,'Assumptions (Petroleum)'!$V$4*Model!$H$2253*AVERAGE('Assumptions (Petroleum)'!$D$2:$F$2)/10^9),0)</f>
        <v>-0.001928514754</v>
      </c>
      <c r="L2367" s="160">
        <f>IF($H$2253&gt;0,IPMT('Assumptions (Petroleum)'!$V$6,Model!AA$1,'Assumptions (Petroleum)'!$V$9,'Assumptions (Petroleum)'!$V$4*Model!$H$2253*AVERAGE('Assumptions (Petroleum)'!$D$2:$F$2)/10^9),0)</f>
        <v>-0.001805590864</v>
      </c>
      <c r="M2367" s="160">
        <f>IF($H$2253&gt;0,IPMT('Assumptions (Petroleum)'!$V$6,Model!AB$1,'Assumptions (Petroleum)'!$V$9,'Assumptions (Petroleum)'!$V$4*Model!$H$2253*AVERAGE('Assumptions (Petroleum)'!$D$2:$F$2)/10^9),0)</f>
        <v>-0.00167682809</v>
      </c>
      <c r="N2367" s="160">
        <f>IF($H$2253&gt;0,IPMT('Assumptions (Petroleum)'!$V$6,Model!AC$1,'Assumptions (Petroleum)'!$V$9,'Assumptions (Petroleum)'!$V$4*Model!$H$2253*AVERAGE('Assumptions (Petroleum)'!$D$2:$F$2)/10^9),0)</f>
        <v>-0.001541949085</v>
      </c>
      <c r="O2367" s="160">
        <f>IF($H$2253&gt;0,IPMT('Assumptions (Petroleum)'!$V$6,Model!AD$1,'Assumptions (Petroleum)'!$V$9,'Assumptions (Petroleum)'!$V$4*Model!$H$2253*AVERAGE('Assumptions (Petroleum)'!$D$2:$F$2)/10^9),0)</f>
        <v>-0.001400663326</v>
      </c>
      <c r="P2367" s="160">
        <f>IF($H$2253&gt;0,IPMT('Assumptions (Petroleum)'!$V$6,Model!AE$1,'Assumptions (Petroleum)'!$V$9,'Assumptions (Petroleum)'!$V$4*Model!$H$2253*AVERAGE('Assumptions (Petroleum)'!$D$2:$F$2)/10^9),0)</f>
        <v>-0.001252666494</v>
      </c>
      <c r="Q2367" s="160">
        <f>IF($H$2253&gt;0,IPMT('Assumptions (Petroleum)'!$V$6,Model!AF$1,'Assumptions (Petroleum)'!$V$9,'Assumptions (Petroleum)'!$V$4*Model!$H$2253*AVERAGE('Assumptions (Petroleum)'!$D$2:$F$2)/10^9),0)</f>
        <v>-0.001097639812</v>
      </c>
      <c r="R2367" s="160">
        <f>IF($H$2253&gt;0,IPMT('Assumptions (Petroleum)'!$V$6,Model!AG$1,'Assumptions (Petroleum)'!$V$9,'Assumptions (Petroleum)'!$V$4*Model!$H$2253*AVERAGE('Assumptions (Petroleum)'!$D$2:$F$2)/10^9),0)</f>
        <v>-0.0009352493634</v>
      </c>
      <c r="S2367" s="160">
        <f>IF($H$2253&gt;0,IPMT('Assumptions (Petroleum)'!$V$6,Model!AH$1,'Assumptions (Petroleum)'!$V$9,'Assumptions (Petroleum)'!$V$4*Model!$H$2253*AVERAGE('Assumptions (Petroleum)'!$D$2:$F$2)/10^9),0)</f>
        <v>-0.0007651453681</v>
      </c>
      <c r="T2367" s="160">
        <f>IF($H$2253&gt;0,IPMT('Assumptions (Petroleum)'!$V$6,Model!AI$1,'Assumptions (Petroleum)'!$V$9,'Assumptions (Petroleum)'!$V$4*Model!$H$2253*AVERAGE('Assumptions (Petroleum)'!$D$2:$F$2)/10^9),0)</f>
        <v>-0.000586961433</v>
      </c>
      <c r="U2367" s="160">
        <f>IF($H$2253&gt;0,IPMT('Assumptions (Petroleum)'!$V$6,Model!AJ$1,'Assumptions (Petroleum)'!$V$9,'Assumptions (Petroleum)'!$V$4*Model!$H$2253*AVERAGE('Assumptions (Petroleum)'!$D$2:$F$2)/10^9),0)</f>
        <v>-0.000400313761</v>
      </c>
      <c r="V2367" s="160">
        <f>IF($H$2253&gt;0,IPMT('Assumptions (Petroleum)'!$V$6,Model!AK$1,'Assumptions (Petroleum)'!$V$9,'Assumptions (Petroleum)'!$V$4*Model!$H$2253*AVERAGE('Assumptions (Petroleum)'!$D$2:$F$2)/10^9),0)</f>
        <v>-0.0002048003246</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-0.0007270768428</v>
      </c>
      <c r="J2368" s="160">
        <f>IF($I$2253&gt;0,IPMT('Assumptions (Petroleum)'!$V$6,Model!X$1,'Assumptions (Petroleum)'!$V$9,'Assumptions (Petroleum)'!$V$4*Model!$I$2253*AVERAGE('Assumptions (Petroleum)'!$E$2:$G$2)/10^9),0)</f>
        <v>-0.0006927434494</v>
      </c>
      <c r="K2368" s="160">
        <f>IF($I$2253&gt;0,IPMT('Assumptions (Petroleum)'!$V$6,Model!Y$1,'Assumptions (Petroleum)'!$V$9,'Assumptions (Petroleum)'!$V$4*Model!$I$2253*AVERAGE('Assumptions (Petroleum)'!$E$2:$G$2)/10^9),0)</f>
        <v>-0.0006567792199</v>
      </c>
      <c r="L2368" s="160">
        <f>IF($I$2253&gt;0,IPMT('Assumptions (Petroleum)'!$V$6,Model!Z$1,'Assumptions (Petroleum)'!$V$9,'Assumptions (Petroleum)'!$V$4*Model!$I$2253*AVERAGE('Assumptions (Petroleum)'!$E$2:$G$2)/10^9),0)</f>
        <v>-0.0006191066895</v>
      </c>
      <c r="M2368" s="160">
        <f>IF($I$2253&gt;0,IPMT('Assumptions (Petroleum)'!$V$6,Model!AA$1,'Assumptions (Petroleum)'!$V$9,'Assumptions (Petroleum)'!$V$4*Model!$I$2253*AVERAGE('Assumptions (Petroleum)'!$E$2:$G$2)/10^9),0)</f>
        <v>-0.0005796447139</v>
      </c>
      <c r="N2368" s="160">
        <f>IF($I$2253&gt;0,IPMT('Assumptions (Petroleum)'!$V$6,Model!AB$1,'Assumptions (Petroleum)'!$V$9,'Assumptions (Petroleum)'!$V$4*Model!$I$2253*AVERAGE('Assumptions (Petroleum)'!$E$2:$G$2)/10^9),0)</f>
        <v>-0.0005383082945</v>
      </c>
      <c r="O2368" s="160">
        <f>IF($I$2253&gt;0,IPMT('Assumptions (Petroleum)'!$V$6,Model!AC$1,'Assumptions (Petroleum)'!$V$9,'Assumptions (Petroleum)'!$V$4*Model!$I$2253*AVERAGE('Assumptions (Petroleum)'!$E$2:$G$2)/10^9),0)</f>
        <v>-0.0004950083951</v>
      </c>
      <c r="P2368" s="160">
        <f>IF($I$2253&gt;0,IPMT('Assumptions (Petroleum)'!$V$6,Model!AD$1,'Assumptions (Petroleum)'!$V$9,'Assumptions (Petroleum)'!$V$4*Model!$I$2253*AVERAGE('Assumptions (Petroleum)'!$E$2:$G$2)/10^9),0)</f>
        <v>-0.0004496517506</v>
      </c>
      <c r="Q2368" s="160">
        <f>IF($I$2253&gt;0,IPMT('Assumptions (Petroleum)'!$V$6,Model!AE$1,'Assumptions (Petroleum)'!$V$9,'Assumptions (Petroleum)'!$V$4*Model!$I$2253*AVERAGE('Assumptions (Petroleum)'!$E$2:$G$2)/10^9),0)</f>
        <v>-0.0004021406654</v>
      </c>
      <c r="R2368" s="160">
        <f>IF($I$2253&gt;0,IPMT('Assumptions (Petroleum)'!$V$6,Model!AF$1,'Assumptions (Petroleum)'!$V$9,'Assumptions (Petroleum)'!$V$4*Model!$I$2253*AVERAGE('Assumptions (Petroleum)'!$E$2:$G$2)/10^9),0)</f>
        <v>-0.0003523728036</v>
      </c>
      <c r="S2368" s="160">
        <f>IF($I$2253&gt;0,IPMT('Assumptions (Petroleum)'!$V$6,Model!AG$1,'Assumptions (Petroleum)'!$V$9,'Assumptions (Petroleum)'!$V$4*Model!$I$2253*AVERAGE('Assumptions (Petroleum)'!$E$2:$G$2)/10^9),0)</f>
        <v>-0.0003002409684</v>
      </c>
      <c r="T2368" s="160">
        <f>IF($I$2253&gt;0,IPMT('Assumptions (Petroleum)'!$V$6,Model!AH$1,'Assumptions (Petroleum)'!$V$9,'Assumptions (Petroleum)'!$V$4*Model!$I$2253*AVERAGE('Assumptions (Petroleum)'!$E$2:$G$2)/10^9),0)</f>
        <v>-0.0002456328711</v>
      </c>
      <c r="U2368" s="160">
        <f>IF($I$2253&gt;0,IPMT('Assumptions (Petroleum)'!$V$6,Model!AI$1,'Assumptions (Petroleum)'!$V$9,'Assumptions (Petroleum)'!$V$4*Model!$I$2253*AVERAGE('Assumptions (Petroleum)'!$E$2:$G$2)/10^9),0)</f>
        <v>-0.0001884308891</v>
      </c>
      <c r="V2368" s="160">
        <f>IF($I$2253&gt;0,IPMT('Assumptions (Petroleum)'!$V$6,Model!AJ$1,'Assumptions (Petroleum)'!$V$9,'Assumptions (Petroleum)'!$V$4*Model!$I$2253*AVERAGE('Assumptions (Petroleum)'!$E$2:$G$2)/10^9),0)</f>
        <v>-0.000128511813</v>
      </c>
      <c r="W2368" s="160">
        <f>IF($I$2253&gt;0,IPMT('Assumptions (Petroleum)'!$V$6,Model!AK$1,'Assumptions (Petroleum)'!$V$9,'Assumptions (Petroleum)'!$V$4*Model!$I$2253*AVERAGE('Assumptions (Petroleum)'!$E$2:$G$2)/10^9),0)</f>
        <v>-0.00006574658076</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-0.002745369869</v>
      </c>
      <c r="K2369" s="160">
        <f>IF($J$2253&gt;0,IPMT('Assumptions (Petroleum)'!$V$6,Model!X$1,'Assumptions (Petroleum)'!$V$9,'Assumptions (Petroleum)'!$V$4*Model!$J$2253*AVERAGE('Assumptions (Petroleum)'!$F$2:$H$2)/10^9),0)</f>
        <v>-0.002615730389</v>
      </c>
      <c r="L2369" s="160">
        <f>IF($J$2253&gt;0,IPMT('Assumptions (Petroleum)'!$V$6,Model!Y$1,'Assumptions (Petroleum)'!$V$9,'Assumptions (Petroleum)'!$V$4*Model!$J$2253*AVERAGE('Assumptions (Petroleum)'!$F$2:$H$2)/10^9),0)</f>
        <v>-0.002479933035</v>
      </c>
      <c r="M2369" s="160">
        <f>IF($J$2253&gt;0,IPMT('Assumptions (Petroleum)'!$V$6,Model!Z$1,'Assumptions (Petroleum)'!$V$9,'Assumptions (Petroleum)'!$V$4*Model!$J$2253*AVERAGE('Assumptions (Petroleum)'!$F$2:$H$2)/10^9),0)</f>
        <v>-0.002337685305</v>
      </c>
      <c r="N2369" s="160">
        <f>IF($J$2253&gt;0,IPMT('Assumptions (Petroleum)'!$V$6,Model!AA$1,'Assumptions (Petroleum)'!$V$9,'Assumptions (Petroleum)'!$V$4*Model!$J$2253*AVERAGE('Assumptions (Petroleum)'!$F$2:$H$2)/10^9),0)</f>
        <v>-0.002188680809</v>
      </c>
      <c r="O2369" s="160">
        <f>IF($J$2253&gt;0,IPMT('Assumptions (Petroleum)'!$V$6,Model!AB$1,'Assumptions (Petroleum)'!$V$9,'Assumptions (Petroleum)'!$V$4*Model!$J$2253*AVERAGE('Assumptions (Petroleum)'!$F$2:$H$2)/10^9),0)</f>
        <v>-0.002032598599</v>
      </c>
      <c r="P2369" s="160">
        <f>IF($J$2253&gt;0,IPMT('Assumptions (Petroleum)'!$V$6,Model!AC$1,'Assumptions (Petroleum)'!$V$9,'Assumptions (Petroleum)'!$V$4*Model!$J$2253*AVERAGE('Assumptions (Petroleum)'!$F$2:$H$2)/10^9),0)</f>
        <v>-0.001869102484</v>
      </c>
      <c r="Q2369" s="160">
        <f>IF($J$2253&gt;0,IPMT('Assumptions (Petroleum)'!$V$6,Model!AD$1,'Assumptions (Petroleum)'!$V$9,'Assumptions (Petroleum)'!$V$4*Model!$J$2253*AVERAGE('Assumptions (Petroleum)'!$F$2:$H$2)/10^9),0)</f>
        <v>-0.001697840304</v>
      </c>
      <c r="R2369" s="160">
        <f>IF($J$2253&gt;0,IPMT('Assumptions (Petroleum)'!$V$6,Model!AE$1,'Assumptions (Petroleum)'!$V$9,'Assumptions (Petroleum)'!$V$4*Model!$J$2253*AVERAGE('Assumptions (Petroleum)'!$F$2:$H$2)/10^9),0)</f>
        <v>-0.00151844317</v>
      </c>
      <c r="S2369" s="160">
        <f>IF($J$2253&gt;0,IPMT('Assumptions (Petroleum)'!$V$6,Model!AF$1,'Assumptions (Petroleum)'!$V$9,'Assumptions (Petroleum)'!$V$4*Model!$J$2253*AVERAGE('Assumptions (Petroleum)'!$F$2:$H$2)/10^9),0)</f>
        <v>-0.001330524672</v>
      </c>
      <c r="T2369" s="160">
        <f>IF($J$2253&gt;0,IPMT('Assumptions (Petroleum)'!$V$6,Model!AG$1,'Assumptions (Petroleum)'!$V$9,'Assumptions (Petroleum)'!$V$4*Model!$J$2253*AVERAGE('Assumptions (Petroleum)'!$F$2:$H$2)/10^9),0)</f>
        <v>-0.001133680046</v>
      </c>
      <c r="U2369" s="160">
        <f>IF($J$2253&gt;0,IPMT('Assumptions (Petroleum)'!$V$6,Model!AH$1,'Assumptions (Petroleum)'!$V$9,'Assumptions (Petroleum)'!$V$4*Model!$J$2253*AVERAGE('Assumptions (Petroleum)'!$F$2:$H$2)/10^9),0)</f>
        <v>-0.0009274852993</v>
      </c>
      <c r="V2369" s="160">
        <f>IF($J$2253&gt;0,IPMT('Assumptions (Petroleum)'!$V$6,Model!AI$1,'Assumptions (Petroleum)'!$V$9,'Assumptions (Petroleum)'!$V$4*Model!$J$2253*AVERAGE('Assumptions (Petroleum)'!$F$2:$H$2)/10^9),0)</f>
        <v>-0.0007114963027</v>
      </c>
      <c r="W2369" s="160">
        <f>IF($J$2253&gt;0,IPMT('Assumptions (Petroleum)'!$V$6,Model!AJ$1,'Assumptions (Petroleum)'!$V$9,'Assumptions (Petroleum)'!$V$4*Model!$J$2253*AVERAGE('Assumptions (Petroleum)'!$F$2:$H$2)/10^9),0)</f>
        <v>-0.0004852478287</v>
      </c>
      <c r="X2369" s="160">
        <f>IF($J$2253&gt;0,IPMT('Assumptions (Petroleum)'!$V$6,Model!AK$1,'Assumptions (Petroleum)'!$V$9,'Assumptions (Petroleum)'!$V$4*Model!$J$2253*AVERAGE('Assumptions (Petroleum)'!$F$2:$H$2)/10^9),0)</f>
        <v>-0.0002482525521</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-0.0001975711552</v>
      </c>
      <c r="L2370" s="160">
        <f>IF($K$2253&gt;0,IPMT('Assumptions (Petroleum)'!$V$6,Model!X$1,'Assumptions (Petroleum)'!$V$9,'Assumptions (Petroleum)'!$V$4*Model!$K$2253*AVERAGE('Assumptions (Petroleum)'!$G$2:$I$2)/10^9),0)</f>
        <v>-0.0001882416211</v>
      </c>
      <c r="M2370" s="160">
        <f>IF($K$2253&gt;0,IPMT('Assumptions (Petroleum)'!$V$6,Model!Y$1,'Assumptions (Petroleum)'!$V$9,'Assumptions (Petroleum)'!$V$4*Model!$K$2253*AVERAGE('Assumptions (Petroleum)'!$G$2:$I$2)/10^9),0)</f>
        <v>-0.0001784689342</v>
      </c>
      <c r="N2370" s="160">
        <f>IF($K$2253&gt;0,IPMT('Assumptions (Petroleum)'!$V$6,Model!Z$1,'Assumptions (Petroleum)'!$V$9,'Assumptions (Petroleum)'!$V$4*Model!$K$2253*AVERAGE('Assumptions (Petroleum)'!$G$2:$I$2)/10^9),0)</f>
        <v>-0.0001682320446</v>
      </c>
      <c r="O2370" s="160">
        <f>IF($K$2253&gt;0,IPMT('Assumptions (Petroleum)'!$V$6,Model!AA$1,'Assumptions (Petroleum)'!$V$9,'Assumptions (Petroleum)'!$V$4*Model!$K$2253*AVERAGE('Assumptions (Petroleum)'!$G$2:$I$2)/10^9),0)</f>
        <v>-0.0001575089028</v>
      </c>
      <c r="P2370" s="160">
        <f>IF($K$2253&gt;0,IPMT('Assumptions (Petroleum)'!$V$6,Model!AB$1,'Assumptions (Petroleum)'!$V$9,'Assumptions (Petroleum)'!$V$4*Model!$K$2253*AVERAGE('Assumptions (Petroleum)'!$G$2:$I$2)/10^9),0)</f>
        <v>-0.0001462764117</v>
      </c>
      <c r="Q2370" s="160">
        <f>IF($K$2253&gt;0,IPMT('Assumptions (Petroleum)'!$V$6,Model!AC$1,'Assumptions (Petroleum)'!$V$9,'Assumptions (Petroleum)'!$V$4*Model!$K$2253*AVERAGE('Assumptions (Petroleum)'!$G$2:$I$2)/10^9),0)</f>
        <v>-0.0001345103773</v>
      </c>
      <c r="R2370" s="160">
        <f>IF($K$2253&gt;0,IPMT('Assumptions (Petroleum)'!$V$6,Model!AD$1,'Assumptions (Petroleum)'!$V$9,'Assumptions (Petroleum)'!$V$4*Model!$K$2253*AVERAGE('Assumptions (Petroleum)'!$G$2:$I$2)/10^9),0)</f>
        <v>-0.0001221854563</v>
      </c>
      <c r="S2370" s="160">
        <f>IF($K$2253&gt;0,IPMT('Assumptions (Petroleum)'!$V$6,Model!AE$1,'Assumptions (Petroleum)'!$V$9,'Assumptions (Petroleum)'!$V$4*Model!$K$2253*AVERAGE('Assumptions (Petroleum)'!$G$2:$I$2)/10^9),0)</f>
        <v>-0.0001092751015</v>
      </c>
      <c r="T2370" s="160">
        <f>IF($K$2253&gt;0,IPMT('Assumptions (Petroleum)'!$V$6,Model!AF$1,'Assumptions (Petroleum)'!$V$9,'Assumptions (Petroleum)'!$V$4*Model!$K$2253*AVERAGE('Assumptions (Petroleum)'!$G$2:$I$2)/10^9),0)</f>
        <v>-0.00009575150489</v>
      </c>
      <c r="U2370" s="160">
        <f>IF($K$2253&gt;0,IPMT('Assumptions (Petroleum)'!$V$6,Model!AG$1,'Assumptions (Petroleum)'!$V$9,'Assumptions (Petroleum)'!$V$4*Model!$K$2253*AVERAGE('Assumptions (Petroleum)'!$G$2:$I$2)/10^9),0)</f>
        <v>-0.00008158553743</v>
      </c>
      <c r="V2370" s="160">
        <f>IF($K$2253&gt;0,IPMT('Assumptions (Petroleum)'!$V$6,Model!AH$1,'Assumptions (Petroleum)'!$V$9,'Assumptions (Petroleum)'!$V$4*Model!$K$2253*AVERAGE('Assumptions (Petroleum)'!$G$2:$I$2)/10^9),0)</f>
        <v>-0.00006674668651</v>
      </c>
      <c r="W2370" s="160">
        <f>IF($K$2253&gt;0,IPMT('Assumptions (Petroleum)'!$V$6,Model!AI$1,'Assumptions (Petroleum)'!$V$9,'Assumptions (Petroleum)'!$V$4*Model!$K$2253*AVERAGE('Assumptions (Petroleum)'!$G$2:$I$2)/10^9),0)</f>
        <v>-0.00005120299017</v>
      </c>
      <c r="X2370" s="160">
        <f>IF($K$2253&gt;0,IPMT('Assumptions (Petroleum)'!$V$6,Model!AJ$1,'Assumptions (Petroleum)'!$V$9,'Assumptions (Petroleum)'!$V$4*Model!$K$2253*AVERAGE('Assumptions (Petroleum)'!$G$2:$I$2)/10^9),0)</f>
        <v>-0.00003492096826</v>
      </c>
      <c r="Y2370" s="160">
        <f>IF($K$2253&gt;0,IPMT('Assumptions (Petroleum)'!$V$6,Model!AK$1,'Assumptions (Petroleum)'!$V$9,'Assumptions (Petroleum)'!$V$4*Model!$K$2253*AVERAGE('Assumptions (Petroleum)'!$G$2:$I$2)/10^9),0)</f>
        <v>-0.00001786555031</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-0.0005893382546</v>
      </c>
      <c r="M2371" s="160">
        <f>IF($L$2253&gt;0,IPMT('Assumptions (Petroleum)'!$V$6,Model!X$1,'Assumptions (Petroleum)'!$V$9,'Assumptions (Petroleum)'!$V$4*Model!$L$2253*AVERAGE('Assumptions (Petroleum)'!$H$2:$J$2)/10^9),0)</f>
        <v>-0.0005615090337</v>
      </c>
      <c r="N2371" s="160">
        <f>IF($L$2253&gt;0,IPMT('Assumptions (Petroleum)'!$V$6,Model!Y$1,'Assumptions (Petroleum)'!$V$9,'Assumptions (Petroleum)'!$V$4*Model!$L$2253*AVERAGE('Assumptions (Petroleum)'!$H$2:$J$2)/10^9),0)</f>
        <v>-0.0005323579247</v>
      </c>
      <c r="O2371" s="160">
        <f>IF($L$2253&gt;0,IPMT('Assumptions (Petroleum)'!$V$6,Model!Z$1,'Assumptions (Petroleum)'!$V$9,'Assumptions (Petroleum)'!$V$4*Model!$L$2253*AVERAGE('Assumptions (Petroleum)'!$H$2:$J$2)/10^9),0)</f>
        <v>-0.0005018221381</v>
      </c>
      <c r="P2371" s="160">
        <f>IF($L$2253&gt;0,IPMT('Assumptions (Petroleum)'!$V$6,Model!AA$1,'Assumptions (Petroleum)'!$V$9,'Assumptions (Petroleum)'!$V$4*Model!$L$2253*AVERAGE('Assumptions (Petroleum)'!$H$2:$J$2)/10^9),0)</f>
        <v>-0.0004698359017</v>
      </c>
      <c r="Q2371" s="160">
        <f>IF($L$2253&gt;0,IPMT('Assumptions (Petroleum)'!$V$6,Model!AB$1,'Assumptions (Petroleum)'!$V$9,'Assumptions (Petroleum)'!$V$4*Model!$L$2253*AVERAGE('Assumptions (Petroleum)'!$H$2:$J$2)/10^9),0)</f>
        <v>-0.000436330319</v>
      </c>
      <c r="R2371" s="160">
        <f>IF($L$2253&gt;0,IPMT('Assumptions (Petroleum)'!$V$6,Model!AC$1,'Assumptions (Petroleum)'!$V$9,'Assumptions (Petroleum)'!$V$4*Model!$L$2253*AVERAGE('Assumptions (Petroleum)'!$H$2:$J$2)/10^9),0)</f>
        <v>-0.0004012332211</v>
      </c>
      <c r="S2371" s="160">
        <f>IF($L$2253&gt;0,IPMT('Assumptions (Petroleum)'!$V$6,Model!AD$1,'Assumptions (Petroleum)'!$V$9,'Assumptions (Petroleum)'!$V$4*Model!$L$2253*AVERAGE('Assumptions (Petroleum)'!$H$2:$J$2)/10^9),0)</f>
        <v>-0.0003644690111</v>
      </c>
      <c r="T2371" s="160">
        <f>IF($L$2253&gt;0,IPMT('Assumptions (Petroleum)'!$V$6,Model!AE$1,'Assumptions (Petroleum)'!$V$9,'Assumptions (Petroleum)'!$V$4*Model!$L$2253*AVERAGE('Assumptions (Petroleum)'!$H$2:$J$2)/10^9),0)</f>
        <v>-0.0003259585011</v>
      </c>
      <c r="U2371" s="160">
        <f>IF($L$2253&gt;0,IPMT('Assumptions (Petroleum)'!$V$6,Model!AF$1,'Assumptions (Petroleum)'!$V$9,'Assumptions (Petroleum)'!$V$4*Model!$L$2253*AVERAGE('Assumptions (Petroleum)'!$H$2:$J$2)/10^9),0)</f>
        <v>-0.0002856187418</v>
      </c>
      <c r="V2371" s="160">
        <f>IF($L$2253&gt;0,IPMT('Assumptions (Petroleum)'!$V$6,Model!AG$1,'Assumptions (Petroleum)'!$V$9,'Assumptions (Petroleum)'!$V$4*Model!$L$2253*AVERAGE('Assumptions (Petroleum)'!$H$2:$J$2)/10^9),0)</f>
        <v>-0.0002433628441</v>
      </c>
      <c r="W2371" s="160">
        <f>IF($L$2253&gt;0,IPMT('Assumptions (Petroleum)'!$V$6,Model!AH$1,'Assumptions (Petroleum)'!$V$9,'Assumptions (Petroleum)'!$V$4*Model!$L$2253*AVERAGE('Assumptions (Petroleum)'!$H$2:$J$2)/10^9),0)</f>
        <v>-0.0001990997911</v>
      </c>
      <c r="X2371" s="160">
        <f>IF($L$2253&gt;0,IPMT('Assumptions (Petroleum)'!$V$6,Model!AI$1,'Assumptions (Petroleum)'!$V$9,'Assumptions (Petroleum)'!$V$4*Model!$L$2253*AVERAGE('Assumptions (Petroleum)'!$H$2:$J$2)/10^9),0)</f>
        <v>-0.0001527342432</v>
      </c>
      <c r="Y2371" s="160">
        <f>IF($L$2253&gt;0,IPMT('Assumptions (Petroleum)'!$V$6,Model!AJ$1,'Assumptions (Petroleum)'!$V$9,'Assumptions (Petroleum)'!$V$4*Model!$L$2253*AVERAGE('Assumptions (Petroleum)'!$H$2:$J$2)/10^9),0)</f>
        <v>-0.0001041663317</v>
      </c>
      <c r="Z2371" s="160">
        <f>IF($L$2253&gt;0,IPMT('Assumptions (Petroleum)'!$V$6,Model!AK$1,'Assumptions (Petroleum)'!$V$9,'Assumptions (Petroleum)'!$V$4*Model!$L$2253*AVERAGE('Assumptions (Petroleum)'!$H$2:$J$2)/10^9),0)</f>
        <v>-0.00005329144442</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-0.0004972025926</v>
      </c>
      <c r="N2372" s="160">
        <f>IF($M$2253&gt;0,IPMT('Assumptions (Petroleum)'!$V$6,Model!X$1,'Assumptions (Petroleum)'!$V$9,'Assumptions (Petroleum)'!$V$4*Model!$M$2253*AVERAGE('Assumptions (Petroleum)'!$I$2:$K$2)/10^9),0)</f>
        <v>-0.0004737241222</v>
      </c>
      <c r="O2372" s="160">
        <f>IF($M$2253&gt;0,IPMT('Assumptions (Petroleum)'!$V$6,Model!Y$1,'Assumptions (Petroleum)'!$V$9,'Assumptions (Petroleum)'!$V$4*Model!$M$2253*AVERAGE('Assumptions (Petroleum)'!$I$2:$K$2)/10^9),0)</f>
        <v>-0.0004491304244</v>
      </c>
      <c r="P2372" s="160">
        <f>IF($M$2253&gt;0,IPMT('Assumptions (Petroleum)'!$V$6,Model!Z$1,'Assumptions (Petroleum)'!$V$9,'Assumptions (Petroleum)'!$V$4*Model!$M$2253*AVERAGE('Assumptions (Petroleum)'!$I$2:$K$2)/10^9),0)</f>
        <v>-0.0004233685259</v>
      </c>
      <c r="Q2372" s="160">
        <f>IF($M$2253&gt;0,IPMT('Assumptions (Petroleum)'!$V$6,Model!AA$1,'Assumptions (Petroleum)'!$V$9,'Assumptions (Petroleum)'!$V$4*Model!$M$2253*AVERAGE('Assumptions (Petroleum)'!$I$2:$K$2)/10^9),0)</f>
        <v>-0.0003963829373</v>
      </c>
      <c r="R2372" s="160">
        <f>IF($M$2253&gt;0,IPMT('Assumptions (Petroleum)'!$V$6,Model!AB$1,'Assumptions (Petroleum)'!$V$9,'Assumptions (Petroleum)'!$V$4*Model!$M$2253*AVERAGE('Assumptions (Petroleum)'!$I$2:$K$2)/10^9),0)</f>
        <v>-0.0003681155332</v>
      </c>
      <c r="S2372" s="160">
        <f>IF($M$2253&gt;0,IPMT('Assumptions (Petroleum)'!$V$6,Model!AC$1,'Assumptions (Petroleum)'!$V$9,'Assumptions (Petroleum)'!$V$4*Model!$M$2253*AVERAGE('Assumptions (Petroleum)'!$I$2:$K$2)/10^9),0)</f>
        <v>-0.0003385054274</v>
      </c>
      <c r="T2372" s="160">
        <f>IF($M$2253&gt;0,IPMT('Assumptions (Petroleum)'!$V$6,Model!AD$1,'Assumptions (Petroleum)'!$V$9,'Assumptions (Petroleum)'!$V$4*Model!$M$2253*AVERAGE('Assumptions (Petroleum)'!$I$2:$K$2)/10^9),0)</f>
        <v>-0.0003074888416</v>
      </c>
      <c r="U2372" s="160">
        <f>IF($M$2253&gt;0,IPMT('Assumptions (Petroleum)'!$V$6,Model!AE$1,'Assumptions (Petroleum)'!$V$9,'Assumptions (Petroleum)'!$V$4*Model!$M$2253*AVERAGE('Assumptions (Petroleum)'!$I$2:$K$2)/10^9),0)</f>
        <v>-0.000274998968</v>
      </c>
      <c r="V2372" s="160">
        <f>IF($M$2253&gt;0,IPMT('Assumptions (Petroleum)'!$V$6,Model!AF$1,'Assumptions (Petroleum)'!$V$9,'Assumptions (Petroleum)'!$V$4*Model!$M$2253*AVERAGE('Assumptions (Petroleum)'!$I$2:$K$2)/10^9),0)</f>
        <v>-0.0002409658254</v>
      </c>
      <c r="W2372" s="160">
        <f>IF($M$2253&gt;0,IPMT('Assumptions (Petroleum)'!$V$6,Model!AG$1,'Assumptions (Petroleum)'!$V$9,'Assumptions (Petroleum)'!$V$4*Model!$M$2253*AVERAGE('Assumptions (Petroleum)'!$I$2:$K$2)/10^9),0)</f>
        <v>-0.0002053161085</v>
      </c>
      <c r="X2372" s="160">
        <f>IF($M$2253&gt;0,IPMT('Assumptions (Petroleum)'!$V$6,Model!AH$1,'Assumptions (Petroleum)'!$V$9,'Assumptions (Petroleum)'!$V$4*Model!$M$2253*AVERAGE('Assumptions (Petroleum)'!$I$2:$K$2)/10^9),0)</f>
        <v>-0.00016797303</v>
      </c>
      <c r="Y2372" s="160">
        <f>IF($M$2253&gt;0,IPMT('Assumptions (Petroleum)'!$V$6,Model!AI$1,'Assumptions (Petroleum)'!$V$9,'Assumptions (Petroleum)'!$V$4*Model!$M$2253*AVERAGE('Assumptions (Petroleum)'!$I$2:$K$2)/10^9),0)</f>
        <v>-0.0001288561553</v>
      </c>
      <c r="Z2372" s="160">
        <f>IF($M$2253&gt;0,IPMT('Assumptions (Petroleum)'!$V$6,Model!AJ$1,'Assumptions (Petroleum)'!$V$9,'Assumptions (Petroleum)'!$V$4*Model!$M$2253*AVERAGE('Assumptions (Petroleum)'!$I$2:$K$2)/10^9),0)</f>
        <v>-0.00008788122912</v>
      </c>
      <c r="AA2372" s="160">
        <f>IF($M$2253&gt;0,IPMT('Assumptions (Petroleum)'!$V$6,Model!AK$1,'Assumptions (Petroleum)'!$V$9,'Assumptions (Petroleum)'!$V$4*Model!$M$2253*AVERAGE('Assumptions (Petroleum)'!$I$2:$K$2)/10^9),0)</f>
        <v>-0.00004495999389</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-0.001679044773</v>
      </c>
      <c r="O2373" s="177">
        <f>IF($N$2253&gt;0,IPMT('Assumptions (Petroleum)'!$V$6,Model!X$1,'Assumptions (Petroleum)'!$V$9,'Assumptions (Petroleum)'!$V$4*Model!$N$2253*AVERAGE('Assumptions (Petroleum)'!$J$2:$L$2)/10^9),0)</f>
        <v>-0.001599758374</v>
      </c>
      <c r="P2373" s="177">
        <f>IF($N$2253&gt;0,IPMT('Assumptions (Petroleum)'!$V$6,Model!Y$1,'Assumptions (Petroleum)'!$V$9,'Assumptions (Petroleum)'!$V$4*Model!$N$2253*AVERAGE('Assumptions (Petroleum)'!$J$2:$L$2)/10^9),0)</f>
        <v>-0.001516705871</v>
      </c>
      <c r="Q2373" s="177">
        <f>IF($N$2253&gt;0,IPMT('Assumptions (Petroleum)'!$V$6,Model!Z$1,'Assumptions (Petroleum)'!$V$9,'Assumptions (Petroleum)'!$V$4*Model!$N$2253*AVERAGE('Assumptions (Petroleum)'!$J$2:$L$2)/10^9),0)</f>
        <v>-0.001429708375</v>
      </c>
      <c r="R2373" s="177">
        <f>IF($N$2253&gt;0,IPMT('Assumptions (Petroleum)'!$V$6,Model!AA$1,'Assumptions (Petroleum)'!$V$9,'Assumptions (Petroleum)'!$V$4*Model!$N$2253*AVERAGE('Assumptions (Petroleum)'!$J$2:$L$2)/10^9),0)</f>
        <v>-0.001338578497</v>
      </c>
      <c r="S2373" s="177">
        <f>IF($N$2253&gt;0,IPMT('Assumptions (Petroleum)'!$V$6,Model!AB$1,'Assumptions (Petroleum)'!$V$9,'Assumptions (Petroleum)'!$V$4*Model!$N$2253*AVERAGE('Assumptions (Petroleum)'!$J$2:$L$2)/10^9),0)</f>
        <v>-0.00124311995</v>
      </c>
      <c r="T2373" s="177">
        <f>IF($N$2253&gt;0,IPMT('Assumptions (Petroleum)'!$V$6,Model!AC$1,'Assumptions (Petroleum)'!$V$9,'Assumptions (Petroleum)'!$V$4*Model!$N$2253*AVERAGE('Assumptions (Petroleum)'!$J$2:$L$2)/10^9),0)</f>
        <v>-0.001143127122</v>
      </c>
      <c r="U2373" s="177">
        <f>IF($N$2253&gt;0,IPMT('Assumptions (Petroleum)'!$V$6,Model!AD$1,'Assumptions (Petroleum)'!$V$9,'Assumptions (Petroleum)'!$V$4*Model!$N$2253*AVERAGE('Assumptions (Petroleum)'!$J$2:$L$2)/10^9),0)</f>
        <v>-0.001038384634</v>
      </c>
      <c r="V2373" s="177">
        <f>IF($N$2253&gt;0,IPMT('Assumptions (Petroleum)'!$V$6,Model!AE$1,'Assumptions (Petroleum)'!$V$9,'Assumptions (Petroleum)'!$V$4*Model!$N$2253*AVERAGE('Assumptions (Petroleum)'!$J$2:$L$2)/10^9),0)</f>
        <v>-0.0009286668789</v>
      </c>
      <c r="W2373" s="177">
        <f>IF($N$2253&gt;0,IPMT('Assumptions (Petroleum)'!$V$6,Model!AF$1,'Assumptions (Petroleum)'!$V$9,'Assumptions (Petroleum)'!$V$4*Model!$N$2253*AVERAGE('Assumptions (Petroleum)'!$J$2:$L$2)/10^9),0)</f>
        <v>-0.00081373753</v>
      </c>
      <c r="X2373" s="177">
        <f>IF($N$2253&gt;0,IPMT('Assumptions (Petroleum)'!$V$6,Model!AG$1,'Assumptions (Petroleum)'!$V$9,'Assumptions (Petroleum)'!$V$4*Model!$N$2253*AVERAGE('Assumptions (Petroleum)'!$J$2:$L$2)/10^9),0)</f>
        <v>-0.000693349037</v>
      </c>
      <c r="Y2373" s="177">
        <f>IF($N$2253&gt;0,IPMT('Assumptions (Petroleum)'!$V$6,Model!AH$1,'Assumptions (Petroleum)'!$V$9,'Assumptions (Petroleum)'!$V$4*Model!$N$2253*AVERAGE('Assumptions (Petroleum)'!$J$2:$L$2)/10^9),0)</f>
        <v>-0.0005672420906</v>
      </c>
      <c r="Z2373" s="177">
        <f>IF($N$2253&gt;0,IPMT('Assumptions (Petroleum)'!$V$6,Model!AI$1,'Assumptions (Petroleum)'!$V$9,'Assumptions (Petroleum)'!$V$4*Model!$N$2253*AVERAGE('Assumptions (Petroleum)'!$J$2:$L$2)/10^9),0)</f>
        <v>-0.0004351450643</v>
      </c>
      <c r="AA2373" s="177">
        <f>IF($N$2253&gt;0,IPMT('Assumptions (Petroleum)'!$V$6,Model!AJ$1,'Assumptions (Petroleum)'!$V$9,'Assumptions (Petroleum)'!$V$4*Model!$N$2253*AVERAGE('Assumptions (Petroleum)'!$J$2:$L$2)/10^9),0)</f>
        <v>-0.0002967734292</v>
      </c>
      <c r="AB2373" s="177">
        <f>IF($N$2253&gt;0,IPMT('Assumptions (Petroleum)'!$V$6,Model!AK$1,'Assumptions (Petroleum)'!$V$9,'Assumptions (Petroleum)'!$V$4*Model!$N$2253*AVERAGE('Assumptions (Petroleum)'!$J$2:$L$2)/10^9),0)</f>
        <v>-0.0001518291414</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-0.0007769227569</v>
      </c>
      <c r="P2374" s="160">
        <f>IF($O$2253&gt;0,IPMT('Assumptions (Petroleum)'!$V$6,Model!X$1,'Assumptions (Petroleum)'!$V$9,'Assumptions (Petroleum)'!$V$4*Model!$O$2253*AVERAGE('Assumptions (Petroleum)'!$K$2:$M$2)/10^9),0)</f>
        <v>-0.000740235583</v>
      </c>
      <c r="Q2374" s="160">
        <f>IF($O$2253&gt;0,IPMT('Assumptions (Petroleum)'!$V$6,Model!Y$1,'Assumptions (Petroleum)'!$V$9,'Assumptions (Petroleum)'!$V$4*Model!$O$2253*AVERAGE('Assumptions (Petroleum)'!$K$2:$M$2)/10^9),0)</f>
        <v>-0.0007018057683</v>
      </c>
      <c r="R2374" s="160">
        <f>IF($O$2253&gt;0,IPMT('Assumptions (Petroleum)'!$V$6,Model!Z$1,'Assumptions (Petroleum)'!$V$9,'Assumptions (Petroleum)'!$V$4*Model!$O$2253*AVERAGE('Assumptions (Petroleum)'!$K$2:$M$2)/10^9),0)</f>
        <v>-0.0006615505374</v>
      </c>
      <c r="S2374" s="160">
        <f>IF($O$2253&gt;0,IPMT('Assumptions (Petroleum)'!$V$6,Model!AA$1,'Assumptions (Petroleum)'!$V$9,'Assumptions (Petroleum)'!$V$4*Model!$O$2253*AVERAGE('Assumptions (Petroleum)'!$K$2:$M$2)/10^9),0)</f>
        <v>-0.0006193831831</v>
      </c>
      <c r="T2374" s="160">
        <f>IF($O$2253&gt;0,IPMT('Assumptions (Petroleum)'!$V$6,Model!AB$1,'Assumptions (Petroleum)'!$V$9,'Assumptions (Petroleum)'!$V$4*Model!$O$2253*AVERAGE('Assumptions (Petroleum)'!$K$2:$M$2)/10^9),0)</f>
        <v>-0.0005752128794</v>
      </c>
      <c r="U2374" s="160">
        <f>IF($O$2253&gt;0,IPMT('Assumptions (Petroleum)'!$V$6,Model!AC$1,'Assumptions (Petroleum)'!$V$9,'Assumptions (Petroleum)'!$V$4*Model!$O$2253*AVERAGE('Assumptions (Petroleum)'!$K$2:$M$2)/10^9),0)</f>
        <v>-0.0005289444862</v>
      </c>
      <c r="V2374" s="160">
        <f>IF($O$2253&gt;0,IPMT('Assumptions (Petroleum)'!$V$6,Model!AD$1,'Assumptions (Petroleum)'!$V$9,'Assumptions (Petroleum)'!$V$4*Model!$O$2253*AVERAGE('Assumptions (Petroleum)'!$K$2:$M$2)/10^9),0)</f>
        <v>-0.0004804783445</v>
      </c>
      <c r="W2374" s="160">
        <f>IF($O$2253&gt;0,IPMT('Assumptions (Petroleum)'!$V$6,Model!AE$1,'Assumptions (Petroleum)'!$V$9,'Assumptions (Petroleum)'!$V$4*Model!$O$2253*AVERAGE('Assumptions (Petroleum)'!$K$2:$M$2)/10^9),0)</f>
        <v>-0.0004297100609</v>
      </c>
      <c r="X2374" s="160">
        <f>IF($O$2253&gt;0,IPMT('Assumptions (Petroleum)'!$V$6,Model!AF$1,'Assumptions (Petroleum)'!$V$9,'Assumptions (Petroleum)'!$V$4*Model!$O$2253*AVERAGE('Assumptions (Petroleum)'!$K$2:$M$2)/10^9),0)</f>
        <v>-0.0003765302839</v>
      </c>
      <c r="Y2374" s="160">
        <f>IF($O$2253&gt;0,IPMT('Assumptions (Petroleum)'!$V$6,Model!AG$1,'Assumptions (Petroleum)'!$V$9,'Assumptions (Petroleum)'!$V$4*Model!$O$2253*AVERAGE('Assumptions (Petroleum)'!$K$2:$M$2)/10^9),0)</f>
        <v>-0.0003208244675</v>
      </c>
      <c r="Z2374" s="160">
        <f>IF($O$2253&gt;0,IPMT('Assumptions (Petroleum)'!$V$6,Model!AH$1,'Assumptions (Petroleum)'!$V$9,'Assumptions (Petroleum)'!$V$4*Model!$O$2253*AVERAGE('Assumptions (Petroleum)'!$K$2:$M$2)/10^9),0)</f>
        <v>-0.0002624726249</v>
      </c>
      <c r="AA2374" s="160">
        <f>IF($O$2253&gt;0,IPMT('Assumptions (Petroleum)'!$V$6,Model!AI$1,'Assumptions (Petroleum)'!$V$9,'Assumptions (Petroleum)'!$V$4*Model!$O$2253*AVERAGE('Assumptions (Petroleum)'!$K$2:$M$2)/10^9),0)</f>
        <v>-0.0002013490697</v>
      </c>
      <c r="AB2374" s="160">
        <f>IF($O$2253&gt;0,IPMT('Assumptions (Petroleum)'!$V$6,Model!AJ$1,'Assumptions (Petroleum)'!$V$9,'Assumptions (Petroleum)'!$V$4*Model!$O$2253*AVERAGE('Assumptions (Petroleum)'!$K$2:$M$2)/10^9),0)</f>
        <v>-0.0001373221456</v>
      </c>
      <c r="AC2374" s="160">
        <f>IF($O$2253&gt;0,IPMT('Assumptions (Petroleum)'!$V$6,Model!AK$1,'Assumptions (Petroleum)'!$V$9,'Assumptions (Petroleum)'!$V$4*Model!$O$2253*AVERAGE('Assumptions (Petroleum)'!$K$2:$M$2)/10^9),0)</f>
        <v>-0.00007025394261</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-0.001254209431</v>
      </c>
      <c r="Q2375" s="177">
        <f>IF($P$2253&gt;0,IPMT('Assumptions (Petroleum)'!$V$6,Model!X$1,'Assumptions (Petroleum)'!$V$9,'Assumptions (Petroleum)'!$V$4*Model!$P$2253*AVERAGE('Assumptions (Petroleum)'!$L$2:$N$2)/10^9),0)</f>
        <v>-0.001194984239</v>
      </c>
      <c r="R2375" s="177">
        <f>IF($P$2253&gt;0,IPMT('Assumptions (Petroleum)'!$V$6,Model!Y$1,'Assumptions (Petroleum)'!$V$9,'Assumptions (Petroleum)'!$V$4*Model!$P$2253*AVERAGE('Assumptions (Petroleum)'!$L$2:$N$2)/10^9),0)</f>
        <v>-0.001132945851</v>
      </c>
      <c r="S2375" s="177">
        <f>IF($P$2253&gt;0,IPMT('Assumptions (Petroleum)'!$V$6,Model!Z$1,'Assumptions (Petroleum)'!$V$9,'Assumptions (Petroleum)'!$V$4*Model!$P$2253*AVERAGE('Assumptions (Petroleum)'!$L$2:$N$2)/10^9),0)</f>
        <v>-0.001067960638</v>
      </c>
      <c r="T2375" s="177">
        <f>IF($P$2253&gt;0,IPMT('Assumptions (Petroleum)'!$V$6,Model!AA$1,'Assumptions (Petroleum)'!$V$9,'Assumptions (Petroleum)'!$V$4*Model!$P$2253*AVERAGE('Assumptions (Petroleum)'!$L$2:$N$2)/10^9),0)</f>
        <v>-0.0009998886285</v>
      </c>
      <c r="U2375" s="177">
        <f>IF($P$2253&gt;0,IPMT('Assumptions (Petroleum)'!$V$6,Model!AB$1,'Assumptions (Petroleum)'!$V$9,'Assumptions (Petroleum)'!$V$4*Model!$P$2253*AVERAGE('Assumptions (Petroleum)'!$L$2:$N$2)/10^9),0)</f>
        <v>-0.0009285831982</v>
      </c>
      <c r="V2375" s="177">
        <f>IF($P$2253&gt;0,IPMT('Assumptions (Petroleum)'!$V$6,Model!AC$1,'Assumptions (Petroleum)'!$V$9,'Assumptions (Petroleum)'!$V$4*Model!$P$2253*AVERAGE('Assumptions (Petroleum)'!$L$2:$N$2)/10^9),0)</f>
        <v>-0.00085389076</v>
      </c>
      <c r="W2375" s="177">
        <f>IF($P$2253&gt;0,IPMT('Assumptions (Petroleum)'!$V$6,Model!AD$1,'Assumptions (Petroleum)'!$V$9,'Assumptions (Petroleum)'!$V$4*Model!$P$2253*AVERAGE('Assumptions (Petroleum)'!$L$2:$N$2)/10^9),0)</f>
        <v>-0.000775650431</v>
      </c>
      <c r="X2375" s="177">
        <f>IF($P$2253&gt;0,IPMT('Assumptions (Petroleum)'!$V$6,Model!AE$1,'Assumptions (Petroleum)'!$V$9,'Assumptions (Petroleum)'!$V$4*Model!$P$2253*AVERAGE('Assumptions (Petroleum)'!$L$2:$N$2)/10^9),0)</f>
        <v>-0.0006936936863</v>
      </c>
      <c r="Y2375" s="177">
        <f>IF($P$2253&gt;0,IPMT('Assumptions (Petroleum)'!$V$6,Model!AF$1,'Assumptions (Petroleum)'!$V$9,'Assumptions (Petroleum)'!$V$4*Model!$P$2253*AVERAGE('Assumptions (Petroleum)'!$L$2:$N$2)/10^9),0)</f>
        <v>-0.0006078439963</v>
      </c>
      <c r="Z2375" s="177">
        <f>IF($P$2253&gt;0,IPMT('Assumptions (Petroleum)'!$V$6,Model!AG$1,'Assumptions (Petroleum)'!$V$9,'Assumptions (Petroleum)'!$V$4*Model!$P$2253*AVERAGE('Assumptions (Petroleum)'!$L$2:$N$2)/10^9),0)</f>
        <v>-0.0005179164459</v>
      </c>
      <c r="AA2375" s="177">
        <f>IF($P$2253&gt;0,IPMT('Assumptions (Petroleum)'!$V$6,Model!AH$1,'Assumptions (Petroleum)'!$V$9,'Assumptions (Petroleum)'!$V$4*Model!$P$2253*AVERAGE('Assumptions (Petroleum)'!$L$2:$N$2)/10^9),0)</f>
        <v>-0.000423717337</v>
      </c>
      <c r="AB2375" s="177">
        <f>IF($P$2253&gt;0,IPMT('Assumptions (Petroleum)'!$V$6,Model!AI$1,'Assumptions (Petroleum)'!$V$9,'Assumptions (Petroleum)'!$V$4*Model!$P$2253*AVERAGE('Assumptions (Petroleum)'!$L$2:$N$2)/10^9),0)</f>
        <v>-0.0003250437704</v>
      </c>
      <c r="AC2375" s="177">
        <f>IF($P$2253&gt;0,IPMT('Assumptions (Petroleum)'!$V$6,Model!AJ$1,'Assumptions (Petroleum)'!$V$9,'Assumptions (Petroleum)'!$V$4*Model!$P$2253*AVERAGE('Assumptions (Petroleum)'!$L$2:$N$2)/10^9),0)</f>
        <v>-0.0002216832093</v>
      </c>
      <c r="AD2375" s="177">
        <f>IF($P$2253&gt;0,IPMT('Assumptions (Petroleum)'!$V$6,Model!AK$1,'Assumptions (Petroleum)'!$V$9,'Assumptions (Petroleum)'!$V$4*Model!$P$2253*AVERAGE('Assumptions (Petroleum)'!$L$2:$N$2)/10^9),0)</f>
        <v>-0.0001134130216</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-0.0002367045536</v>
      </c>
      <c r="R2376" s="160">
        <f>IF($Q$2253&gt;0,IPMT('Assumptions (Petroleum)'!$V$6,Model!X$1,'Assumptions (Petroleum)'!$V$9,'Assumptions (Petroleum)'!$V$4*Model!$Q$2253*AVERAGE('Assumptions (Petroleum)'!$M$2:$O$2)/10^9),0)</f>
        <v>-0.0002255270961</v>
      </c>
      <c r="S2376" s="160">
        <f>IF($Q$2253&gt;0,IPMT('Assumptions (Petroleum)'!$V$6,Model!Y$1,'Assumptions (Petroleum)'!$V$9,'Assumptions (Petroleum)'!$V$4*Model!$Q$2253*AVERAGE('Assumptions (Petroleum)'!$M$2:$O$2)/10^9),0)</f>
        <v>-0.0002138187093</v>
      </c>
      <c r="T2376" s="160">
        <f>IF($Q$2253&gt;0,IPMT('Assumptions (Petroleum)'!$V$6,Model!Z$1,'Assumptions (Petroleum)'!$V$9,'Assumptions (Petroleum)'!$V$4*Model!$Q$2253*AVERAGE('Assumptions (Petroleum)'!$M$2:$O$2)/10^9),0)</f>
        <v>-0.0002015541742</v>
      </c>
      <c r="U2376" s="160">
        <f>IF($Q$2253&gt;0,IPMT('Assumptions (Petroleum)'!$V$6,Model!AA$1,'Assumptions (Petroleum)'!$V$9,'Assumptions (Petroleum)'!$V$4*Model!$Q$2253*AVERAGE('Assumptions (Petroleum)'!$M$2:$O$2)/10^9),0)</f>
        <v>-0.0001887070736</v>
      </c>
      <c r="V2376" s="160">
        <f>IF($Q$2253&gt;0,IPMT('Assumptions (Petroleum)'!$V$6,Model!AB$1,'Assumptions (Petroleum)'!$V$9,'Assumptions (Petroleum)'!$V$4*Model!$Q$2253*AVERAGE('Assumptions (Petroleum)'!$M$2:$O$2)/10^9),0)</f>
        <v>-0.0001752497357</v>
      </c>
      <c r="W2376" s="160">
        <f>IF($Q$2253&gt;0,IPMT('Assumptions (Petroleum)'!$V$6,Model!AC$1,'Assumptions (Petroleum)'!$V$9,'Assumptions (Petroleum)'!$V$4*Model!$Q$2253*AVERAGE('Assumptions (Petroleum)'!$M$2:$O$2)/10^9),0)</f>
        <v>-0.0001611531744</v>
      </c>
      <c r="X2376" s="160">
        <f>IF($Q$2253&gt;0,IPMT('Assumptions (Petroleum)'!$V$6,Model!AD$1,'Assumptions (Petroleum)'!$V$9,'Assumptions (Petroleum)'!$V$4*Model!$Q$2253*AVERAGE('Assumptions (Petroleum)'!$M$2:$O$2)/10^9),0)</f>
        <v>-0.0001463870263</v>
      </c>
      <c r="Y2376" s="160">
        <f>IF($Q$2253&gt;0,IPMT('Assumptions (Petroleum)'!$V$6,Model!AE$1,'Assumptions (Petroleum)'!$V$9,'Assumptions (Petroleum)'!$V$4*Model!$Q$2253*AVERAGE('Assumptions (Petroleum)'!$M$2:$O$2)/10^9),0)</f>
        <v>-0.0001309194862</v>
      </c>
      <c r="Z2376" s="160">
        <f>IF($Q$2253&gt;0,IPMT('Assumptions (Petroleum)'!$V$6,Model!AF$1,'Assumptions (Petroleum)'!$V$9,'Assumptions (Petroleum)'!$V$4*Model!$Q$2253*AVERAGE('Assumptions (Petroleum)'!$M$2:$O$2)/10^9),0)</f>
        <v>-0.000114717238</v>
      </c>
      <c r="AA2376" s="160">
        <f>IF($Q$2253&gt;0,IPMT('Assumptions (Petroleum)'!$V$6,Model!AG$1,'Assumptions (Petroleum)'!$V$9,'Assumptions (Petroleum)'!$V$4*Model!$Q$2253*AVERAGE('Assumptions (Petroleum)'!$M$2:$O$2)/10^9),0)</f>
        <v>-0.00009774538293</v>
      </c>
      <c r="AB2376" s="160">
        <f>IF($Q$2253&gt;0,IPMT('Assumptions (Petroleum)'!$V$6,Model!AH$1,'Assumptions (Petroleum)'!$V$9,'Assumptions (Petroleum)'!$V$4*Model!$Q$2253*AVERAGE('Assumptions (Petroleum)'!$M$2:$O$2)/10^9),0)</f>
        <v>-0.00007996736478</v>
      </c>
      <c r="AC2376" s="160">
        <f>IF($Q$2253&gt;0,IPMT('Assumptions (Petroleum)'!$V$6,Model!AI$1,'Assumptions (Petroleum)'!$V$9,'Assumptions (Petroleum)'!$V$4*Model!$Q$2253*AVERAGE('Assumptions (Petroleum)'!$M$2:$O$2)/10^9),0)</f>
        <v>-0.00006134489077</v>
      </c>
      <c r="AD2376" s="160">
        <f>IF($Q$2253&gt;0,IPMT('Assumptions (Petroleum)'!$V$6,Model!AJ$1,'Assumptions (Petroleum)'!$V$9,'Assumptions (Petroleum)'!$V$4*Model!$Q$2253*AVERAGE('Assumptions (Petroleum)'!$M$2:$O$2)/10^9),0)</f>
        <v>-0.00004183784924</v>
      </c>
      <c r="AE2376" s="160">
        <f>IF($Q$2253&gt;0,IPMT('Assumptions (Petroleum)'!$V$6,Model!AK$1,'Assumptions (Petroleum)'!$V$9,'Assumptions (Petroleum)'!$V$4*Model!$Q$2253*AVERAGE('Assumptions (Petroleum)'!$M$2:$O$2)/10^9),0)</f>
        <v>-0.00002140422324</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-0.0002901840365</v>
      </c>
      <c r="S2377" s="177">
        <f>IF($R$2253&gt;0,IPMT('Assumptions (Petroleum)'!$V$6,Model!X$1,'Assumptions (Petroleum)'!$V$9,'Assumptions (Petroleum)'!$V$4*Model!$R$2253*AVERAGE('Assumptions (Petroleum)'!$N$2:$P$2)/10^9),0)</f>
        <v>-0.0002764812171</v>
      </c>
      <c r="T2377" s="177">
        <f>IF($R$2253&gt;0,IPMT('Assumptions (Petroleum)'!$V$6,Model!Y$1,'Assumptions (Petroleum)'!$V$9,'Assumptions (Petroleum)'!$V$4*Model!$R$2253*AVERAGE('Assumptions (Petroleum)'!$N$2:$P$2)/10^9),0)</f>
        <v>-0.0002621275138</v>
      </c>
      <c r="U2377" s="177">
        <f>IF($R$2253&gt;0,IPMT('Assumptions (Petroleum)'!$V$6,Model!Z$1,'Assumptions (Petroleum)'!$V$9,'Assumptions (Petroleum)'!$V$4*Model!$R$2253*AVERAGE('Assumptions (Petroleum)'!$N$2:$P$2)/10^9),0)</f>
        <v>-0.0002470920096</v>
      </c>
      <c r="V2377" s="177">
        <f>IF($R$2253&gt;0,IPMT('Assumptions (Petroleum)'!$V$6,Model!AA$1,'Assumptions (Petroleum)'!$V$9,'Assumptions (Petroleum)'!$V$4*Model!$R$2253*AVERAGE('Assumptions (Petroleum)'!$N$2:$P$2)/10^9),0)</f>
        <v>-0.0002313423189</v>
      </c>
      <c r="W2377" s="177">
        <f>IF($R$2253&gt;0,IPMT('Assumptions (Petroleum)'!$V$6,Model!AB$1,'Assumptions (Petroleum)'!$V$9,'Assumptions (Petroleum)'!$V$4*Model!$R$2253*AVERAGE('Assumptions (Petroleum)'!$N$2:$P$2)/10^9),0)</f>
        <v>-0.0002148445179</v>
      </c>
      <c r="X2377" s="177">
        <f>IF($R$2253&gt;0,IPMT('Assumptions (Petroleum)'!$V$6,Model!AC$1,'Assumptions (Petroleum)'!$V$9,'Assumptions (Petroleum)'!$V$4*Model!$R$2253*AVERAGE('Assumptions (Petroleum)'!$N$2:$P$2)/10^9),0)</f>
        <v>-0.0001975630714</v>
      </c>
      <c r="Y2377" s="177">
        <f>IF($R$2253&gt;0,IPMT('Assumptions (Petroleum)'!$V$6,Model!AD$1,'Assumptions (Petroleum)'!$V$9,'Assumptions (Petroleum)'!$V$4*Model!$R$2253*AVERAGE('Assumptions (Petroleum)'!$N$2:$P$2)/10^9),0)</f>
        <v>-0.0001794607562</v>
      </c>
      <c r="Z2377" s="177">
        <f>IF($R$2253&gt;0,IPMT('Assumptions (Petroleum)'!$V$6,Model!AE$1,'Assumptions (Petroleum)'!$V$9,'Assumptions (Petroleum)'!$V$4*Model!$R$2253*AVERAGE('Assumptions (Petroleum)'!$N$2:$P$2)/10^9),0)</f>
        <v>-0.000160498581</v>
      </c>
      <c r="AA2377" s="177">
        <f>IF($R$2253&gt;0,IPMT('Assumptions (Petroleum)'!$V$6,Model!AF$1,'Assumptions (Petroleum)'!$V$9,'Assumptions (Petroleum)'!$V$4*Model!$R$2253*AVERAGE('Assumptions (Petroleum)'!$N$2:$P$2)/10^9),0)</f>
        <v>-0.0001406357024</v>
      </c>
      <c r="AB2377" s="177">
        <f>IF($R$2253&gt;0,IPMT('Assumptions (Petroleum)'!$V$6,Model!AG$1,'Assumptions (Petroleum)'!$V$9,'Assumptions (Petroleum)'!$V$4*Model!$R$2253*AVERAGE('Assumptions (Petroleum)'!$N$2:$P$2)/10^9),0)</f>
        <v>-0.0001198293372</v>
      </c>
      <c r="AC2377" s="177">
        <f>IF($R$2253&gt;0,IPMT('Assumptions (Petroleum)'!$V$6,Model!AH$1,'Assumptions (Petroleum)'!$V$9,'Assumptions (Petroleum)'!$V$4*Model!$R$2253*AVERAGE('Assumptions (Petroleum)'!$N$2:$P$2)/10^9),0)</f>
        <v>-0.00009803466957</v>
      </c>
      <c r="AD2377" s="177">
        <f>IF($R$2253&gt;0,IPMT('Assumptions (Petroleum)'!$V$6,Model!AI$1,'Assumptions (Petroleum)'!$V$9,'Assumptions (Petroleum)'!$V$4*Model!$R$2253*AVERAGE('Assumptions (Petroleum)'!$N$2:$P$2)/10^9),0)</f>
        <v>-0.00007520475525</v>
      </c>
      <c r="AE2377" s="177">
        <f>IF($R$2253&gt;0,IPMT('Assumptions (Petroleum)'!$V$6,Model!AJ$1,'Assumptions (Petroleum)'!$V$9,'Assumptions (Petroleum)'!$V$4*Model!$R$2253*AVERAGE('Assumptions (Petroleum)'!$N$2:$P$2)/10^9),0)</f>
        <v>-0.00005129042</v>
      </c>
      <c r="AF2377" s="177">
        <f>IF($R$2253&gt;0,IPMT('Assumptions (Petroleum)'!$V$6,Model!AK$1,'Assumptions (Petroleum)'!$V$9,'Assumptions (Petroleum)'!$V$4*Model!$R$2253*AVERAGE('Assumptions (Petroleum)'!$N$2:$P$2)/10^9),0)</f>
        <v>-0.00002624015382</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-0.0001964756731</v>
      </c>
      <c r="T2378" s="160">
        <f>IF($S$2253&gt;0,IPMT('Assumptions (Petroleum)'!$V$6,Model!X$1,'Assumptions (Petroleum)'!$V$9,'Assumptions (Petroleum)'!$V$4*Model!$S$2253*AVERAGE('Assumptions (Petroleum)'!$O$2:$Q$2)/10^9),0)</f>
        <v>-0.000187197869</v>
      </c>
      <c r="U2378" s="160">
        <f>IF($S$2253&gt;0,IPMT('Assumptions (Petroleum)'!$V$6,Model!Y$1,'Assumptions (Petroleum)'!$V$9,'Assumptions (Petroleum)'!$V$4*Model!$S$2253*AVERAGE('Assumptions (Petroleum)'!$O$2:$Q$2)/10^9),0)</f>
        <v>-0.0001774793691</v>
      </c>
      <c r="V2378" s="160">
        <f>IF($S$2253&gt;0,IPMT('Assumptions (Petroleum)'!$V$6,Model!Z$1,'Assumptions (Petroleum)'!$V$9,'Assumptions (Petroleum)'!$V$4*Model!$S$2253*AVERAGE('Assumptions (Petroleum)'!$O$2:$Q$2)/10^9),0)</f>
        <v>-0.0001672992405</v>
      </c>
      <c r="W2378" s="160">
        <f>IF($S$2253&gt;0,IPMT('Assumptions (Petroleum)'!$V$6,Model!AA$1,'Assumptions (Petroleum)'!$V$9,'Assumptions (Petroleum)'!$V$4*Model!$S$2253*AVERAGE('Assumptions (Petroleum)'!$O$2:$Q$2)/10^9),0)</f>
        <v>-0.0001566355558</v>
      </c>
      <c r="X2378" s="160">
        <f>IF($S$2253&gt;0,IPMT('Assumptions (Petroleum)'!$V$6,Model!AB$1,'Assumptions (Petroleum)'!$V$9,'Assumptions (Petroleum)'!$V$4*Model!$S$2253*AVERAGE('Assumptions (Petroleum)'!$O$2:$Q$2)/10^9),0)</f>
        <v>-0.000145465346</v>
      </c>
      <c r="Y2378" s="160">
        <f>IF($S$2253&gt;0,IPMT('Assumptions (Petroleum)'!$V$6,Model!AC$1,'Assumptions (Petroleum)'!$V$9,'Assumptions (Petroleum)'!$V$4*Model!$S$2253*AVERAGE('Assumptions (Petroleum)'!$O$2:$Q$2)/10^9),0)</f>
        <v>-0.0001337645513</v>
      </c>
      <c r="Z2378" s="160">
        <f>IF($S$2253&gt;0,IPMT('Assumptions (Petroleum)'!$V$6,Model!AD$1,'Assumptions (Petroleum)'!$V$9,'Assumptions (Petroleum)'!$V$4*Model!$S$2253*AVERAGE('Assumptions (Petroleum)'!$O$2:$Q$2)/10^9),0)</f>
        <v>-0.0001215079689</v>
      </c>
      <c r="AA2378" s="160">
        <f>IF($S$2253&gt;0,IPMT('Assumptions (Petroleum)'!$V$6,Model!AE$1,'Assumptions (Petroleum)'!$V$9,'Assumptions (Petroleum)'!$V$4*Model!$S$2253*AVERAGE('Assumptions (Petroleum)'!$O$2:$Q$2)/10^9),0)</f>
        <v>-0.0001086691987</v>
      </c>
      <c r="AB2378" s="160">
        <f>IF($S$2253&gt;0,IPMT('Assumptions (Petroleum)'!$V$6,Model!AF$1,'Assumptions (Petroleum)'!$V$9,'Assumptions (Petroleum)'!$V$4*Model!$S$2253*AVERAGE('Assumptions (Petroleum)'!$O$2:$Q$2)/10^9),0)</f>
        <v>-0.00009522058703</v>
      </c>
      <c r="AC2378" s="160">
        <f>IF($S$2253&gt;0,IPMT('Assumptions (Petroleum)'!$V$6,Model!AG$1,'Assumptions (Petroleum)'!$V$9,'Assumptions (Petroleum)'!$V$4*Model!$S$2253*AVERAGE('Assumptions (Petroleum)'!$O$2:$Q$2)/10^9),0)</f>
        <v>-0.00008113316627</v>
      </c>
      <c r="AD2378" s="160">
        <f>IF($S$2253&gt;0,IPMT('Assumptions (Petroleum)'!$V$6,Model!AH$1,'Assumptions (Petroleum)'!$V$9,'Assumptions (Petroleum)'!$V$4*Model!$S$2253*AVERAGE('Assumptions (Petroleum)'!$O$2:$Q$2)/10^9),0)</f>
        <v>-0.00006637659303</v>
      </c>
      <c r="AE2378" s="160">
        <f>IF($S$2253&gt;0,IPMT('Assumptions (Petroleum)'!$V$6,Model!AI$1,'Assumptions (Petroleum)'!$V$9,'Assumptions (Petroleum)'!$V$4*Model!$S$2253*AVERAGE('Assumptions (Petroleum)'!$O$2:$Q$2)/10^9),0)</f>
        <v>-0.00005091908255</v>
      </c>
      <c r="AF2378" s="160">
        <f>IF($S$2253&gt;0,IPMT('Assumptions (Petroleum)'!$V$6,Model!AJ$1,'Assumptions (Petroleum)'!$V$9,'Assumptions (Petroleum)'!$V$4*Model!$S$2253*AVERAGE('Assumptions (Petroleum)'!$O$2:$Q$2)/10^9),0)</f>
        <v>-0.00003472734033</v>
      </c>
      <c r="AG2378" s="160">
        <f>IF($S$2253&gt;0,IPMT('Assumptions (Petroleum)'!$V$6,Model!AK$1,'Assumptions (Petroleum)'!$V$9,'Assumptions (Petroleum)'!$V$4*Model!$S$2253*AVERAGE('Assumptions (Petroleum)'!$O$2:$Q$2)/10^9),0)</f>
        <v>-0.00001776649035</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-0.0001034789376</v>
      </c>
      <c r="V2380" s="160">
        <f>IF($U$2253&gt;0,IPMT('Assumptions (Petroleum)'!$V$6,Model!X$1,'Assumptions (Petroleum)'!$V$9,'Assumptions (Petroleum)'!$V$4*Model!$U$2253*AVERAGE('Assumptions (Petroleum)'!$Q$2:$S$2)/10^9),0)</f>
        <v>-0.00009859254478</v>
      </c>
      <c r="W2380" s="160">
        <f>IF($U$2253&gt;0,IPMT('Assumptions (Petroleum)'!$V$6,Model!Y$1,'Assumptions (Petroleum)'!$V$9,'Assumptions (Petroleum)'!$V$4*Model!$U$2253*AVERAGE('Assumptions (Petroleum)'!$Q$2:$S$2)/10^9),0)</f>
        <v>-0.0000934740483</v>
      </c>
      <c r="X2380" s="160">
        <f>IF($U$2253&gt;0,IPMT('Assumptions (Petroleum)'!$V$6,Model!Z$1,'Assumptions (Petroleum)'!$V$9,'Assumptions (Petroleum)'!$V$4*Model!$U$2253*AVERAGE('Assumptions (Petroleum)'!$Q$2:$S$2)/10^9),0)</f>
        <v>-0.00008811242324</v>
      </c>
      <c r="Y2380" s="160">
        <f>IF($U$2253&gt;0,IPMT('Assumptions (Petroleum)'!$V$6,Model!AA$1,'Assumptions (Petroleum)'!$V$9,'Assumptions (Petroleum)'!$V$4*Model!$U$2253*AVERAGE('Assumptions (Petroleum)'!$Q$2:$S$2)/10^9),0)</f>
        <v>-0.00008249612099</v>
      </c>
      <c r="Z2380" s="160">
        <f>IF($U$2253&gt;0,IPMT('Assumptions (Petroleum)'!$V$6,Model!AB$1,'Assumptions (Petroleum)'!$V$9,'Assumptions (Petroleum)'!$V$4*Model!$U$2253*AVERAGE('Assumptions (Petroleum)'!$Q$2:$S$2)/10^9),0)</f>
        <v>-0.00007661304438</v>
      </c>
      <c r="AA2380" s="160">
        <f>IF($U$2253&gt;0,IPMT('Assumptions (Petroleum)'!$V$6,Model!AC$1,'Assumptions (Petroleum)'!$V$9,'Assumptions (Petroleum)'!$V$4*Model!$U$2253*AVERAGE('Assumptions (Petroleum)'!$Q$2:$S$2)/10^9),0)</f>
        <v>-0.00007045052163</v>
      </c>
      <c r="AB2380" s="160">
        <f>IF($U$2253&gt;0,IPMT('Assumptions (Petroleum)'!$V$6,Model!AD$1,'Assumptions (Petroleum)'!$V$9,'Assumptions (Petroleum)'!$V$4*Model!$U$2253*AVERAGE('Assumptions (Petroleum)'!$Q$2:$S$2)/10^9),0)</f>
        <v>-0.00006399527905</v>
      </c>
      <c r="AC2380" s="160">
        <f>IF($U$2253&gt;0,IPMT('Assumptions (Petroleum)'!$V$6,Model!AE$1,'Assumptions (Petroleum)'!$V$9,'Assumptions (Petroleum)'!$V$4*Model!$U$2253*AVERAGE('Assumptions (Petroleum)'!$Q$2:$S$2)/10^9),0)</f>
        <v>-0.00005723341244</v>
      </c>
      <c r="AD2380" s="160">
        <f>IF($U$2253&gt;0,IPMT('Assumptions (Petroleum)'!$V$6,Model!AF$1,'Assumptions (Petroleum)'!$V$9,'Assumptions (Petroleum)'!$V$4*Model!$U$2253*AVERAGE('Assumptions (Petroleum)'!$Q$2:$S$2)/10^9),0)</f>
        <v>-0.00005015035718</v>
      </c>
      <c r="AE2380" s="160">
        <f>IF($U$2253&gt;0,IPMT('Assumptions (Petroleum)'!$V$6,Model!AG$1,'Assumptions (Petroleum)'!$V$9,'Assumptions (Petroleum)'!$V$4*Model!$U$2253*AVERAGE('Assumptions (Petroleum)'!$Q$2:$S$2)/10^9),0)</f>
        <v>-0.00004273085678</v>
      </c>
      <c r="AF2380" s="160">
        <f>IF($U$2253&gt;0,IPMT('Assumptions (Petroleum)'!$V$6,Model!AH$1,'Assumptions (Petroleum)'!$V$9,'Assumptions (Petroleum)'!$V$4*Model!$U$2253*AVERAGE('Assumptions (Petroleum)'!$Q$2:$S$2)/10^9),0)</f>
        <v>-0.00003495893012</v>
      </c>
      <c r="AG2380" s="160">
        <f>IF($U$2253&gt;0,IPMT('Assumptions (Petroleum)'!$V$6,Model!AI$1,'Assumptions (Petroleum)'!$V$9,'Assumptions (Petroleum)'!$V$4*Model!$U$2253*AVERAGE('Assumptions (Petroleum)'!$Q$2:$S$2)/10^9),0)</f>
        <v>-0.00002681783695</v>
      </c>
      <c r="AH2380" s="160">
        <f>IF($U$2253&gt;0,IPMT('Assumptions (Petroleum)'!$V$6,Model!AJ$1,'Assumptions (Petroleum)'!$V$9,'Assumptions (Petroleum)'!$V$4*Model!$U$2253*AVERAGE('Assumptions (Petroleum)'!$Q$2:$S$2)/10^9),0)</f>
        <v>-0.00001829004184</v>
      </c>
      <c r="AI2380" s="160">
        <f>IF($U$2253&gt;0,IPMT('Assumptions (Petroleum)'!$V$6,Model!AK$1,'Assumptions (Petroleum)'!$V$9,'Assumptions (Petroleum)'!$V$4*Model!$U$2253*AVERAGE('Assumptions (Petroleum)'!$Q$2:$S$2)/10^9),0)</f>
        <v>-0.000009357176475</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0.006112381183</v>
      </c>
      <c r="D2413" s="177">
        <f t="shared" si="83"/>
        <v>0.01768286049</v>
      </c>
      <c r="E2413" s="177">
        <f t="shared" si="83"/>
        <v>0.02814371611</v>
      </c>
      <c r="F2413" s="177">
        <f t="shared" si="83"/>
        <v>0.03544688897</v>
      </c>
      <c r="G2413" s="177">
        <f t="shared" si="83"/>
        <v>0.03858117008</v>
      </c>
      <c r="H2413" s="177">
        <f t="shared" si="83"/>
        <v>0.0414153354</v>
      </c>
      <c r="I2413" s="177">
        <f t="shared" si="83"/>
        <v>0.04287642121</v>
      </c>
      <c r="J2413" s="177">
        <f t="shared" si="83"/>
        <v>0.04575181249</v>
      </c>
      <c r="K2413" s="177">
        <f t="shared" si="83"/>
        <v>0.04814875882</v>
      </c>
      <c r="L2413" s="177">
        <f t="shared" si="83"/>
        <v>0.04710889295</v>
      </c>
      <c r="M2413" s="177">
        <f t="shared" si="83"/>
        <v>0.04710714721</v>
      </c>
      <c r="N2413" s="177">
        <f t="shared" si="83"/>
        <v>0.04939546668</v>
      </c>
      <c r="O2413" s="177">
        <f t="shared" si="83"/>
        <v>0.05226618755</v>
      </c>
      <c r="P2413" s="177">
        <f t="shared" si="83"/>
        <v>0.05445767095</v>
      </c>
      <c r="Q2413" s="177">
        <f t="shared" si="83"/>
        <v>0.05579209819</v>
      </c>
      <c r="R2413" s="177">
        <f t="shared" si="83"/>
        <v>0.05177138243</v>
      </c>
      <c r="S2413" s="177">
        <f t="shared" si="83"/>
        <v>0.04423392144</v>
      </c>
      <c r="T2413" s="177">
        <f t="shared" si="83"/>
        <v>0.03644569854</v>
      </c>
      <c r="U2413" s="177">
        <f t="shared" si="83"/>
        <v>0.03003183381</v>
      </c>
      <c r="V2413" s="177">
        <f t="shared" si="83"/>
        <v>0.02593427975</v>
      </c>
      <c r="W2413" s="177">
        <f t="shared" si="83"/>
        <v>0.02178129378</v>
      </c>
      <c r="X2413" s="177">
        <f t="shared" si="83"/>
        <v>0.01858627985</v>
      </c>
      <c r="Y2413" s="177">
        <f t="shared" si="83"/>
        <v>0.01492527911</v>
      </c>
      <c r="Z2413" s="177">
        <f t="shared" si="83"/>
        <v>0.01186104308</v>
      </c>
      <c r="AA2413" s="177">
        <f t="shared" si="83"/>
        <v>0.01102715524</v>
      </c>
      <c r="AB2413" s="177">
        <f t="shared" si="83"/>
        <v>0.009907808097</v>
      </c>
      <c r="AC2413" s="177">
        <f t="shared" si="83"/>
        <v>0.007648501742</v>
      </c>
      <c r="AD2413" s="177">
        <f t="shared" si="83"/>
        <v>0.00510716796</v>
      </c>
      <c r="AE2413" s="177">
        <f t="shared" si="83"/>
        <v>0.003001233884</v>
      </c>
      <c r="AF2413" s="177">
        <f t="shared" si="83"/>
        <v>0.001459514398</v>
      </c>
      <c r="AG2413" s="177">
        <f t="shared" si="83"/>
        <v>0.0009194668119</v>
      </c>
      <c r="AH2413" s="177">
        <f t="shared" si="83"/>
        <v>0.0004175891114</v>
      </c>
      <c r="AI2413" s="177">
        <f t="shared" si="83"/>
        <v>0.000214582639</v>
      </c>
      <c r="AJ2413" s="177">
        <f t="shared" si="83"/>
        <v>0.0001071097775</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0.006112381183</v>
      </c>
      <c r="D2414" s="178">
        <f>IF($C$2253&gt;0,'Assumptions (Petroleum)'!W$10*Model!$C$2253*'Assumptions (Petroleum)'!$B$2/10^9,0)</f>
        <v>0.01161352425</v>
      </c>
      <c r="E2414" s="178">
        <f>IF($C$2253&gt;0,'Assumptions (Petroleum)'!X$10*Model!$C$2253*'Assumptions (Petroleum)'!$B$2/10^9,0)</f>
        <v>0.01045217182</v>
      </c>
      <c r="F2414" s="178">
        <f>IF($C$2253&gt;0,'Assumptions (Petroleum)'!Y$10*Model!$C$2253*'Assumptions (Petroleum)'!$B$2/10^9,0)</f>
        <v>0.009413067023</v>
      </c>
      <c r="G2414" s="178">
        <f>IF($C$2253&gt;0,'Assumptions (Petroleum)'!Z$10*Model!$C$2253*'Assumptions (Petroleum)'!$B$2/10^9,0)</f>
        <v>0.00847176032</v>
      </c>
      <c r="H2414" s="178">
        <f>IF($C$2253&gt;0,'Assumptions (Petroleum)'!AA$10*Model!$C$2253*'Assumptions (Petroleum)'!$B$2/10^9,0)</f>
        <v>0.007616026955</v>
      </c>
      <c r="I2414" s="178">
        <f>IF($C$2253&gt;0,'Assumptions (Petroleum)'!AB$10*Model!$C$2253*'Assumptions (Petroleum)'!$B$2/10^9,0)</f>
        <v>0.007212609796</v>
      </c>
      <c r="J2414" s="178">
        <f>IF($C$2253&gt;0,'Assumptions (Petroleum)'!AC$10*Model!$C$2253*'Assumptions (Petroleum)'!$B$2/10^9,0)</f>
        <v>0.007212609796</v>
      </c>
      <c r="K2414" s="178">
        <f>IF($C$2253&gt;0,'Assumptions (Petroleum)'!AD$10*Model!$C$2253*'Assumptions (Petroleum)'!$B$2/10^9,0)</f>
        <v>0.007224834559</v>
      </c>
      <c r="L2414" s="178">
        <f>IF($C$2253&gt;0,'Assumptions (Petroleum)'!AE$10*Model!$C$2253*'Assumptions (Petroleum)'!$B$2/10^9,0)</f>
        <v>0.007212609796</v>
      </c>
      <c r="M2414" s="178">
        <f>IF($C$2253&gt;0,'Assumptions (Petroleum)'!AF$10*Model!$C$2253*'Assumptions (Petroleum)'!$B$2/10^9,0)</f>
        <v>0.007224834559</v>
      </c>
      <c r="N2414" s="178">
        <f>IF($C$2253&gt;0,'Assumptions (Petroleum)'!AG$10*Model!$C$2253*'Assumptions (Petroleum)'!$B$2/10^9,0)</f>
        <v>0.007212609796</v>
      </c>
      <c r="O2414" s="178">
        <f>IF($C$2253&gt;0,'Assumptions (Petroleum)'!AH$10*Model!$C$2253*'Assumptions (Petroleum)'!$B$2/10^9,0)</f>
        <v>0.007224834559</v>
      </c>
      <c r="P2414" s="178">
        <f>IF($C$2253&gt;0,'Assumptions (Petroleum)'!AI$10*Model!$C$2253*'Assumptions (Petroleum)'!$B$2/10^9,0)</f>
        <v>0.007212609796</v>
      </c>
      <c r="Q2414" s="178">
        <f>IF($C$2253&gt;0,'Assumptions (Petroleum)'!AJ$10*Model!$C$2253*'Assumptions (Petroleum)'!$B$2/10^9,0)</f>
        <v>0.007224834559</v>
      </c>
      <c r="R2414" s="178">
        <f>IF($C$2253&gt;0,'Assumptions (Petroleum)'!AK$10*Model!$C$2253*'Assumptions (Petroleum)'!$B$2/10^9,0)</f>
        <v>0.003606304898</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0.006069336246</v>
      </c>
      <c r="E2415" s="160">
        <f>IF($D$2253&gt;0,'Assumptions (Petroleum)'!W$10*Model!$D$2253*'Assumptions (Petroleum)'!$B$2/10^9,0)</f>
        <v>0.01153173887</v>
      </c>
      <c r="F2415" s="160">
        <f>IF($D$2253&gt;0,'Assumptions (Petroleum)'!X$10*Model!$D$2253*'Assumptions (Petroleum)'!$B$2/10^9,0)</f>
        <v>0.01037856498</v>
      </c>
      <c r="G2415" s="160">
        <f>IF($D$2253&gt;0,'Assumptions (Petroleum)'!Y$10*Model!$D$2253*'Assumptions (Petroleum)'!$B$2/10^9,0)</f>
        <v>0.009346777818</v>
      </c>
      <c r="H2415" s="160">
        <f>IF($D$2253&gt;0,'Assumptions (Petroleum)'!Z$10*Model!$D$2253*'Assumptions (Petroleum)'!$B$2/10^9,0)</f>
        <v>0.008412100036</v>
      </c>
      <c r="I2415" s="160">
        <f>IF($D$2253&gt;0,'Assumptions (Petroleum)'!AA$10*Model!$D$2253*'Assumptions (Petroleum)'!$B$2/10^9,0)</f>
        <v>0.007562392962</v>
      </c>
      <c r="J2415" s="160">
        <f>IF($D$2253&gt;0,'Assumptions (Petroleum)'!AB$10*Model!$D$2253*'Assumptions (Petroleum)'!$B$2/10^9,0)</f>
        <v>0.00716181677</v>
      </c>
      <c r="K2415" s="160">
        <f>IF($D$2253&gt;0,'Assumptions (Petroleum)'!AC$10*Model!$D$2253*'Assumptions (Petroleum)'!$B$2/10^9,0)</f>
        <v>0.00716181677</v>
      </c>
      <c r="L2415" s="160">
        <f>IF($D$2253&gt;0,'Assumptions (Petroleum)'!AD$10*Model!$D$2253*'Assumptions (Petroleum)'!$B$2/10^9,0)</f>
        <v>0.007173955442</v>
      </c>
      <c r="M2415" s="160">
        <f>IF($D$2253&gt;0,'Assumptions (Petroleum)'!AE$10*Model!$D$2253*'Assumptions (Petroleum)'!$B$2/10^9,0)</f>
        <v>0.00716181677</v>
      </c>
      <c r="N2415" s="160">
        <f>IF($D$2253&gt;0,'Assumptions (Petroleum)'!AF$10*Model!$D$2253*'Assumptions (Petroleum)'!$B$2/10^9,0)</f>
        <v>0.007173955442</v>
      </c>
      <c r="O2415" s="160">
        <f>IF($D$2253&gt;0,'Assumptions (Petroleum)'!AG$10*Model!$D$2253*'Assumptions (Petroleum)'!$B$2/10^9,0)</f>
        <v>0.00716181677</v>
      </c>
      <c r="P2415" s="160">
        <f>IF($D$2253&gt;0,'Assumptions (Petroleum)'!AH$10*Model!$D$2253*'Assumptions (Petroleum)'!$B$2/10^9,0)</f>
        <v>0.007173955442</v>
      </c>
      <c r="Q2415" s="160">
        <f>IF($D$2253&gt;0,'Assumptions (Petroleum)'!AI$10*Model!$D$2253*'Assumptions (Petroleum)'!$B$2/10^9,0)</f>
        <v>0.00716181677</v>
      </c>
      <c r="R2415" s="160">
        <f>IF($D$2253&gt;0,'Assumptions (Petroleum)'!AJ$10*Model!$D$2253*'Assumptions (Petroleum)'!$B$2/10^9,0)</f>
        <v>0.007173955442</v>
      </c>
      <c r="S2415" s="160">
        <f>IF($D$2253&gt;0,'Assumptions (Petroleum)'!AK$10*Model!$D$2253*'Assumptions (Petroleum)'!$B$2/10^9,0)</f>
        <v>0.003580908385</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0.006159805423</v>
      </c>
      <c r="F2416" s="160">
        <f>IF($E$2253&gt;0,'Assumptions (Petroleum)'!W$10*Model!$E$2253*AVERAGE('Assumptions (Petroleum)'!$B$2:$C$2)/10^9,0)</f>
        <v>0.0117036303</v>
      </c>
      <c r="G2416" s="160">
        <f>IF($E$2253&gt;0,'Assumptions (Petroleum)'!X$10*Model!$E$2253*AVERAGE('Assumptions (Petroleum)'!$B$2:$C$2)/10^9,0)</f>
        <v>0.01053326727</v>
      </c>
      <c r="H2416" s="160">
        <f>IF($E$2253&gt;0,'Assumptions (Petroleum)'!Y$10*Model!$E$2253*AVERAGE('Assumptions (Petroleum)'!$B$2:$C$2)/10^9,0)</f>
        <v>0.009486100351</v>
      </c>
      <c r="I2416" s="160">
        <f>IF($E$2253&gt;0,'Assumptions (Petroleum)'!Z$10*Model!$E$2253*AVERAGE('Assumptions (Petroleum)'!$B$2:$C$2)/10^9,0)</f>
        <v>0.008537490316</v>
      </c>
      <c r="J2416" s="160">
        <f>IF($E$2253&gt;0,'Assumptions (Petroleum)'!AA$10*Model!$E$2253*AVERAGE('Assumptions (Petroleum)'!$B$2:$C$2)/10^9,0)</f>
        <v>0.007675117557</v>
      </c>
      <c r="K2416" s="160">
        <f>IF($E$2253&gt;0,'Assumptions (Petroleum)'!AB$10*Model!$E$2253*AVERAGE('Assumptions (Petroleum)'!$B$2:$C$2)/10^9,0)</f>
        <v>0.007268570399</v>
      </c>
      <c r="L2416" s="160">
        <f>IF($E$2253&gt;0,'Assumptions (Petroleum)'!AC$10*Model!$E$2253*AVERAGE('Assumptions (Petroleum)'!$B$2:$C$2)/10^9,0)</f>
        <v>0.007268570399</v>
      </c>
      <c r="M2416" s="160">
        <f>IF($E$2253&gt;0,'Assumptions (Petroleum)'!AD$10*Model!$E$2253*AVERAGE('Assumptions (Petroleum)'!$B$2:$C$2)/10^9,0)</f>
        <v>0.00728089001</v>
      </c>
      <c r="N2416" s="160">
        <f>IF($E$2253&gt;0,'Assumptions (Petroleum)'!AE$10*Model!$E$2253*AVERAGE('Assumptions (Petroleum)'!$B$2:$C$2)/10^9,0)</f>
        <v>0.007268570399</v>
      </c>
      <c r="O2416" s="160">
        <f>IF($E$2253&gt;0,'Assumptions (Petroleum)'!AF$10*Model!$E$2253*AVERAGE('Assumptions (Petroleum)'!$B$2:$C$2)/10^9,0)</f>
        <v>0.00728089001</v>
      </c>
      <c r="P2416" s="160">
        <f>IF($E$2253&gt;0,'Assumptions (Petroleum)'!AG$10*Model!$E$2253*AVERAGE('Assumptions (Petroleum)'!$B$2:$C$2)/10^9,0)</f>
        <v>0.007268570399</v>
      </c>
      <c r="Q2416" s="160">
        <f>IF($E$2253&gt;0,'Assumptions (Petroleum)'!AH$10*Model!$E$2253*AVERAGE('Assumptions (Petroleum)'!$B$2:$C$2)/10^9,0)</f>
        <v>0.00728089001</v>
      </c>
      <c r="R2416" s="160">
        <f>IF($E$2253&gt;0,'Assumptions (Petroleum)'!AI$10*Model!$E$2253*AVERAGE('Assumptions (Petroleum)'!$B$2:$C$2)/10^9,0)</f>
        <v>0.007268570399</v>
      </c>
      <c r="S2416" s="160">
        <f>IF($E$2253&gt;0,'Assumptions (Petroleum)'!AJ$10*Model!$E$2253*AVERAGE('Assumptions (Petroleum)'!$B$2:$C$2)/10^9,0)</f>
        <v>0.00728089001</v>
      </c>
      <c r="T2416" s="160">
        <f>IF($E$2253&gt;0,'Assumptions (Petroleum)'!AK$10*Model!$E$2253*AVERAGE('Assumptions (Petroleum)'!$B$2:$C$2)/10^9,0)</f>
        <v>0.003634285199</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0.003951626662</v>
      </c>
      <c r="G2417" s="160">
        <f>IF($F$2253&gt;0,'Assumptions (Petroleum)'!W$10*Model!$F$2253*AVERAGE('Assumptions (Petroleum)'!$B$2:$D$2)/10^9,0)</f>
        <v>0.007508090658</v>
      </c>
      <c r="H2417" s="160">
        <f>IF($F$2253&gt;0,'Assumptions (Petroleum)'!X$10*Model!$F$2253*AVERAGE('Assumptions (Petroleum)'!$B$2:$D$2)/10^9,0)</f>
        <v>0.006757281592</v>
      </c>
      <c r="I2417" s="160">
        <f>IF($F$2253&gt;0,'Assumptions (Petroleum)'!Y$10*Model!$F$2253*AVERAGE('Assumptions (Petroleum)'!$B$2:$D$2)/10^9,0)</f>
        <v>0.006085505059</v>
      </c>
      <c r="J2417" s="160">
        <f>IF($F$2253&gt;0,'Assumptions (Petroleum)'!Z$10*Model!$F$2253*AVERAGE('Assumptions (Petroleum)'!$B$2:$D$2)/10^9,0)</f>
        <v>0.005476954553</v>
      </c>
      <c r="K2417" s="160">
        <f>IF($F$2253&gt;0,'Assumptions (Petroleum)'!AA$10*Model!$F$2253*AVERAGE('Assumptions (Petroleum)'!$B$2:$D$2)/10^9,0)</f>
        <v>0.004923726821</v>
      </c>
      <c r="L2417" s="160">
        <f>IF($F$2253&gt;0,'Assumptions (Petroleum)'!AB$10*Model!$F$2253*AVERAGE('Assumptions (Petroleum)'!$B$2:$D$2)/10^9,0)</f>
        <v>0.004662919461</v>
      </c>
      <c r="M2417" s="160">
        <f>IF($F$2253&gt;0,'Assumptions (Petroleum)'!AC$10*Model!$F$2253*AVERAGE('Assumptions (Petroleum)'!$B$2:$D$2)/10^9,0)</f>
        <v>0.004662919461</v>
      </c>
      <c r="N2417" s="160">
        <f>IF($F$2253&gt;0,'Assumptions (Petroleum)'!AD$10*Model!$F$2253*AVERAGE('Assumptions (Petroleum)'!$B$2:$D$2)/10^9,0)</f>
        <v>0.004670822714</v>
      </c>
      <c r="O2417" s="160">
        <f>IF($F$2253&gt;0,'Assumptions (Petroleum)'!AE$10*Model!$F$2253*AVERAGE('Assumptions (Petroleum)'!$B$2:$D$2)/10^9,0)</f>
        <v>0.004662919461</v>
      </c>
      <c r="P2417" s="160">
        <f>IF($F$2253&gt;0,'Assumptions (Petroleum)'!AF$10*Model!$F$2253*AVERAGE('Assumptions (Petroleum)'!$B$2:$D$2)/10^9,0)</f>
        <v>0.004670822714</v>
      </c>
      <c r="Q2417" s="160">
        <f>IF($F$2253&gt;0,'Assumptions (Petroleum)'!AG$10*Model!$F$2253*AVERAGE('Assumptions (Petroleum)'!$B$2:$D$2)/10^9,0)</f>
        <v>0.004662919461</v>
      </c>
      <c r="R2417" s="160">
        <f>IF($F$2253&gt;0,'Assumptions (Petroleum)'!AH$10*Model!$F$2253*AVERAGE('Assumptions (Petroleum)'!$B$2:$D$2)/10^9,0)</f>
        <v>0.004670822714</v>
      </c>
      <c r="S2417" s="160">
        <f>IF($F$2253&gt;0,'Assumptions (Petroleum)'!AI$10*Model!$F$2253*AVERAGE('Assumptions (Petroleum)'!$B$2:$D$2)/10^9,0)</f>
        <v>0.004662919461</v>
      </c>
      <c r="T2417" s="160">
        <f>IF($F$2253&gt;0,'Assumptions (Petroleum)'!AJ$10*Model!$F$2253*AVERAGE('Assumptions (Petroleum)'!$B$2:$D$2)/10^9,0)</f>
        <v>0.004670822714</v>
      </c>
      <c r="U2417" s="160">
        <f>IF($F$2253&gt;0,'Assumptions (Petroleum)'!AK$10*Model!$F$2253*AVERAGE('Assumptions (Petroleum)'!$B$2:$D$2)/10^9,0)</f>
        <v>0.00233145973</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0.002721274014</v>
      </c>
      <c r="H2418" s="160">
        <f>IF($G$2253&gt;0,'Assumptions (Petroleum)'!W$10*Model!$G$2253*AVERAGE('Assumptions (Petroleum)'!$C$2:$E$2)/10^9,0)</f>
        <v>0.005170420626</v>
      </c>
      <c r="I2418" s="160">
        <f>IF($G$2253&gt;0,'Assumptions (Petroleum)'!X$10*Model!$G$2253*AVERAGE('Assumptions (Petroleum)'!$C$2:$E$2)/10^9,0)</f>
        <v>0.004653378563</v>
      </c>
      <c r="J2418" s="160">
        <f>IF($G$2253&gt;0,'Assumptions (Petroleum)'!Y$10*Model!$G$2253*AVERAGE('Assumptions (Petroleum)'!$C$2:$E$2)/10^9,0)</f>
        <v>0.004190761981</v>
      </c>
      <c r="K2418" s="160">
        <f>IF($G$2253&gt;0,'Assumptions (Petroleum)'!Z$10*Model!$G$2253*AVERAGE('Assumptions (Petroleum)'!$C$2:$E$2)/10^9,0)</f>
        <v>0.003771685783</v>
      </c>
      <c r="L2418" s="160">
        <f>IF($G$2253&gt;0,'Assumptions (Petroleum)'!AA$10*Model!$G$2253*AVERAGE('Assumptions (Petroleum)'!$C$2:$E$2)/10^9,0)</f>
        <v>0.003390707421</v>
      </c>
      <c r="M2418" s="160">
        <f>IF($G$2253&gt;0,'Assumptions (Petroleum)'!AB$10*Model!$G$2253*AVERAGE('Assumptions (Petroleum)'!$C$2:$E$2)/10^9,0)</f>
        <v>0.003211103336</v>
      </c>
      <c r="N2418" s="160">
        <f>IF($G$2253&gt;0,'Assumptions (Petroleum)'!AC$10*Model!$G$2253*AVERAGE('Assumptions (Petroleum)'!$C$2:$E$2)/10^9,0)</f>
        <v>0.003211103336</v>
      </c>
      <c r="O2418" s="160">
        <f>IF($G$2253&gt;0,'Assumptions (Petroleum)'!AD$10*Model!$G$2253*AVERAGE('Assumptions (Petroleum)'!$C$2:$E$2)/10^9,0)</f>
        <v>0.003216545884</v>
      </c>
      <c r="P2418" s="160">
        <f>IF($G$2253&gt;0,'Assumptions (Petroleum)'!AE$10*Model!$G$2253*AVERAGE('Assumptions (Petroleum)'!$C$2:$E$2)/10^9,0)</f>
        <v>0.003211103336</v>
      </c>
      <c r="Q2418" s="160">
        <f>IF($G$2253&gt;0,'Assumptions (Petroleum)'!AF$10*Model!$G$2253*AVERAGE('Assumptions (Petroleum)'!$C$2:$E$2)/10^9,0)</f>
        <v>0.003216545884</v>
      </c>
      <c r="R2418" s="160">
        <f>IF($G$2253&gt;0,'Assumptions (Petroleum)'!AG$10*Model!$G$2253*AVERAGE('Assumptions (Petroleum)'!$C$2:$E$2)/10^9,0)</f>
        <v>0.003211103336</v>
      </c>
      <c r="S2418" s="160">
        <f>IF($G$2253&gt;0,'Assumptions (Petroleum)'!AH$10*Model!$G$2253*AVERAGE('Assumptions (Petroleum)'!$C$2:$E$2)/10^9,0)</f>
        <v>0.003216545884</v>
      </c>
      <c r="T2418" s="160">
        <f>IF($G$2253&gt;0,'Assumptions (Petroleum)'!AI$10*Model!$G$2253*AVERAGE('Assumptions (Petroleum)'!$C$2:$E$2)/10^9,0)</f>
        <v>0.003211103336</v>
      </c>
      <c r="U2418" s="160">
        <f>IF($G$2253&gt;0,'Assumptions (Petroleum)'!AJ$10*Model!$G$2253*AVERAGE('Assumptions (Petroleum)'!$C$2:$E$2)/10^9,0)</f>
        <v>0.003216545884</v>
      </c>
      <c r="V2418" s="160">
        <f>IF($G$2253&gt;0,'Assumptions (Petroleum)'!AK$10*Model!$G$2253*AVERAGE('Assumptions (Petroleum)'!$C$2:$E$2)/10^9,0)</f>
        <v>0.001605551668</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0.003973405842</v>
      </c>
      <c r="I2419" s="160">
        <f>IF($H$2253&gt;0,'Assumptions (Petroleum)'!W$10*Model!$H$2253*AVERAGE('Assumptions (Petroleum)'!$D$2:$F$2)/10^9,0)</f>
        <v>0.007549471101</v>
      </c>
      <c r="J2419" s="160">
        <f>IF($H$2253&gt;0,'Assumptions (Petroleum)'!X$10*Model!$H$2253*AVERAGE('Assumptions (Petroleum)'!$D$2:$F$2)/10^9,0)</f>
        <v>0.006794523991</v>
      </c>
      <c r="K2419" s="160">
        <f>IF($H$2253&gt;0,'Assumptions (Petroleum)'!Y$10*Model!$H$2253*AVERAGE('Assumptions (Petroleum)'!$D$2:$F$2)/10^9,0)</f>
        <v>0.006119044997</v>
      </c>
      <c r="L2419" s="160">
        <f>IF($H$2253&gt;0,'Assumptions (Petroleum)'!Z$10*Model!$H$2253*AVERAGE('Assumptions (Petroleum)'!$D$2:$F$2)/10^9,0)</f>
        <v>0.005507140498</v>
      </c>
      <c r="M2419" s="160">
        <f>IF($H$2253&gt;0,'Assumptions (Petroleum)'!AA$10*Model!$H$2253*AVERAGE('Assumptions (Petroleum)'!$D$2:$F$2)/10^9,0)</f>
        <v>0.00495086368</v>
      </c>
      <c r="N2419" s="160">
        <f>IF($H$2253&gt;0,'Assumptions (Petroleum)'!AB$10*Model!$H$2253*AVERAGE('Assumptions (Petroleum)'!$D$2:$F$2)/10^9,0)</f>
        <v>0.004688618894</v>
      </c>
      <c r="O2419" s="160">
        <f>IF($H$2253&gt;0,'Assumptions (Petroleum)'!AC$10*Model!$H$2253*AVERAGE('Assumptions (Petroleum)'!$D$2:$F$2)/10^9,0)</f>
        <v>0.004688618894</v>
      </c>
      <c r="P2419" s="160">
        <f>IF($H$2253&gt;0,'Assumptions (Petroleum)'!AD$10*Model!$H$2253*AVERAGE('Assumptions (Petroleum)'!$D$2:$F$2)/10^9,0)</f>
        <v>0.004696565706</v>
      </c>
      <c r="Q2419" s="160">
        <f>IF($H$2253&gt;0,'Assumptions (Petroleum)'!AE$10*Model!$H$2253*AVERAGE('Assumptions (Petroleum)'!$D$2:$F$2)/10^9,0)</f>
        <v>0.004688618894</v>
      </c>
      <c r="R2419" s="160">
        <f>IF($H$2253&gt;0,'Assumptions (Petroleum)'!AF$10*Model!$H$2253*AVERAGE('Assumptions (Petroleum)'!$D$2:$F$2)/10^9,0)</f>
        <v>0.004696565706</v>
      </c>
      <c r="S2419" s="160">
        <f>IF($H$2253&gt;0,'Assumptions (Petroleum)'!AG$10*Model!$H$2253*AVERAGE('Assumptions (Petroleum)'!$D$2:$F$2)/10^9,0)</f>
        <v>0.004688618894</v>
      </c>
      <c r="T2419" s="160">
        <f>IF($H$2253&gt;0,'Assumptions (Petroleum)'!AH$10*Model!$H$2253*AVERAGE('Assumptions (Petroleum)'!$D$2:$F$2)/10^9,0)</f>
        <v>0.004696565706</v>
      </c>
      <c r="U2419" s="160">
        <f>IF($H$2253&gt;0,'Assumptions (Petroleum)'!AI$10*Model!$H$2253*AVERAGE('Assumptions (Petroleum)'!$D$2:$F$2)/10^9,0)</f>
        <v>0.004688618894</v>
      </c>
      <c r="V2419" s="160">
        <f>IF($H$2253&gt;0,'Assumptions (Petroleum)'!AJ$10*Model!$H$2253*AVERAGE('Assumptions (Petroleum)'!$D$2:$F$2)/10^9,0)</f>
        <v>0.004696565706</v>
      </c>
      <c r="W2419" s="160">
        <f>IF($H$2253&gt;0,'Assumptions (Petroleum)'!AK$10*Model!$H$2253*AVERAGE('Assumptions (Petroleum)'!$D$2:$F$2)/10^9,0)</f>
        <v>0.002344309447</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0.001275573408</v>
      </c>
      <c r="J2420" s="160">
        <f>IF($I$2253&gt;0,'Assumptions (Petroleum)'!W$10*Model!$I$2253*AVERAGE('Assumptions (Petroleum)'!$E$2:$G$2)/10^9,0)</f>
        <v>0.002423589476</v>
      </c>
      <c r="K2420" s="160">
        <f>IF($I$2253&gt;0,'Assumptions (Petroleum)'!X$10*Model!$I$2253*AVERAGE('Assumptions (Petroleum)'!$E$2:$G$2)/10^9,0)</f>
        <v>0.002181230528</v>
      </c>
      <c r="L2420" s="160">
        <f>IF($I$2253&gt;0,'Assumptions (Petroleum)'!Y$10*Model!$I$2253*AVERAGE('Assumptions (Petroleum)'!$E$2:$G$2)/10^9,0)</f>
        <v>0.001964383049</v>
      </c>
      <c r="M2420" s="160">
        <f>IF($I$2253&gt;0,'Assumptions (Petroleum)'!Z$10*Model!$I$2253*AVERAGE('Assumptions (Petroleum)'!$E$2:$G$2)/10^9,0)</f>
        <v>0.001767944744</v>
      </c>
      <c r="N2420" s="160">
        <f>IF($I$2253&gt;0,'Assumptions (Petroleum)'!AA$10*Model!$I$2253*AVERAGE('Assumptions (Petroleum)'!$E$2:$G$2)/10^9,0)</f>
        <v>0.001589364467</v>
      </c>
      <c r="O2420" s="160">
        <f>IF($I$2253&gt;0,'Assumptions (Petroleum)'!AB$10*Model!$I$2253*AVERAGE('Assumptions (Petroleum)'!$E$2:$G$2)/10^9,0)</f>
        <v>0.001505176622</v>
      </c>
      <c r="P2420" s="160">
        <f>IF($I$2253&gt;0,'Assumptions (Petroleum)'!AC$10*Model!$I$2253*AVERAGE('Assumptions (Petroleum)'!$E$2:$G$2)/10^9,0)</f>
        <v>0.001505176622</v>
      </c>
      <c r="Q2420" s="160">
        <f>IF($I$2253&gt;0,'Assumptions (Petroleum)'!AD$10*Model!$I$2253*AVERAGE('Assumptions (Petroleum)'!$E$2:$G$2)/10^9,0)</f>
        <v>0.001507727769</v>
      </c>
      <c r="R2420" s="160">
        <f>IF($I$2253&gt;0,'Assumptions (Petroleum)'!AE$10*Model!$I$2253*AVERAGE('Assumptions (Petroleum)'!$E$2:$G$2)/10^9,0)</f>
        <v>0.001505176622</v>
      </c>
      <c r="S2420" s="160">
        <f>IF($I$2253&gt;0,'Assumptions (Petroleum)'!AF$10*Model!$I$2253*AVERAGE('Assumptions (Petroleum)'!$E$2:$G$2)/10^9,0)</f>
        <v>0.001507727769</v>
      </c>
      <c r="T2420" s="160">
        <f>IF($I$2253&gt;0,'Assumptions (Petroleum)'!AG$10*Model!$I$2253*AVERAGE('Assumptions (Petroleum)'!$E$2:$G$2)/10^9,0)</f>
        <v>0.001505176622</v>
      </c>
      <c r="U2420" s="160">
        <f>IF($I$2253&gt;0,'Assumptions (Petroleum)'!AH$10*Model!$I$2253*AVERAGE('Assumptions (Petroleum)'!$E$2:$G$2)/10^9,0)</f>
        <v>0.001507727769</v>
      </c>
      <c r="V2420" s="160">
        <f>IF($I$2253&gt;0,'Assumptions (Petroleum)'!AI$10*Model!$I$2253*AVERAGE('Assumptions (Petroleum)'!$E$2:$G$2)/10^9,0)</f>
        <v>0.001505176622</v>
      </c>
      <c r="W2420" s="160">
        <f>IF($I$2253&gt;0,'Assumptions (Petroleum)'!AJ$10*Model!$I$2253*AVERAGE('Assumptions (Petroleum)'!$E$2:$G$2)/10^9,0)</f>
        <v>0.001507727769</v>
      </c>
      <c r="X2420" s="160">
        <f>IF($I$2253&gt;0,'Assumptions (Petroleum)'!AK$10*Model!$I$2253*AVERAGE('Assumptions (Petroleum)'!$E$2:$G$2)/10^9,0)</f>
        <v>0.0007525883109</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0.004816438367</v>
      </c>
      <c r="K2421" s="160">
        <f>IF($J$2253&gt;0,'Assumptions (Petroleum)'!W$10*Model!$J$2253*AVERAGE('Assumptions (Petroleum)'!$F$2:$H$2)/10^9,0)</f>
        <v>0.009151232897</v>
      </c>
      <c r="L2421" s="160">
        <f>IF($J$2253&gt;0,'Assumptions (Petroleum)'!X$10*Model!$J$2253*AVERAGE('Assumptions (Petroleum)'!$F$2:$H$2)/10^9,0)</f>
        <v>0.008236109607</v>
      </c>
      <c r="M2421" s="160">
        <f>IF($J$2253&gt;0,'Assumptions (Petroleum)'!Y$10*Model!$J$2253*AVERAGE('Assumptions (Petroleum)'!$F$2:$H$2)/10^9,0)</f>
        <v>0.007417315085</v>
      </c>
      <c r="N2421" s="160">
        <f>IF($J$2253&gt;0,'Assumptions (Petroleum)'!Z$10*Model!$J$2253*AVERAGE('Assumptions (Petroleum)'!$F$2:$H$2)/10^9,0)</f>
        <v>0.006675583576</v>
      </c>
      <c r="O2421" s="160">
        <f>IF($J$2253&gt;0,'Assumptions (Petroleum)'!AA$10*Model!$J$2253*AVERAGE('Assumptions (Petroleum)'!$F$2:$H$2)/10^9,0)</f>
        <v>0.006001282205</v>
      </c>
      <c r="P2421" s="160">
        <f>IF($J$2253&gt;0,'Assumptions (Petroleum)'!AB$10*Model!$J$2253*AVERAGE('Assumptions (Petroleum)'!$F$2:$H$2)/10^9,0)</f>
        <v>0.005683397273</v>
      </c>
      <c r="Q2421" s="160">
        <f>IF($J$2253&gt;0,'Assumptions (Petroleum)'!AC$10*Model!$J$2253*AVERAGE('Assumptions (Petroleum)'!$F$2:$H$2)/10^9,0)</f>
        <v>0.005683397273</v>
      </c>
      <c r="R2421" s="160">
        <f>IF($J$2253&gt;0,'Assumptions (Petroleum)'!AD$10*Model!$J$2253*AVERAGE('Assumptions (Petroleum)'!$F$2:$H$2)/10^9,0)</f>
        <v>0.005693030149</v>
      </c>
      <c r="S2421" s="160">
        <f>IF($J$2253&gt;0,'Assumptions (Petroleum)'!AE$10*Model!$J$2253*AVERAGE('Assumptions (Petroleum)'!$F$2:$H$2)/10^9,0)</f>
        <v>0.005683397273</v>
      </c>
      <c r="T2421" s="160">
        <f>IF($J$2253&gt;0,'Assumptions (Petroleum)'!AF$10*Model!$J$2253*AVERAGE('Assumptions (Petroleum)'!$F$2:$H$2)/10^9,0)</f>
        <v>0.005693030149</v>
      </c>
      <c r="U2421" s="160">
        <f>IF($J$2253&gt;0,'Assumptions (Petroleum)'!AG$10*Model!$J$2253*AVERAGE('Assumptions (Petroleum)'!$F$2:$H$2)/10^9,0)</f>
        <v>0.005683397273</v>
      </c>
      <c r="V2421" s="160">
        <f>IF($J$2253&gt;0,'Assumptions (Petroleum)'!AH$10*Model!$J$2253*AVERAGE('Assumptions (Petroleum)'!$F$2:$H$2)/10^9,0)</f>
        <v>0.005693030149</v>
      </c>
      <c r="W2421" s="160">
        <f>IF($J$2253&gt;0,'Assumptions (Petroleum)'!AI$10*Model!$J$2253*AVERAGE('Assumptions (Petroleum)'!$F$2:$H$2)/10^9,0)</f>
        <v>0.005683397273</v>
      </c>
      <c r="X2421" s="160">
        <f>IF($J$2253&gt;0,'Assumptions (Petroleum)'!AJ$10*Model!$J$2253*AVERAGE('Assumptions (Petroleum)'!$F$2:$H$2)/10^9,0)</f>
        <v>0.005693030149</v>
      </c>
      <c r="Y2421" s="160">
        <f>IF($J$2253&gt;0,'Assumptions (Petroleum)'!AK$10*Model!$J$2253*AVERAGE('Assumptions (Petroleum)'!$F$2:$H$2)/10^9,0)</f>
        <v>0.002841698636</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0.0003466160617</v>
      </c>
      <c r="L2422" s="160">
        <f>IF($K$2253&gt;0,'Assumptions (Petroleum)'!W$10*Model!$K$2253*AVERAGE('Assumptions (Petroleum)'!$G$2:$I$2)/10^9,0)</f>
        <v>0.0006585705173</v>
      </c>
      <c r="M2422" s="160">
        <f>IF($K$2253&gt;0,'Assumptions (Petroleum)'!X$10*Model!$K$2253*AVERAGE('Assumptions (Petroleum)'!$G$2:$I$2)/10^9,0)</f>
        <v>0.0005927134655</v>
      </c>
      <c r="N2422" s="160">
        <f>IF($K$2253&gt;0,'Assumptions (Petroleum)'!Y$10*Model!$K$2253*AVERAGE('Assumptions (Petroleum)'!$G$2:$I$2)/10^9,0)</f>
        <v>0.000533788735</v>
      </c>
      <c r="O2422" s="160">
        <f>IF($K$2253&gt;0,'Assumptions (Petroleum)'!Z$10*Model!$K$2253*AVERAGE('Assumptions (Petroleum)'!$G$2:$I$2)/10^9,0)</f>
        <v>0.0004804098615</v>
      </c>
      <c r="P2422" s="160">
        <f>IF($K$2253&gt;0,'Assumptions (Petroleum)'!AA$10*Model!$K$2253*AVERAGE('Assumptions (Petroleum)'!$G$2:$I$2)/10^9,0)</f>
        <v>0.0004318836129</v>
      </c>
      <c r="Q2422" s="160">
        <f>IF($K$2253&gt;0,'Assumptions (Petroleum)'!AB$10*Model!$K$2253*AVERAGE('Assumptions (Petroleum)'!$G$2:$I$2)/10^9,0)</f>
        <v>0.0004090069528</v>
      </c>
      <c r="R2422" s="160">
        <f>IF($K$2253&gt;0,'Assumptions (Petroleum)'!AC$10*Model!$K$2253*AVERAGE('Assumptions (Petroleum)'!$G$2:$I$2)/10^9,0)</f>
        <v>0.0004090069528</v>
      </c>
      <c r="S2422" s="160">
        <f>IF($K$2253&gt;0,'Assumptions (Petroleum)'!AD$10*Model!$K$2253*AVERAGE('Assumptions (Petroleum)'!$G$2:$I$2)/10^9,0)</f>
        <v>0.000409700185</v>
      </c>
      <c r="T2422" s="160">
        <f>IF($K$2253&gt;0,'Assumptions (Petroleum)'!AE$10*Model!$K$2253*AVERAGE('Assumptions (Petroleum)'!$G$2:$I$2)/10^9,0)</f>
        <v>0.0004090069528</v>
      </c>
      <c r="U2422" s="160">
        <f>IF($K$2253&gt;0,'Assumptions (Petroleum)'!AF$10*Model!$K$2253*AVERAGE('Assumptions (Petroleum)'!$G$2:$I$2)/10^9,0)</f>
        <v>0.000409700185</v>
      </c>
      <c r="V2422" s="160">
        <f>IF($K$2253&gt;0,'Assumptions (Petroleum)'!AG$10*Model!$K$2253*AVERAGE('Assumptions (Petroleum)'!$G$2:$I$2)/10^9,0)</f>
        <v>0.0004090069528</v>
      </c>
      <c r="W2422" s="160">
        <f>IF($K$2253&gt;0,'Assumptions (Petroleum)'!AH$10*Model!$K$2253*AVERAGE('Assumptions (Petroleum)'!$G$2:$I$2)/10^9,0)</f>
        <v>0.000409700185</v>
      </c>
      <c r="X2422" s="160">
        <f>IF($K$2253&gt;0,'Assumptions (Petroleum)'!AI$10*Model!$K$2253*AVERAGE('Assumptions (Petroleum)'!$G$2:$I$2)/10^9,0)</f>
        <v>0.0004090069528</v>
      </c>
      <c r="Y2422" s="160">
        <f>IF($K$2253&gt;0,'Assumptions (Petroleum)'!AJ$10*Model!$K$2253*AVERAGE('Assumptions (Petroleum)'!$G$2:$I$2)/10^9,0)</f>
        <v>0.000409700185</v>
      </c>
      <c r="Z2422" s="160">
        <f>IF($K$2253&gt;0,'Assumptions (Petroleum)'!AK$10*Model!$K$2253*AVERAGE('Assumptions (Petroleum)'!$G$2:$I$2)/10^9,0)</f>
        <v>0.0002045034764</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0.001033926762</v>
      </c>
      <c r="M2423" s="160">
        <f>IF($L$2253&gt;0,'Assumptions (Petroleum)'!W$10*Model!$L$2253*AVERAGE('Assumptions (Petroleum)'!$H$2:$J$2)/10^9,0)</f>
        <v>0.001964460849</v>
      </c>
      <c r="N2423" s="160">
        <f>IF($L$2253&gt;0,'Assumptions (Petroleum)'!X$10*Model!$L$2253*AVERAGE('Assumptions (Petroleum)'!$H$2:$J$2)/10^9,0)</f>
        <v>0.001768014764</v>
      </c>
      <c r="O2423" s="160">
        <f>IF($L$2253&gt;0,'Assumptions (Petroleum)'!Y$10*Model!$L$2253*AVERAGE('Assumptions (Petroleum)'!$H$2:$J$2)/10^9,0)</f>
        <v>0.001592247214</v>
      </c>
      <c r="P2423" s="160">
        <f>IF($L$2253&gt;0,'Assumptions (Petroleum)'!Z$10*Model!$L$2253*AVERAGE('Assumptions (Petroleum)'!$H$2:$J$2)/10^9,0)</f>
        <v>0.001433022493</v>
      </c>
      <c r="Q2423" s="160">
        <f>IF($L$2253&gt;0,'Assumptions (Petroleum)'!AA$10*Model!$L$2253*AVERAGE('Assumptions (Petroleum)'!$H$2:$J$2)/10^9,0)</f>
        <v>0.001288272746</v>
      </c>
      <c r="R2423" s="160">
        <f>IF($L$2253&gt;0,'Assumptions (Petroleum)'!AB$10*Model!$L$2253*AVERAGE('Assumptions (Petroleum)'!$H$2:$J$2)/10^9,0)</f>
        <v>0.00122003358</v>
      </c>
      <c r="S2423" s="160">
        <f>IF($L$2253&gt;0,'Assumptions (Petroleum)'!AC$10*Model!$L$2253*AVERAGE('Assumptions (Petroleum)'!$H$2:$J$2)/10^9,0)</f>
        <v>0.00122003358</v>
      </c>
      <c r="T2423" s="160">
        <f>IF($L$2253&gt;0,'Assumptions (Petroleum)'!AD$10*Model!$L$2253*AVERAGE('Assumptions (Petroleum)'!$H$2:$J$2)/10^9,0)</f>
        <v>0.001222101433</v>
      </c>
      <c r="U2423" s="160">
        <f>IF($L$2253&gt;0,'Assumptions (Petroleum)'!AE$10*Model!$L$2253*AVERAGE('Assumptions (Petroleum)'!$H$2:$J$2)/10^9,0)</f>
        <v>0.00122003358</v>
      </c>
      <c r="V2423" s="160">
        <f>IF($L$2253&gt;0,'Assumptions (Petroleum)'!AF$10*Model!$L$2253*AVERAGE('Assumptions (Petroleum)'!$H$2:$J$2)/10^9,0)</f>
        <v>0.001222101433</v>
      </c>
      <c r="W2423" s="160">
        <f>IF($L$2253&gt;0,'Assumptions (Petroleum)'!AG$10*Model!$L$2253*AVERAGE('Assumptions (Petroleum)'!$H$2:$J$2)/10^9,0)</f>
        <v>0.00122003358</v>
      </c>
      <c r="X2423" s="160">
        <f>IF($L$2253&gt;0,'Assumptions (Petroleum)'!AH$10*Model!$L$2253*AVERAGE('Assumptions (Petroleum)'!$H$2:$J$2)/10^9,0)</f>
        <v>0.001222101433</v>
      </c>
      <c r="Y2423" s="160">
        <f>IF($L$2253&gt;0,'Assumptions (Petroleum)'!AI$10*Model!$L$2253*AVERAGE('Assumptions (Petroleum)'!$H$2:$J$2)/10^9,0)</f>
        <v>0.00122003358</v>
      </c>
      <c r="Z2423" s="160">
        <f>IF($L$2253&gt;0,'Assumptions (Petroleum)'!AJ$10*Model!$L$2253*AVERAGE('Assumptions (Petroleum)'!$H$2:$J$2)/10^9,0)</f>
        <v>0.001222101433</v>
      </c>
      <c r="AA2423" s="160">
        <f>IF($L$2253&gt;0,'Assumptions (Petroleum)'!AK$10*Model!$L$2253*AVERAGE('Assumptions (Petroleum)'!$H$2:$J$2)/10^9,0)</f>
        <v>0.0006100167899</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0.0008722852502</v>
      </c>
      <c r="N2424" s="160">
        <f>IF($M$2253&gt;0,'Assumptions (Petroleum)'!W$10*Model!$M$2253*AVERAGE('Assumptions (Petroleum)'!$I$2:$K$2)/10^9,0)</f>
        <v>0.001657341975</v>
      </c>
      <c r="O2424" s="160">
        <f>IF($M$2253&gt;0,'Assumptions (Petroleum)'!X$10*Model!$M$2253*AVERAGE('Assumptions (Petroleum)'!$I$2:$K$2)/10^9,0)</f>
        <v>0.001491607778</v>
      </c>
      <c r="P2424" s="160">
        <f>IF($M$2253&gt;0,'Assumptions (Petroleum)'!Y$10*Model!$M$2253*AVERAGE('Assumptions (Petroleum)'!$I$2:$K$2)/10^9,0)</f>
        <v>0.001343319285</v>
      </c>
      <c r="Q2424" s="160">
        <f>IF($M$2253&gt;0,'Assumptions (Petroleum)'!Z$10*Model!$M$2253*AVERAGE('Assumptions (Petroleum)'!$I$2:$K$2)/10^9,0)</f>
        <v>0.001208987357</v>
      </c>
      <c r="R2424" s="160">
        <f>IF($M$2253&gt;0,'Assumptions (Petroleum)'!AA$10*Model!$M$2253*AVERAGE('Assumptions (Petroleum)'!$I$2:$K$2)/10^9,0)</f>
        <v>0.001086867422</v>
      </c>
      <c r="S2424" s="160">
        <f>IF($M$2253&gt;0,'Assumptions (Petroleum)'!AB$10*Model!$M$2253*AVERAGE('Assumptions (Petroleum)'!$I$2:$K$2)/10^9,0)</f>
        <v>0.001029296595</v>
      </c>
      <c r="T2424" s="160">
        <f>IF($M$2253&gt;0,'Assumptions (Petroleum)'!AC$10*Model!$M$2253*AVERAGE('Assumptions (Petroleum)'!$I$2:$K$2)/10^9,0)</f>
        <v>0.001029296595</v>
      </c>
      <c r="U2424" s="160">
        <f>IF($M$2253&gt;0,'Assumptions (Petroleum)'!AD$10*Model!$M$2253*AVERAGE('Assumptions (Petroleum)'!$I$2:$K$2)/10^9,0)</f>
        <v>0.001031041166</v>
      </c>
      <c r="V2424" s="160">
        <f>IF($M$2253&gt;0,'Assumptions (Petroleum)'!AE$10*Model!$M$2253*AVERAGE('Assumptions (Petroleum)'!$I$2:$K$2)/10^9,0)</f>
        <v>0.001029296595</v>
      </c>
      <c r="W2424" s="160">
        <f>IF($M$2253&gt;0,'Assumptions (Petroleum)'!AF$10*Model!$M$2253*AVERAGE('Assumptions (Petroleum)'!$I$2:$K$2)/10^9,0)</f>
        <v>0.001031041166</v>
      </c>
      <c r="X2424" s="160">
        <f>IF($M$2253&gt;0,'Assumptions (Petroleum)'!AG$10*Model!$M$2253*AVERAGE('Assumptions (Petroleum)'!$I$2:$K$2)/10^9,0)</f>
        <v>0.001029296595</v>
      </c>
      <c r="Y2424" s="160">
        <f>IF($M$2253&gt;0,'Assumptions (Petroleum)'!AH$10*Model!$M$2253*AVERAGE('Assumptions (Petroleum)'!$I$2:$K$2)/10^9,0)</f>
        <v>0.001031041166</v>
      </c>
      <c r="Z2424" s="160">
        <f>IF($M$2253&gt;0,'Assumptions (Petroleum)'!AI$10*Model!$M$2253*AVERAGE('Assumptions (Petroleum)'!$I$2:$K$2)/10^9,0)</f>
        <v>0.001029296595</v>
      </c>
      <c r="AA2424" s="160">
        <f>IF($M$2253&gt;0,'Assumptions (Petroleum)'!AJ$10*Model!$M$2253*AVERAGE('Assumptions (Petroleum)'!$I$2:$K$2)/10^9,0)</f>
        <v>0.001031041166</v>
      </c>
      <c r="AB2424" s="160">
        <f>IF($M$2253&gt;0,'Assumptions (Petroleum)'!AK$10*Model!$M$2253*AVERAGE('Assumptions (Petroleum)'!$I$2:$K$2)/10^9,0)</f>
        <v>0.0005146482976</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0.002945692585</v>
      </c>
      <c r="O2425" s="160">
        <f>IF($N$2253&gt;0,'Assumptions (Petroleum)'!W$10*Model!$N$2253*AVERAGE('Assumptions (Petroleum)'!$J$2:$L$2)/10^9,0)</f>
        <v>0.005596815911</v>
      </c>
      <c r="P2425" s="160">
        <f>IF($N$2253&gt;0,'Assumptions (Petroleum)'!X$10*Model!$N$2253*AVERAGE('Assumptions (Petroleum)'!$J$2:$L$2)/10^9,0)</f>
        <v>0.00503713432</v>
      </c>
      <c r="Q2425" s="160">
        <f>IF($N$2253&gt;0,'Assumptions (Petroleum)'!Y$10*Model!$N$2253*AVERAGE('Assumptions (Petroleum)'!$J$2:$L$2)/10^9,0)</f>
        <v>0.00453636658</v>
      </c>
      <c r="R2425" s="160">
        <f>IF($N$2253&gt;0,'Assumptions (Petroleum)'!Z$10*Model!$N$2253*AVERAGE('Assumptions (Petroleum)'!$J$2:$L$2)/10^9,0)</f>
        <v>0.004082729922</v>
      </c>
      <c r="S2425" s="160">
        <f>IF($N$2253&gt;0,'Assumptions (Petroleum)'!AA$10*Model!$N$2253*AVERAGE('Assumptions (Petroleum)'!$J$2:$L$2)/10^9,0)</f>
        <v>0.00367033296</v>
      </c>
      <c r="T2425" s="160">
        <f>IF($N$2253&gt;0,'Assumptions (Petroleum)'!AB$10*Model!$N$2253*AVERAGE('Assumptions (Petroleum)'!$J$2:$L$2)/10^9,0)</f>
        <v>0.00347591725</v>
      </c>
      <c r="U2425" s="160">
        <f>IF($N$2253&gt;0,'Assumptions (Petroleum)'!AC$10*Model!$N$2253*AVERAGE('Assumptions (Petroleum)'!$J$2:$L$2)/10^9,0)</f>
        <v>0.00347591725</v>
      </c>
      <c r="V2425" s="160">
        <f>IF($N$2253&gt;0,'Assumptions (Petroleum)'!AD$10*Model!$N$2253*AVERAGE('Assumptions (Petroleum)'!$J$2:$L$2)/10^9,0)</f>
        <v>0.003481808635</v>
      </c>
      <c r="W2425" s="160">
        <f>IF($N$2253&gt;0,'Assumptions (Petroleum)'!AE$10*Model!$N$2253*AVERAGE('Assumptions (Petroleum)'!$J$2:$L$2)/10^9,0)</f>
        <v>0.00347591725</v>
      </c>
      <c r="X2425" s="160">
        <f>IF($N$2253&gt;0,'Assumptions (Petroleum)'!AF$10*Model!$N$2253*AVERAGE('Assumptions (Petroleum)'!$J$2:$L$2)/10^9,0)</f>
        <v>0.003481808635</v>
      </c>
      <c r="Y2425" s="160">
        <f>IF($N$2253&gt;0,'Assumptions (Petroleum)'!AG$10*Model!$N$2253*AVERAGE('Assumptions (Petroleum)'!$J$2:$L$2)/10^9,0)</f>
        <v>0.00347591725</v>
      </c>
      <c r="Z2425" s="160">
        <f>IF($N$2253&gt;0,'Assumptions (Petroleum)'!AH$10*Model!$N$2253*AVERAGE('Assumptions (Petroleum)'!$J$2:$L$2)/10^9,0)</f>
        <v>0.003481808635</v>
      </c>
      <c r="AA2425" s="160">
        <f>IF($N$2253&gt;0,'Assumptions (Petroleum)'!AI$10*Model!$N$2253*AVERAGE('Assumptions (Petroleum)'!$J$2:$L$2)/10^9,0)</f>
        <v>0.00347591725</v>
      </c>
      <c r="AB2425" s="160">
        <f>IF($N$2253&gt;0,'Assumptions (Petroleum)'!AJ$10*Model!$N$2253*AVERAGE('Assumptions (Petroleum)'!$J$2:$L$2)/10^9,0)</f>
        <v>0.003481808635</v>
      </c>
      <c r="AC2425" s="160">
        <f>IF($N$2253&gt;0,'Assumptions (Petroleum)'!AK$10*Model!$N$2253*AVERAGE('Assumptions (Petroleum)'!$J$2:$L$2)/10^9,0)</f>
        <v>0.001737958625</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0.001363022381</v>
      </c>
      <c r="P2426" s="160">
        <f>IF($O$2253&gt;0,'Assumptions (Petroleum)'!W$10*Model!$O$2253*AVERAGE('Assumptions (Petroleum)'!$K$2:$M$2)/10^9,0)</f>
        <v>0.002589742523</v>
      </c>
      <c r="Q2426" s="160">
        <f>IF($O$2253&gt;0,'Assumptions (Petroleum)'!X$10*Model!$O$2253*AVERAGE('Assumptions (Petroleum)'!$K$2:$M$2)/10^9,0)</f>
        <v>0.002330768271</v>
      </c>
      <c r="R2426" s="160">
        <f>IF($O$2253&gt;0,'Assumptions (Petroleum)'!Y$10*Model!$O$2253*AVERAGE('Assumptions (Petroleum)'!$K$2:$M$2)/10^9,0)</f>
        <v>0.002099054466</v>
      </c>
      <c r="S2426" s="160">
        <f>IF($O$2253&gt;0,'Assumptions (Petroleum)'!Z$10*Model!$O$2253*AVERAGE('Assumptions (Petroleum)'!$K$2:$M$2)/10^9,0)</f>
        <v>0.001889149019</v>
      </c>
      <c r="T2426" s="160">
        <f>IF($O$2253&gt;0,'Assumptions (Petroleum)'!AA$10*Model!$O$2253*AVERAGE('Assumptions (Petroleum)'!$K$2:$M$2)/10^9,0)</f>
        <v>0.001698325886</v>
      </c>
      <c r="U2426" s="160">
        <f>IF($O$2253&gt;0,'Assumptions (Petroleum)'!AB$10*Model!$O$2253*AVERAGE('Assumptions (Petroleum)'!$K$2:$M$2)/10^9,0)</f>
        <v>0.001608366409</v>
      </c>
      <c r="V2426" s="160">
        <f>IF($O$2253&gt;0,'Assumptions (Petroleum)'!AC$10*Model!$O$2253*AVERAGE('Assumptions (Petroleum)'!$K$2:$M$2)/10^9,0)</f>
        <v>0.001608366409</v>
      </c>
      <c r="W2426" s="160">
        <f>IF($O$2253&gt;0,'Assumptions (Petroleum)'!AD$10*Model!$O$2253*AVERAGE('Assumptions (Petroleum)'!$K$2:$M$2)/10^9,0)</f>
        <v>0.001611092454</v>
      </c>
      <c r="X2426" s="160">
        <f>IF($O$2253&gt;0,'Assumptions (Petroleum)'!AE$10*Model!$O$2253*AVERAGE('Assumptions (Petroleum)'!$K$2:$M$2)/10^9,0)</f>
        <v>0.001608366409</v>
      </c>
      <c r="Y2426" s="160">
        <f>IF($O$2253&gt;0,'Assumptions (Petroleum)'!AF$10*Model!$O$2253*AVERAGE('Assumptions (Petroleum)'!$K$2:$M$2)/10^9,0)</f>
        <v>0.001611092454</v>
      </c>
      <c r="Z2426" s="160">
        <f>IF($O$2253&gt;0,'Assumptions (Petroleum)'!AG$10*Model!$O$2253*AVERAGE('Assumptions (Petroleum)'!$K$2:$M$2)/10^9,0)</f>
        <v>0.001608366409</v>
      </c>
      <c r="AA2426" s="160">
        <f>IF($O$2253&gt;0,'Assumptions (Petroleum)'!AH$10*Model!$O$2253*AVERAGE('Assumptions (Petroleum)'!$K$2:$M$2)/10^9,0)</f>
        <v>0.001611092454</v>
      </c>
      <c r="AB2426" s="160">
        <f>IF($O$2253&gt;0,'Assumptions (Petroleum)'!AI$10*Model!$O$2253*AVERAGE('Assumptions (Petroleum)'!$K$2:$M$2)/10^9,0)</f>
        <v>0.001608366409</v>
      </c>
      <c r="AC2426" s="160">
        <f>IF($O$2253&gt;0,'Assumptions (Petroleum)'!AJ$10*Model!$O$2253*AVERAGE('Assumptions (Petroleum)'!$K$2:$M$2)/10^9,0)</f>
        <v>0.001611092454</v>
      </c>
      <c r="AD2426" s="160">
        <f>IF($O$2253&gt;0,'Assumptions (Petroleum)'!AK$10*Model!$O$2253*AVERAGE('Assumptions (Petroleum)'!$K$2:$M$2)/10^9,0)</f>
        <v>0.0008041832045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0.002200367424</v>
      </c>
      <c r="Q2427" s="177">
        <f>IF($P$2253&gt;0,'Assumptions (Petroleum)'!W$10*Model!$P$2253*AVERAGE('Assumptions (Petroleum)'!$L$2:$N$2)/10^9,0)</f>
        <v>0.004180698105</v>
      </c>
      <c r="R2427" s="177">
        <f>IF($P$2253&gt;0,'Assumptions (Petroleum)'!X$10*Model!$P$2253*AVERAGE('Assumptions (Petroleum)'!$L$2:$N$2)/10^9,0)</f>
        <v>0.003762628294</v>
      </c>
      <c r="S2427" s="177">
        <f>IF($P$2253&gt;0,'Assumptions (Petroleum)'!Y$10*Model!$P$2253*AVERAGE('Assumptions (Petroleum)'!$L$2:$N$2)/10^9,0)</f>
        <v>0.003388565832</v>
      </c>
      <c r="T2427" s="177">
        <f>IF($P$2253&gt;0,'Assumptions (Petroleum)'!Z$10*Model!$P$2253*AVERAGE('Assumptions (Petroleum)'!$L$2:$N$2)/10^9,0)</f>
        <v>0.003049709249</v>
      </c>
      <c r="U2427" s="177">
        <f>IF($P$2253&gt;0,'Assumptions (Petroleum)'!AA$10*Model!$P$2253*AVERAGE('Assumptions (Petroleum)'!$L$2:$N$2)/10^9,0)</f>
        <v>0.00274165781</v>
      </c>
      <c r="V2427" s="177">
        <f>IF($P$2253&gt;0,'Assumptions (Petroleum)'!AB$10*Model!$P$2253*AVERAGE('Assumptions (Petroleum)'!$L$2:$N$2)/10^9,0)</f>
        <v>0.00259643356</v>
      </c>
      <c r="W2427" s="177">
        <f>IF($P$2253&gt;0,'Assumptions (Petroleum)'!AC$10*Model!$P$2253*AVERAGE('Assumptions (Petroleum)'!$L$2:$N$2)/10^9,0)</f>
        <v>0.00259643356</v>
      </c>
      <c r="X2427" s="177">
        <f>IF($P$2253&gt;0,'Assumptions (Petroleum)'!AD$10*Model!$P$2253*AVERAGE('Assumptions (Petroleum)'!$L$2:$N$2)/10^9,0)</f>
        <v>0.002600834295</v>
      </c>
      <c r="Y2427" s="177">
        <f>IF($P$2253&gt;0,'Assumptions (Petroleum)'!AE$10*Model!$P$2253*AVERAGE('Assumptions (Petroleum)'!$L$2:$N$2)/10^9,0)</f>
        <v>0.00259643356</v>
      </c>
      <c r="Z2427" s="177">
        <f>IF($P$2253&gt;0,'Assumptions (Petroleum)'!AF$10*Model!$P$2253*AVERAGE('Assumptions (Petroleum)'!$L$2:$N$2)/10^9,0)</f>
        <v>0.002600834295</v>
      </c>
      <c r="AA2427" s="177">
        <f>IF($P$2253&gt;0,'Assumptions (Petroleum)'!AG$10*Model!$P$2253*AVERAGE('Assumptions (Petroleum)'!$L$2:$N$2)/10^9,0)</f>
        <v>0.00259643356</v>
      </c>
      <c r="AB2427" s="177">
        <f>IF($P$2253&gt;0,'Assumptions (Petroleum)'!AH$10*Model!$P$2253*AVERAGE('Assumptions (Petroleum)'!$L$2:$N$2)/10^9,0)</f>
        <v>0.002600834295</v>
      </c>
      <c r="AC2427" s="177">
        <f>IF($P$2253&gt;0,'Assumptions (Petroleum)'!AI$10*Model!$P$2253*AVERAGE('Assumptions (Petroleum)'!$L$2:$N$2)/10^9,0)</f>
        <v>0.00259643356</v>
      </c>
      <c r="AD2427" s="177">
        <f>IF($P$2253&gt;0,'Assumptions (Petroleum)'!AJ$10*Model!$P$2253*AVERAGE('Assumptions (Petroleum)'!$L$2:$N$2)/10^9,0)</f>
        <v>0.002600834295</v>
      </c>
      <c r="AE2427" s="177">
        <f>IF($P$2253&gt;0,'Assumptions (Petroleum)'!AK$10*Model!$P$2253*AVERAGE('Assumptions (Petroleum)'!$L$2:$N$2)/10^9,0)</f>
        <v>0.00129821678</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0.0004112475635</v>
      </c>
      <c r="R2428" s="160">
        <f>IF($Q$2253&gt;0,'Assumptions (Petroleum)'!W$10*Model!$Q$2253*AVERAGE('Assumptions (Petroleum)'!$L$2:$O$2)/10^9,0)</f>
        <v>0.0007813703706</v>
      </c>
      <c r="S2428" s="160">
        <f>IF($Q$2253&gt;0,'Assumptions (Petroleum)'!X$10*Model!$Q$2253*AVERAGE('Assumptions (Petroleum)'!$L$2:$O$2)/10^9,0)</f>
        <v>0.0007032333336</v>
      </c>
      <c r="T2428" s="160">
        <f>IF($Q$2253&gt;0,'Assumptions (Petroleum)'!Y$10*Model!$Q$2253*AVERAGE('Assumptions (Petroleum)'!$L$2:$O$2)/10^9,0)</f>
        <v>0.0006333212478</v>
      </c>
      <c r="U2428" s="160">
        <f>IF($Q$2253&gt;0,'Assumptions (Petroleum)'!Z$10*Model!$Q$2253*AVERAGE('Assumptions (Petroleum)'!$L$2:$O$2)/10^9,0)</f>
        <v>0.000569989123</v>
      </c>
      <c r="V2428" s="160">
        <f>IF($Q$2253&gt;0,'Assumptions (Petroleum)'!AA$10*Model!$Q$2253*AVERAGE('Assumptions (Petroleum)'!$L$2:$O$2)/10^9,0)</f>
        <v>0.0005124144641</v>
      </c>
      <c r="W2428" s="160">
        <f>IF($Q$2253&gt;0,'Assumptions (Petroleum)'!AB$10*Model!$Q$2253*AVERAGE('Assumptions (Petroleum)'!$L$2:$O$2)/10^9,0)</f>
        <v>0.0004852721249</v>
      </c>
      <c r="X2428" s="160">
        <f>IF($Q$2253&gt;0,'Assumptions (Petroleum)'!AC$10*Model!$Q$2253*AVERAGE('Assumptions (Petroleum)'!$L$2:$O$2)/10^9,0)</f>
        <v>0.0004852721249</v>
      </c>
      <c r="Y2428" s="160">
        <f>IF($Q$2253&gt;0,'Assumptions (Petroleum)'!AD$10*Model!$Q$2253*AVERAGE('Assumptions (Petroleum)'!$L$2:$O$2)/10^9,0)</f>
        <v>0.00048609462</v>
      </c>
      <c r="Z2428" s="160">
        <f>IF($Q$2253&gt;0,'Assumptions (Petroleum)'!AE$10*Model!$Q$2253*AVERAGE('Assumptions (Petroleum)'!$L$2:$O$2)/10^9,0)</f>
        <v>0.0004852721249</v>
      </c>
      <c r="AA2428" s="160">
        <f>IF($Q$2253&gt;0,'Assumptions (Petroleum)'!AF$10*Model!$Q$2253*AVERAGE('Assumptions (Petroleum)'!$L$2:$O$2)/10^9,0)</f>
        <v>0.00048609462</v>
      </c>
      <c r="AB2428" s="160">
        <f>IF($Q$2253&gt;0,'Assumptions (Petroleum)'!AG$10*Model!$Q$2253*AVERAGE('Assumptions (Petroleum)'!$L$2:$O$2)/10^9,0)</f>
        <v>0.0004852721249</v>
      </c>
      <c r="AC2428" s="160">
        <f>IF($Q$2253&gt;0,'Assumptions (Petroleum)'!AH$10*Model!$Q$2253*AVERAGE('Assumptions (Petroleum)'!$L$2:$O$2)/10^9,0)</f>
        <v>0.00048609462</v>
      </c>
      <c r="AD2428" s="160">
        <f>IF($Q$2253&gt;0,'Assumptions (Petroleum)'!AI$10*Model!$Q$2253*AVERAGE('Assumptions (Petroleum)'!$L$2:$O$2)/10^9,0)</f>
        <v>0.0004852721249</v>
      </c>
      <c r="AE2428" s="160">
        <f>IF($Q$2253&gt;0,'Assumptions (Petroleum)'!AJ$10*Model!$Q$2253*AVERAGE('Assumptions (Petroleum)'!$L$2:$O$2)/10^9,0)</f>
        <v>0.00048609462</v>
      </c>
      <c r="AF2428" s="160">
        <f>IF($Q$2253&gt;0,'Assumptions (Petroleum)'!AK$10*Model!$Q$2253*AVERAGE('Assumptions (Petroleum)'!$L$2:$O$2)/10^9,0)</f>
        <v>0.0002426360625</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0.0005041621555</v>
      </c>
      <c r="S2429" s="177">
        <f>IF($R$2253&gt;0,'Assumptions (Petroleum)'!W$10*Model!$R$2253*AVERAGE('Assumptions (Petroleum)'!$M$2:$P$2)/10^9,0)</f>
        <v>0.0009579080955</v>
      </c>
      <c r="T2429" s="177">
        <f>IF($R$2253&gt;0,'Assumptions (Petroleum)'!X$10*Model!$R$2253*AVERAGE('Assumptions (Petroleum)'!$M$2:$P$2)/10^9,0)</f>
        <v>0.0008621172859</v>
      </c>
      <c r="U2429" s="177">
        <f>IF($R$2253&gt;0,'Assumptions (Petroleum)'!Y$10*Model!$R$2253*AVERAGE('Assumptions (Petroleum)'!$M$2:$P$2)/10^9,0)</f>
        <v>0.0007764097195</v>
      </c>
      <c r="V2429" s="177">
        <f>IF($R$2253&gt;0,'Assumptions (Petroleum)'!Z$10*Model!$R$2253*AVERAGE('Assumptions (Petroleum)'!$M$2:$P$2)/10^9,0)</f>
        <v>0.0006987687476</v>
      </c>
      <c r="W2429" s="177">
        <f>IF($R$2253&gt;0,'Assumptions (Petroleum)'!AA$10*Model!$R$2253*AVERAGE('Assumptions (Petroleum)'!$M$2:$P$2)/10^9,0)</f>
        <v>0.0006281860458</v>
      </c>
      <c r="X2429" s="177">
        <f>IF($R$2253&gt;0,'Assumptions (Petroleum)'!AB$10*Model!$R$2253*AVERAGE('Assumptions (Petroleum)'!$M$2:$P$2)/10^9,0)</f>
        <v>0.0005949113435</v>
      </c>
      <c r="Y2429" s="177">
        <f>IF($R$2253&gt;0,'Assumptions (Petroleum)'!AC$10*Model!$R$2253*AVERAGE('Assumptions (Petroleum)'!$M$2:$P$2)/10^9,0)</f>
        <v>0.0005949113435</v>
      </c>
      <c r="Z2429" s="177">
        <f>IF($R$2253&gt;0,'Assumptions (Petroleum)'!AD$10*Model!$R$2253*AVERAGE('Assumptions (Petroleum)'!$M$2:$P$2)/10^9,0)</f>
        <v>0.0005959196678</v>
      </c>
      <c r="AA2429" s="177">
        <f>IF($R$2253&gt;0,'Assumptions (Petroleum)'!AE$10*Model!$R$2253*AVERAGE('Assumptions (Petroleum)'!$M$2:$P$2)/10^9,0)</f>
        <v>0.0005949113435</v>
      </c>
      <c r="AB2429" s="177">
        <f>IF($R$2253&gt;0,'Assumptions (Petroleum)'!AF$10*Model!$R$2253*AVERAGE('Assumptions (Petroleum)'!$M$2:$P$2)/10^9,0)</f>
        <v>0.0005959196678</v>
      </c>
      <c r="AC2429" s="177">
        <f>IF($R$2253&gt;0,'Assumptions (Petroleum)'!AG$10*Model!$R$2253*AVERAGE('Assumptions (Petroleum)'!$M$2:$P$2)/10^9,0)</f>
        <v>0.0005949113435</v>
      </c>
      <c r="AD2429" s="177">
        <f>IF($R$2253&gt;0,'Assumptions (Petroleum)'!AH$10*Model!$R$2253*AVERAGE('Assumptions (Petroleum)'!$M$2:$P$2)/10^9,0)</f>
        <v>0.0005959196678</v>
      </c>
      <c r="AE2429" s="177">
        <f>IF($R$2253&gt;0,'Assumptions (Petroleum)'!AI$10*Model!$R$2253*AVERAGE('Assumptions (Petroleum)'!$M$2:$P$2)/10^9,0)</f>
        <v>0.0005949113435</v>
      </c>
      <c r="AF2429" s="177">
        <f>IF($R$2253&gt;0,'Assumptions (Petroleum)'!AJ$10*Model!$R$2253*AVERAGE('Assumptions (Petroleum)'!$M$2:$P$2)/10^9,0)</f>
        <v>0.0005959196678</v>
      </c>
      <c r="AG2429" s="177">
        <f>IF($R$2253&gt;0,'Assumptions (Petroleum)'!AK$10*Model!$R$2253*AVERAGE('Assumptions (Petroleum)'!$M$2:$P$2)/10^9,0)</f>
        <v>0.0002974556718</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0.0003446941634</v>
      </c>
      <c r="T2430" s="160">
        <f>IF($S$2253&gt;0,'Assumptions (Petroleum)'!W$10*Model!$S$2253*AVERAGE('Assumptions (Petroleum)'!$O$2:$Q$2)/10^9,0)</f>
        <v>0.0006549189104</v>
      </c>
      <c r="U2430" s="160">
        <f>IF($S$2253&gt;0,'Assumptions (Petroleum)'!X$10*Model!$S$2253*AVERAGE('Assumptions (Petroleum)'!$O$2:$Q$2)/10^9,0)</f>
        <v>0.0005894270194</v>
      </c>
      <c r="V2430" s="160">
        <f>IF($S$2253&gt;0,'Assumptions (Petroleum)'!Y$10*Model!$S$2253*AVERAGE('Assumptions (Petroleum)'!$O$2:$Q$2)/10^9,0)</f>
        <v>0.0005308290116</v>
      </c>
      <c r="W2430" s="160">
        <f>IF($S$2253&gt;0,'Assumptions (Petroleum)'!Z$10*Model!$S$2253*AVERAGE('Assumptions (Petroleum)'!$O$2:$Q$2)/10^9,0)</f>
        <v>0.0004777461105</v>
      </c>
      <c r="X2430" s="160">
        <f>IF($S$2253&gt;0,'Assumptions (Petroleum)'!AA$10*Model!$S$2253*AVERAGE('Assumptions (Petroleum)'!$O$2:$Q$2)/10^9,0)</f>
        <v>0.0004294889276</v>
      </c>
      <c r="Y2430" s="160">
        <f>IF($S$2253&gt;0,'Assumptions (Petroleum)'!AB$10*Model!$S$2253*AVERAGE('Assumptions (Petroleum)'!$O$2:$Q$2)/10^9,0)</f>
        <v>0.0004067391128</v>
      </c>
      <c r="Z2430" s="160">
        <f>IF($S$2253&gt;0,'Assumptions (Petroleum)'!AC$10*Model!$S$2253*AVERAGE('Assumptions (Petroleum)'!$O$2:$Q$2)/10^9,0)</f>
        <v>0.0004067391128</v>
      </c>
      <c r="AA2430" s="160">
        <f>IF($S$2253&gt;0,'Assumptions (Petroleum)'!AD$10*Model!$S$2253*AVERAGE('Assumptions (Petroleum)'!$O$2:$Q$2)/10^9,0)</f>
        <v>0.0004074285011</v>
      </c>
      <c r="AB2430" s="160">
        <f>IF($S$2253&gt;0,'Assumptions (Petroleum)'!AE$10*Model!$S$2253*AVERAGE('Assumptions (Petroleum)'!$O$2:$Q$2)/10^9,0)</f>
        <v>0.0004067391128</v>
      </c>
      <c r="AC2430" s="160">
        <f>IF($S$2253&gt;0,'Assumptions (Petroleum)'!AF$10*Model!$S$2253*AVERAGE('Assumptions (Petroleum)'!$O$2:$Q$2)/10^9,0)</f>
        <v>0.0004074285011</v>
      </c>
      <c r="AD2430" s="160">
        <f>IF($S$2253&gt;0,'Assumptions (Petroleum)'!AG$10*Model!$S$2253*AVERAGE('Assumptions (Petroleum)'!$O$2:$Q$2)/10^9,0)</f>
        <v>0.0004067391128</v>
      </c>
      <c r="AE2430" s="160">
        <f>IF($S$2253&gt;0,'Assumptions (Petroleum)'!AH$10*Model!$S$2253*AVERAGE('Assumptions (Petroleum)'!$O$2:$Q$2)/10^9,0)</f>
        <v>0.0004074285011</v>
      </c>
      <c r="AF2430" s="160">
        <f>IF($S$2253&gt;0,'Assumptions (Petroleum)'!AI$10*Model!$S$2253*AVERAGE('Assumptions (Petroleum)'!$O$2:$Q$2)/10^9,0)</f>
        <v>0.0004067391128</v>
      </c>
      <c r="AG2430" s="160">
        <f>IF($S$2253&gt;0,'Assumptions (Petroleum)'!AJ$10*Model!$S$2253*AVERAGE('Assumptions (Petroleum)'!$O$2:$Q$2)/10^9,0)</f>
        <v>0.0004074285011</v>
      </c>
      <c r="AH2430" s="160">
        <f>IF($S$2253&gt;0,'Assumptions (Petroleum)'!AK$10*Model!$S$2253*AVERAGE('Assumptions (Petroleum)'!$O$2:$Q$2)/10^9,0)</f>
        <v>0.0002033695564</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0.0001815419958</v>
      </c>
      <c r="V2432" s="160">
        <f>IF($U$2253&gt;0,'Assumptions (Petroleum)'!W$10*Model!$U$2253*AVERAGE('Assumptions (Petroleum)'!$Q$2:$S$2)/10^9,0)</f>
        <v>0.000344929792</v>
      </c>
      <c r="W2432" s="160">
        <f>IF($U$2253&gt;0,'Assumptions (Petroleum)'!X$10*Model!$U$2253*AVERAGE('Assumptions (Petroleum)'!$Q$2:$S$2)/10^9,0)</f>
        <v>0.0003104368128</v>
      </c>
      <c r="X2432" s="160">
        <f>IF($U$2253&gt;0,'Assumptions (Petroleum)'!Y$10*Model!$U$2253*AVERAGE('Assumptions (Petroleum)'!$Q$2:$S$2)/10^9,0)</f>
        <v>0.0002795746735</v>
      </c>
      <c r="Y2432" s="160">
        <f>IF($U$2253&gt;0,'Assumptions (Petroleum)'!Z$10*Model!$U$2253*AVERAGE('Assumptions (Petroleum)'!$Q$2:$S$2)/10^9,0)</f>
        <v>0.0002516172062</v>
      </c>
      <c r="Z2432" s="160">
        <f>IF($U$2253&gt;0,'Assumptions (Petroleum)'!AA$10*Model!$U$2253*AVERAGE('Assumptions (Petroleum)'!$Q$2:$S$2)/10^9,0)</f>
        <v>0.0002262013268</v>
      </c>
      <c r="AA2432" s="160">
        <f>IF($U$2253&gt;0,'Assumptions (Petroleum)'!AB$10*Model!$U$2253*AVERAGE('Assumptions (Petroleum)'!$Q$2:$S$2)/10^9,0)</f>
        <v>0.000214219555</v>
      </c>
      <c r="AB2432" s="160">
        <f>IF($U$2253&gt;0,'Assumptions (Petroleum)'!AC$10*Model!$U$2253*AVERAGE('Assumptions (Petroleum)'!$Q$2:$S$2)/10^9,0)</f>
        <v>0.000214219555</v>
      </c>
      <c r="AC2432" s="160">
        <f>IF($U$2253&gt;0,'Assumptions (Petroleum)'!AD$10*Model!$U$2253*AVERAGE('Assumptions (Petroleum)'!$Q$2:$S$2)/10^9,0)</f>
        <v>0.000214582639</v>
      </c>
      <c r="AD2432" s="160">
        <f>IF($U$2253&gt;0,'Assumptions (Petroleum)'!AE$10*Model!$U$2253*AVERAGE('Assumptions (Petroleum)'!$Q$2:$S$2)/10^9,0)</f>
        <v>0.000214219555</v>
      </c>
      <c r="AE2432" s="160">
        <f>IF($U$2253&gt;0,'Assumptions (Petroleum)'!AF$10*Model!$U$2253*AVERAGE('Assumptions (Petroleum)'!$Q$2:$S$2)/10^9,0)</f>
        <v>0.000214582639</v>
      </c>
      <c r="AF2432" s="160">
        <f>IF($U$2253&gt;0,'Assumptions (Petroleum)'!AG$10*Model!$U$2253*AVERAGE('Assumptions (Petroleum)'!$Q$2:$S$2)/10^9,0)</f>
        <v>0.000214219555</v>
      </c>
      <c r="AG2432" s="160">
        <f>IF($U$2253&gt;0,'Assumptions (Petroleum)'!AH$10*Model!$U$2253*AVERAGE('Assumptions (Petroleum)'!$Q$2:$S$2)/10^9,0)</f>
        <v>0.000214582639</v>
      </c>
      <c r="AH2432" s="160">
        <f>IF($U$2253&gt;0,'Assumptions (Petroleum)'!AI$10*Model!$U$2253*AVERAGE('Assumptions (Petroleum)'!$Q$2:$S$2)/10^9,0)</f>
        <v>0.000214219555</v>
      </c>
      <c r="AI2432" s="160">
        <f>IF($U$2253&gt;0,'Assumptions (Petroleum)'!AJ$10*Model!$U$2253*AVERAGE('Assumptions (Petroleum)'!$Q$2:$S$2)/10^9,0)</f>
        <v>0.000214582639</v>
      </c>
      <c r="AJ2432" s="160">
        <f>IF($U$2253&gt;0,'Assumptions (Petroleum)'!AK$10*Model!$U$2253*AVERAGE('Assumptions (Petroleum)'!$Q$2:$S$2)/10^9,0)</f>
        <v>0.0001071097775</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-0.006033625853</v>
      </c>
      <c r="D2465" s="219">
        <f>IF(Model!D2251+Model!D2252-D2250-D2413+D2361&gt;0,(1-'Assumptions (Petroleum)'!C24)*(Model!D2251+Model!D2252-D2250-D2413+D2361)+Model!D2413-D2308+Model!D2309,Model!D2251+Model!D2252-D2250+D2361-D2308+Model!D2309)</f>
        <v>0.1220586463</v>
      </c>
      <c r="E2465" s="219">
        <f>IF(Model!E2251+Model!E2252-E2250-E2413+E2361&gt;0,(1-'Assumptions (Petroleum)'!D24)*(Model!E2251+Model!E2252-E2250-E2413+E2361)+Model!E2413-E2308+Model!E2309,Model!E2251+Model!E2252-E2250+E2361-E2308+Model!E2309)</f>
        <v>0.06988211279</v>
      </c>
      <c r="F2465" s="219">
        <f>IF(Model!F2251+Model!F2252-F2250-F2413+F2361&gt;0,(1-'Assumptions (Petroleum)'!E24)*(Model!F2251+Model!F2252-F2250-F2413+F2361)+Model!F2413-F2308+Model!F2309,Model!F2251+Model!F2252-F2250+F2361-F2308+Model!F2309)</f>
        <v>0.1366640284</v>
      </c>
      <c r="G2465" s="219">
        <f>IF(Model!G2251+Model!G2252-G2250-G2413+G2361&gt;0,(1-'Assumptions (Petroleum)'!F24)*(Model!G2251+Model!G2252-G2250-G2413+G2361)+Model!G2413-G2308+Model!G2309,Model!G2251+Model!G2252-G2250+G2361-G2308+Model!G2309)</f>
        <v>0.1263859545</v>
      </c>
      <c r="H2465" s="219">
        <f>IF(Model!H2251+Model!H2252-H2250-H2413+H2361&gt;0,(1-'Assumptions (Petroleum)'!G24)*(Model!H2251+Model!H2252-H2250-H2413+H2361)+Model!H2413-H2308+Model!H2309,Model!H2251+Model!H2252-H2250+H2361-H2308+Model!H2309)</f>
        <v>0.1346415917</v>
      </c>
      <c r="I2465" s="219">
        <f>IF(Model!I2251+Model!I2252-I2250-I2413+I2361&gt;0,(1-'Assumptions (Petroleum)'!H24)*(Model!I2251+Model!I2252-I2250-I2413+I2361)+Model!I2413-I2308+Model!I2309,Model!I2251+Model!I2252-I2250+I2361-I2308+Model!I2309)</f>
        <v>0.05937190989</v>
      </c>
      <c r="J2465" s="219">
        <f>IF(Model!J2251+Model!J2252-J2250-J2413+J2361&gt;0,(1-'Assumptions (Petroleum)'!I24)*(Model!J2251+Model!J2252-J2250-J2413+J2361)+Model!J2413-J2308+Model!J2309,Model!J2251+Model!J2252-J2250+J2361-J2308+Model!J2309)</f>
        <v>0.09260776667</v>
      </c>
      <c r="K2465" s="219">
        <f>IF(Model!K2251+Model!K2252-K2250-K2413+K2361&gt;0,(1-'Assumptions (Petroleum)'!J24)*(Model!K2251+Model!K2252-K2250-K2413+K2361)+Model!K2413-K2308+Model!K2309,Model!K2251+Model!K2252-K2250+K2361-K2308+Model!K2309)</f>
        <v>0.06961555433</v>
      </c>
      <c r="L2465" s="219">
        <f>IF(Model!L2251+Model!L2252-L2250-L2413+L2361&gt;0,(1-'Assumptions (Petroleum)'!K24)*(Model!L2251+Model!L2252-L2250-L2413+L2361)+Model!L2413-L2308+Model!L2309,Model!L2251+Model!L2252-L2250+L2361-L2308+Model!L2309)</f>
        <v>-0.004593133985</v>
      </c>
      <c r="M2465" s="219">
        <f>IF(Model!M2251+Model!M2252-M2250-M2413+M2361&gt;0,(1-'Assumptions (Petroleum)'!L24)*(Model!M2251+Model!M2252-M2250-M2413+M2361)+Model!M2413-M2308+Model!M2309,Model!M2251+Model!M2252-M2250+M2361-M2308+Model!M2309)</f>
        <v>-0.002135556804</v>
      </c>
      <c r="N2465" s="219">
        <f>IF(Model!N2251+Model!N2252-N2250-N2413+N2361&gt;0,(1-'Assumptions (Petroleum)'!M24)*(Model!N2251+Model!N2252-N2250-N2413+N2361)+Model!N2413-N2308+Model!N2309,Model!N2251+Model!N2252-N2250+N2361-N2308+Model!N2309)</f>
        <v>0.04064600956</v>
      </c>
      <c r="O2465" s="219">
        <f>IF(Model!O2251+Model!O2252-O2250-O2413+O2361&gt;0,(1-'Assumptions (Petroleum)'!N24)*(Model!O2251+Model!O2252-O2250-O2413+O2361)+Model!O2413-O2308+Model!O2309,Model!O2251+Model!O2252-O2250+O2361-O2308+Model!O2309)</f>
        <v>-0.006048090033</v>
      </c>
      <c r="P2465" s="219">
        <f>IF(Model!P2251+Model!P2252-P2250-P2413+P2361&gt;0,(1-'Assumptions (Petroleum)'!O24)*(Model!P2251+Model!P2252-P2250-P2413+P2361)+Model!P2413-P2308+Model!P2309,Model!P2251+Model!P2252-P2250+P2361-P2308+Model!P2309)</f>
        <v>0.04648562458</v>
      </c>
      <c r="Q2465" s="219">
        <f>IF(Model!Q2251+Model!Q2252-Q2250-Q2413+Q2361&gt;0,(1-'Assumptions (Petroleum)'!P24)*(Model!Q2251+Model!Q2252-Q2250-Q2413+Q2361)+Model!Q2413-Q2308+Model!Q2309,Model!Q2251+Model!Q2252-Q2250+Q2361-Q2308+Model!Q2309)</f>
        <v>0.07382983138</v>
      </c>
      <c r="R2465" s="219">
        <f>IF(Model!R2251+Model!R2252-R2250-R2413+R2361&gt;0,(1-'Assumptions (Petroleum)'!Q24)*(Model!R2251+Model!R2252-R2250-R2413+R2361)+Model!R2413-R2308+Model!R2309,Model!R2251+Model!R2252-R2250+R2361-R2308+Model!R2309)</f>
        <v>0.0354219244</v>
      </c>
      <c r="S2465" s="219">
        <f>IF(Model!S2251+Model!S2252-S2250-S2413+S2361&gt;0,(1-'Assumptions (Petroleum)'!R24)*(Model!S2251+Model!S2252-S2250-S2413+S2361)+Model!S2413-S2308+Model!S2309,Model!S2251+Model!S2252-S2250+S2361-S2308+Model!S2309)</f>
        <v>0.02209935836</v>
      </c>
      <c r="T2465" s="219">
        <f>IF(Model!T2251+Model!T2252-T2250-T2413+T2361&gt;0,(1-'Assumptions (Petroleum)'!S24)*(Model!T2251+Model!T2252-T2250-T2413+T2361)+Model!T2413-T2308+Model!T2309,Model!T2251+Model!T2252-T2250+T2361-T2308+Model!T2309)</f>
        <v>0.009116957291</v>
      </c>
      <c r="U2465" s="219">
        <f>IF(Model!U2251+Model!U2252-U2250-U2413+U2361&gt;0,(1-'Assumptions (Petroleum)'!T24)*(Model!U2251+Model!U2252-U2250-U2413+U2361)+Model!U2413-U2308+Model!U2309,Model!U2251+Model!U2252-U2250+U2361-U2308+Model!U2309)</f>
        <v>0.0214610052</v>
      </c>
      <c r="V2465" s="219">
        <f>IF(Model!V2251+Model!V2252-V2250-V2413+V2361&gt;0,(1-'Assumptions (Petroleum)'!U24)*(Model!V2251+Model!V2252-V2250-V2413+V2361)+Model!V2413-V2308+Model!V2309,Model!V2251+Model!V2252-V2250+V2361-V2308+Model!V2309)</f>
        <v>0.02378908162</v>
      </c>
      <c r="W2465" s="219">
        <f>IF(Model!W2251+Model!W2252-W2250-W2413+W2361&gt;0,(1-'Assumptions (Petroleum)'!V24)*(Model!W2251+Model!W2252-W2250-W2413+W2361)+Model!W2413-W2308+Model!W2309,Model!W2251+Model!W2252-W2250+W2361-W2308+Model!W2309)</f>
        <v>0.0302397821</v>
      </c>
      <c r="X2465" s="219">
        <f>IF(Model!X2251+Model!X2252-X2250-X2413+X2361&gt;0,(1-'Assumptions (Petroleum)'!W24)*(Model!X2251+Model!X2252-X2250-X2413+X2361)+Model!X2413-X2308+Model!X2309,Model!X2251+Model!X2252-X2250+X2361-X2308+Model!X2309)</f>
        <v>0.02916523847</v>
      </c>
      <c r="Y2465" s="219">
        <f>IF(Model!Y2251+Model!Y2252-Y2250-Y2413+Y2361&gt;0,(1-'Assumptions (Petroleum)'!X24)*(Model!Y2251+Model!Y2252-Y2250-Y2413+Y2361)+Model!Y2413-Y2308+Model!Y2309,Model!Y2251+Model!Y2252-Y2250+Y2361-Y2308+Model!Y2309)</f>
        <v>0.03217929806</v>
      </c>
      <c r="Z2465" s="219">
        <f>IF(Model!Z2251+Model!Z2252-Z2250-Z2413+Z2361&gt;0,(1-'Assumptions (Petroleum)'!Y24)*(Model!Z2251+Model!Z2252-Z2250-Z2413+Z2361)+Model!Z2413-Z2308+Model!Z2309,Model!Z2251+Model!Z2252-Z2250+Z2361-Z2308+Model!Z2309)</f>
        <v>0.03090659885</v>
      </c>
      <c r="AA2465" s="219">
        <f>IF(Model!AA2251+Model!AA2252-AA2250-AA2413+AA2361&gt;0,(1-'Assumptions (Petroleum)'!Z24)*(Model!AA2251+Model!AA2252-AA2250-AA2413+AA2361)+Model!AA2413-AA2308+Model!AA2309,Model!AA2251+Model!AA2252-AA2250+AA2361-AA2308+Model!AA2309)</f>
        <v>0.03108326889</v>
      </c>
      <c r="AB2465" s="219">
        <f>IF(Model!AB2251+Model!AB2252-AB2250-AB2413+AB2361&gt;0,(1-'Assumptions (Petroleum)'!AA24)*(Model!AB2251+Model!AB2252-AB2250-AB2413+AB2361)+Model!AB2413-AB2308+Model!AB2309,Model!AB2251+Model!AB2252-AB2250+AB2361-AB2308+Model!AB2309)</f>
        <v>0.03175741298</v>
      </c>
      <c r="AC2465" s="219">
        <f>IF(Model!AC2251+Model!AC2252-AC2250-AC2413+AC2361&gt;0,(1-'Assumptions (Petroleum)'!AB24)*(Model!AC2251+Model!AC2252-AC2250-AC2413+AC2361)+Model!AC2413-AC2308+Model!AC2309,Model!AC2251+Model!AC2252-AC2250+AC2361-AC2308+Model!AC2309)</f>
        <v>0.03347980894</v>
      </c>
      <c r="AD2465" s="219">
        <f>IF(Model!AD2251+Model!AD2252-AD2250-AD2413+AD2361&gt;0,(1-'Assumptions (Petroleum)'!AC24)*(Model!AD2251+Model!AD2252-AD2250-AD2413+AD2361)+Model!AD2413-AD2308+Model!AD2309,Model!AD2251+Model!AD2252-AD2250+AD2361-AD2308+Model!AD2309)</f>
        <v>0.03362349444</v>
      </c>
      <c r="AE2465" s="219">
        <f>IF(Model!AE2251+Model!AE2252-AE2250-AE2413+AE2361&gt;0,(1-'Assumptions (Petroleum)'!AD24)*(Model!AE2251+Model!AE2252-AE2250-AE2413+AE2361)+Model!AE2413-AE2308+Model!AE2309,Model!AE2251+Model!AE2252-AE2250+AE2361-AE2308+Model!AE2309)</f>
        <v>0.03460863542</v>
      </c>
      <c r="AF2465" s="219">
        <f>IF(Model!AF2251+Model!AF2252-AF2250-AF2413+AF2361&gt;0,(1-'Assumptions (Petroleum)'!AE24)*(Model!AF2251+Model!AF2252-AF2250-AF2413+AF2361)+Model!AF2413-AF2308+Model!AF2309,Model!AF2251+Model!AF2252-AF2250+AF2361-AF2308+Model!AF2309)</f>
        <v>0.03372960449</v>
      </c>
      <c r="AG2465" s="219">
        <f>IF(Model!AG2251+Model!AG2252-AG2250-AG2413+AG2361&gt;0,(1-'Assumptions (Petroleum)'!AF24)*(Model!AG2251+Model!AG2252-AG2250-AG2413+AG2361)+Model!AG2413-AG2308+Model!AG2309,Model!AG2251+Model!AG2252-AG2250+AG2361-AG2308+Model!AG2309)</f>
        <v>0.03312784444</v>
      </c>
      <c r="AH2465" s="219">
        <f>IF(Model!AH2251+Model!AH2252-AH2250-AH2413+AH2361&gt;0,(1-'Assumptions (Petroleum)'!AG24)*(Model!AH2251+Model!AH2252-AH2250-AH2413+AH2361)+Model!AH2413-AH2308+Model!AH2309,Model!AH2251+Model!AH2252-AH2250+AH2361-AH2308+Model!AH2309)</f>
        <v>0.03241089087</v>
      </c>
      <c r="AI2465" s="219">
        <f>IF(Model!AI2251+Model!AI2252-AI2250-AI2413+AI2361&gt;0,(1-'Assumptions (Petroleum)'!AH24)*(Model!AI2251+Model!AI2252-AI2250-AI2413+AI2361)+Model!AI2413-AI2308+Model!AI2309,Model!AI2251+Model!AI2252-AI2250+AI2361-AI2308+Model!AI2309)</f>
        <v>0.03101558073</v>
      </c>
      <c r="AJ2465" s="219">
        <f>IF(Model!AJ2251+Model!AJ2252-AJ2250-AJ2413+AJ2361&gt;0,(1-'Assumptions (Petroleum)'!AI24)*(Model!AJ2251+Model!AJ2252-AJ2250-AJ2413+AJ2361)+Model!AJ2413-AJ2308+Model!AJ2309,Model!AJ2251+Model!AJ2252-AJ2250+AJ2361-AJ2308+Model!AJ2309)</f>
        <v>0.02977341342</v>
      </c>
      <c r="AK2465" s="219">
        <f>IF(Model!AK2251+Model!AK2252-AK2250-AK2413+AK2361&gt;0,(1-'Assumptions (Petroleum)'!AJ24)*(Model!AK2251+Model!AK2252-AK2250-AK2413+AK2361)+Model!AK2413-AK2308+Model!AK2309,Model!AK2251+Model!AK2252-AK2250+AK2361-AK2308+Model!AK2309)</f>
        <v>0.02829804561</v>
      </c>
      <c r="AL2465" s="219">
        <f>IF(Model!AL2251+Model!AL2252-AL2250-AL2413+AL2361&gt;0,(1-'Assumptions (Petroleum)'!AK24)*(Model!AL2251+Model!AL2252-AL2250-AL2413+AL2361)+Model!AL2413-AL2308+Model!AL2309,Model!AL2251+Model!AL2252-AL2250+AL2361-AL2308+Model!AL2309)</f>
        <v>0.0269018768</v>
      </c>
      <c r="AM2465" s="219">
        <f>IF(Model!AM2251+Model!AM2252-AM2250-AM2413+AM2361&gt;0,(1-'Assumptions (Petroleum)'!AL24)*(Model!AM2251+Model!AM2252-AM2250-AM2413+AM2361)+Model!AM2413-AM2308+Model!AM2309,Model!AM2251+Model!AM2252-AM2250+AM2361-AM2308+Model!AM2309)</f>
        <v>0.02568845555</v>
      </c>
      <c r="AN2465" s="219">
        <f>IF(Model!AN2251+Model!AN2252-AN2250-AN2413+AN2361&gt;0,(1-'Assumptions (Petroleum)'!AM24)*(Model!AN2251+Model!AN2252-AN2250-AN2413+AN2361)+Model!AN2413-AN2308+Model!AN2309,Model!AN2251+Model!AN2252-AN2250+AN2361-AN2308+Model!AN2309)</f>
        <v>0.02434733745</v>
      </c>
      <c r="AO2465" s="219">
        <f>IF(Model!AO2251+Model!AO2252-AO2250-AO2413+AO2361&gt;0,(1-'Assumptions (Petroleum)'!AN24)*(Model!AO2251+Model!AO2252-AO2250-AO2413+AO2361)+Model!AO2413-AO2308+Model!AO2309,Model!AO2251+Model!AO2252-AO2250+AO2361-AO2308+Model!AO2309)</f>
        <v>0.02308214888</v>
      </c>
      <c r="AP2465" s="219">
        <f>IF(Model!AP2251+Model!AP2252-AP2250-AP2413+AP2361&gt;0,(1-'Assumptions (Petroleum)'!AO24)*(Model!AP2251+Model!AP2252-AP2250-AP2413+AP2361)+Model!AP2413-AP2308+Model!AP2309,Model!AP2251+Model!AP2252-AP2250+AP2361-AP2308+Model!AP2309)</f>
        <v>0.02172475682</v>
      </c>
      <c r="AQ2465" s="219">
        <f>IF(Model!AQ2251+Model!AQ2252-AQ2250-AQ2413+AQ2361&gt;0,(1-'Assumptions (Petroleum)'!AP24)*(Model!AQ2251+Model!AQ2252-AQ2250-AQ2413+AQ2361)+Model!AQ2413-AQ2308+Model!AQ2309,Model!AQ2251+Model!AQ2252-AQ2250+AQ2361-AQ2308+Model!AQ2309)</f>
        <v>0.02019062319</v>
      </c>
      <c r="AR2465" s="219">
        <f>IF(Model!AR2251+Model!AR2252-AR2250-AR2413+AR2361&gt;0,(1-'Assumptions (Petroleum)'!AQ24)*(Model!AR2251+Model!AR2252-AR2250-AR2413+AR2361)+Model!AR2413-AR2308+Model!AR2309,Model!AR2251+Model!AR2252-AR2250+AR2361-AR2308+Model!AR2309)</f>
        <v>0.01854209779</v>
      </c>
      <c r="AS2465" s="219">
        <f>IF(Model!AS2251+Model!AS2252-AS2250-AS2413+AS2361&gt;0,(1-'Assumptions (Petroleum)'!AR24)*(Model!AS2251+Model!AS2252-AS2250-AS2413+AS2361)+Model!AS2413-AS2308+Model!AS2309,Model!AS2251+Model!AS2252-AS2250+AS2361-AS2308+Model!AS2309)</f>
        <v>0.01679908316</v>
      </c>
      <c r="AT2465" s="219">
        <f>IF(Model!AT2251+Model!AT2252-AT2250-AT2413+AT2361&gt;0,(1-'Assumptions (Petroleum)'!AS24)*(Model!AT2251+Model!AT2252-AT2250-AT2413+AT2361)+Model!AT2413-AT2308+Model!AT2309,Model!AT2251+Model!AT2252-AT2250+AT2361-AT2308+Model!AT2309)</f>
        <v>0.01500754767</v>
      </c>
      <c r="AU2465" s="219">
        <f>IF(Model!AU2251+Model!AU2252-AU2250-AU2413+AU2361&gt;0,(1-'Assumptions (Petroleum)'!AT24)*(Model!AU2251+Model!AU2252-AU2250-AU2413+AU2361)+Model!AU2413-AU2308+Model!AU2309,Model!AU2251+Model!AU2252-AU2250+AU2361-AU2308+Model!AU2309)</f>
        <v>0.01316001031</v>
      </c>
      <c r="AV2465" s="219">
        <f>IF(Model!AV2251+Model!AV2252-AV2250-AV2413+AV2361&gt;0,(1-'Assumptions (Petroleum)'!AU24)*(Model!AV2251+Model!AV2252-AV2250-AV2413+AV2361)+Model!AV2413-AV2308+Model!AV2309,Model!AV2251+Model!AV2252-AV2250+AV2361-AV2308+Model!AV2309)</f>
        <v>0.01122174845</v>
      </c>
      <c r="AW2465" s="219">
        <f>IF(Model!AW2251+Model!AW2252-AW2250-AW2413+AW2361&gt;0,(1-'Assumptions (Petroleum)'!AV24)*(Model!AW2251+Model!AW2252-AW2250-AW2413+AW2361)+Model!AW2413-AW2308+Model!AW2309,Model!AW2251+Model!AW2252-AW2250+AW2361-AW2308+Model!AW2309)</f>
        <v>0.009142664802</v>
      </c>
      <c r="AX2465" s="219">
        <f>IF(Model!AX2251+Model!AX2252-AX2250-AX2413+AX2361&gt;0,(1-'Assumptions (Petroleum)'!AW24)*(Model!AX2251+Model!AX2252-AX2250-AX2413+AX2361)+Model!AX2413-AX2308+Model!AX2309,Model!AX2251+Model!AX2252-AX2250+AX2361-AX2308+Model!AX2309)</f>
        <v>0.00703413611</v>
      </c>
      <c r="AY2465" s="219">
        <f>IF(Model!AY2251+Model!AY2252-AY2250-AY2413+AY2361&gt;0,(1-'Assumptions (Petroleum)'!AX24)*(Model!AY2251+Model!AY2252-AY2250-AY2413+AY2361)+Model!AY2413-AY2308+Model!AY2309,Model!AY2251+Model!AY2252-AY2250+AY2361-AY2308+Model!AY2309)</f>
        <v>0.004958287874</v>
      </c>
      <c r="AZ2465" s="219">
        <f>IF(Model!AZ2251+Model!AZ2252-AZ2250-AZ2413+AZ2361&gt;0,(1-'Assumptions (Petroleum)'!AY24)*(Model!AZ2251+Model!AZ2252-AZ2250-AZ2413+AZ2361)+Model!AZ2413-AZ2308+Model!AZ2309,Model!AZ2251+Model!AZ2252-AZ2250+AZ2361-AZ2308+Model!AZ2309)</f>
        <v>0.002568140646</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0.07087814938</v>
      </c>
      <c r="D2466" s="219">
        <f>IF(D2251+D2252-D2250-D2413+D2361&gt;0,'Assumptions (Petroleum)'!C24*(D2251+D2252-D2250-D2413+D2361)-'Assumptions (Petroleum)'!C25*Model!D2248/10^3,'Assumptions (Petroleum)'!C25*Model!D2248/10^3)</f>
        <v>0.07844394927</v>
      </c>
      <c r="E2466" s="219">
        <f>IF(E2251+E2252-E2250-E2413+E2361&gt;0,'Assumptions (Petroleum)'!D24*(E2251+E2252-E2250-E2413+E2361)-'Assumptions (Petroleum)'!D25*Model!E2248/10^3,'Assumptions (Petroleum)'!D25*Model!E2248/10^3)</f>
        <v>0.04362687606</v>
      </c>
      <c r="F2466" s="219">
        <f>IF(F2251+F2252-F2250-F2413+F2361&gt;0,'Assumptions (Petroleum)'!E24*(F2251+F2252-F2250-F2413+F2361)-'Assumptions (Petroleum)'!E25*Model!F2248/10^3,'Assumptions (Petroleum)'!E25*Model!F2248/10^3)</f>
        <v>0.07333660944</v>
      </c>
      <c r="G2466" s="219">
        <f>IF(G2251+G2252-G2250-G2413+G2361&gt;0,'Assumptions (Petroleum)'!F24*(G2251+G2252-G2250-G2413+G2361)-'Assumptions (Petroleum)'!F25*Model!G2248/10^3,'Assumptions (Petroleum)'!F25*Model!G2248/10^3)</f>
        <v>0.07023867252</v>
      </c>
      <c r="H2466" s="219">
        <f>IF(H2251+H2252-H2250-H2413+H2361&gt;0,'Assumptions (Petroleum)'!G24*(H2251+H2252-H2250-H2413+H2361)-'Assumptions (Petroleum)'!G25*Model!H2248/10^3,'Assumptions (Petroleum)'!G25*Model!H2248/10^3)</f>
        <v>0.06961654692</v>
      </c>
      <c r="I2466" s="219">
        <f>IF(I2251+I2252-I2250-I2413+I2361&gt;0,'Assumptions (Petroleum)'!H24*(I2251+I2252-I2250-I2413+I2361)-'Assumptions (Petroleum)'!H25*Model!I2248/10^3,'Assumptions (Petroleum)'!H25*Model!I2248/10^3)</f>
        <v>0.0289061216</v>
      </c>
      <c r="J2466" s="219">
        <f>IF(J2251+J2252-J2250-J2413+J2361&gt;0,'Assumptions (Petroleum)'!I24*(J2251+J2252-J2250-J2413+J2361)-'Assumptions (Petroleum)'!I25*Model!J2248/10^3,'Assumptions (Petroleum)'!I25*Model!J2248/10^3)</f>
        <v>0.04146121959</v>
      </c>
      <c r="K2466" s="219">
        <f>IF(K2251+K2252-K2250-K2413+K2361&gt;0,'Assumptions (Petroleum)'!J24*(K2251+K2252-K2250-K2413+K2361)-'Assumptions (Petroleum)'!J25*Model!K2248/10^3,'Assumptions (Petroleum)'!J25*Model!K2248/10^3)</f>
        <v>0.03220701598</v>
      </c>
      <c r="L2466" s="219">
        <f>IF(L2251+L2252-L2250-L2413+L2361&gt;0,'Assumptions (Petroleum)'!K24*(L2251+L2252-L2250-L2413+L2361)-'Assumptions (Petroleum)'!K25*Model!L2248/10^3,'Assumptions (Petroleum)'!K25*Model!L2248/10^3)</f>
        <v>0</v>
      </c>
      <c r="M2466" s="219">
        <f>IF(M2251+M2252-M2250-M2413+M2361&gt;0,'Assumptions (Petroleum)'!L24*(M2251+M2252-M2250-M2413+M2361)-'Assumptions (Petroleum)'!L25*Model!M2248/10^3,'Assumptions (Petroleum)'!L25*Model!M2248/10^3)</f>
        <v>0</v>
      </c>
      <c r="N2466" s="219">
        <f>IF(N2251+N2252-N2250-N2413+N2361&gt;0,'Assumptions (Petroleum)'!M24*(N2251+N2252-N2250-N2413+N2361)-'Assumptions (Petroleum)'!M25*Model!N2248/10^3,'Assumptions (Petroleum)'!M25*Model!N2248/10^3)</f>
        <v>0.01833868579</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0.01763255927</v>
      </c>
      <c r="Q2466" s="219">
        <f>IF(Q2251+Q2252-Q2250-Q2413+Q2361&gt;0,'Assumptions (Petroleum)'!P24*(Q2251+Q2252-Q2250-Q2413+Q2361)-'Assumptions (Petroleum)'!P25*Model!Q2248/10^3,'Assumptions (Petroleum)'!P25*Model!Q2248/10^3)</f>
        <v>0.03213545352</v>
      </c>
      <c r="R2466" s="219">
        <f>IF(R2251+R2252-R2250-R2413+R2361&gt;0,'Assumptions (Petroleum)'!Q24*(R2251+R2252-R2250-R2413+R2361)-'Assumptions (Petroleum)'!Q25*Model!R2248/10^3,'Assumptions (Petroleum)'!Q25*Model!R2248/10^3)</f>
        <v>0.01055967864</v>
      </c>
      <c r="S2466" s="219">
        <f>IF(S2251+S2252-S2250-S2413+S2361&gt;0,'Assumptions (Petroleum)'!R24*(S2251+S2252-S2250-S2413+S2361)-'Assumptions (Petroleum)'!R25*Model!S2248/10^3,'Assumptions (Petroleum)'!R25*Model!S2248/10^3)</f>
        <v>0.004219090631</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0.003205805518</v>
      </c>
      <c r="V2466" s="219">
        <f>IF(V2251+V2252-V2250-V2413+V2361&gt;0,'Assumptions (Petroleum)'!U24*(V2251+V2252-V2250-V2413+V2361)-'Assumptions (Petroleum)'!U25*Model!V2248/10^3,'Assumptions (Petroleum)'!U25*Model!V2248/10^3)</f>
        <v>0.004352151874</v>
      </c>
      <c r="W2466" s="219">
        <f>IF(W2251+W2252-W2250-W2413+W2361&gt;0,'Assumptions (Petroleum)'!V24*(W2251+W2252-W2250-W2413+W2361)-'Assumptions (Petroleum)'!V25*Model!W2248/10^3,'Assumptions (Petroleum)'!V25*Model!W2248/10^3)</f>
        <v>0.00620410874</v>
      </c>
      <c r="X2466" s="219">
        <f>IF(X2251+X2252-X2250-X2413+X2361&gt;0,'Assumptions (Petroleum)'!W24*(X2251+X2252-X2250-X2413+X2361)-'Assumptions (Petroleum)'!W25*Model!X2248/10^3,'Assumptions (Petroleum)'!W25*Model!X2248/10^3)</f>
        <v>0.006570258924</v>
      </c>
      <c r="Y2466" s="219">
        <f>IF(Y2251+Y2252-Y2250-Y2413+Y2361&gt;0,'Assumptions (Petroleum)'!X24*(Y2251+Y2252-Y2250-Y2413+Y2361)-'Assumptions (Petroleum)'!X25*Model!Y2248/10^3,'Assumptions (Petroleum)'!X25*Model!Y2248/10^3)</f>
        <v>0.007067873971</v>
      </c>
      <c r="Z2466" s="219">
        <f>IF(Z2251+Z2252-Z2250-Z2413+Z2361&gt;0,'Assumptions (Petroleum)'!Y24*(Z2251+Z2252-Z2250-Z2413+Z2361)-'Assumptions (Petroleum)'!Y25*Model!Z2248/10^3,'Assumptions (Petroleum)'!Y25*Model!Z2248/10^3)</f>
        <v>0.007557240505</v>
      </c>
      <c r="AA2466" s="219">
        <f>IF(AA2251+AA2252-AA2250-AA2413+AA2361&gt;0,'Assumptions (Petroleum)'!Z24*(AA2251+AA2252-AA2250-AA2413+AA2361)-'Assumptions (Petroleum)'!Z25*Model!AA2248/10^3,'Assumptions (Petroleum)'!Z25*Model!AA2248/10^3)</f>
        <v>0.007631959114</v>
      </c>
      <c r="AB2466" s="219">
        <f>IF(AB2251+AB2252-AB2250-AB2413+AB2361&gt;0,'Assumptions (Petroleum)'!AA24*(AB2251+AB2252-AB2250-AB2413+AB2361)-'Assumptions (Petroleum)'!AA25*Model!AB2248/10^3,'Assumptions (Petroleum)'!AA25*Model!AB2248/10^3)</f>
        <v>0.007954428218</v>
      </c>
      <c r="AC2466" s="219">
        <f>IF(AC2251+AC2252-AC2250-AC2413+AC2361&gt;0,'Assumptions (Petroleum)'!AB24*(AC2251+AC2252-AC2250-AC2413+AC2361)-'Assumptions (Petroleum)'!AB25*Model!AC2248/10^3,'Assumptions (Petroleum)'!AB25*Model!AC2248/10^3)</f>
        <v>0.008224768538</v>
      </c>
      <c r="AD2466" s="219">
        <f>IF(AD2251+AD2252-AD2250-AD2413+AD2361&gt;0,'Assumptions (Petroleum)'!AC24*(AD2251+AD2252-AD2250-AD2413+AD2361)-'Assumptions (Petroleum)'!AC25*Model!AD2248/10^3,'Assumptions (Petroleum)'!AC25*Model!AD2248/10^3)</f>
        <v>0.008591188151</v>
      </c>
      <c r="AE2466" s="219">
        <f>IF(AE2251+AE2252-AE2250-AE2413+AE2361&gt;0,'Assumptions (Petroleum)'!AD24*(AE2251+AE2252-AE2250-AE2413+AE2361)-'Assumptions (Petroleum)'!AD25*Model!AE2248/10^3,'Assumptions (Petroleum)'!AD25*Model!AE2248/10^3)</f>
        <v>0.008796046465</v>
      </c>
      <c r="AF2466" s="219">
        <f>IF(AF2251+AF2252-AF2250-AF2413+AF2361&gt;0,'Assumptions (Petroleum)'!AE24*(AF2251+AF2252-AF2250-AF2413+AF2361)-'Assumptions (Petroleum)'!AE25*Model!AF2248/10^3,'Assumptions (Petroleum)'!AE25*Model!AF2248/10^3)</f>
        <v>0.008865449407</v>
      </c>
      <c r="AG2466" s="219">
        <f>IF(AG2251+AG2252-AG2250-AG2413+AG2361&gt;0,'Assumptions (Petroleum)'!AF24*(AG2251+AG2252-AG2250-AG2413+AG2361)-'Assumptions (Petroleum)'!AF25*Model!AG2248/10^3,'Assumptions (Petroleum)'!AF25*Model!AG2248/10^3)</f>
        <v>0.008708870534</v>
      </c>
      <c r="AH2466" s="219">
        <f>IF(AH2251+AH2252-AH2250-AH2413+AH2361&gt;0,'Assumptions (Petroleum)'!AG24*(AH2251+AH2252-AH2250-AH2413+AH2361)-'Assumptions (Petroleum)'!AG25*Model!AH2248/10^3,'Assumptions (Petroleum)'!AG25*Model!AH2248/10^3)</f>
        <v>0.008554539289</v>
      </c>
      <c r="AI2466" s="219">
        <f>IF(AI2251+AI2252-AI2250-AI2413+AI2361&gt;0,'Assumptions (Petroleum)'!AH24*(AI2251+AI2252-AI2250-AI2413+AI2361)-'Assumptions (Petroleum)'!AH25*Model!AI2248/10^3,'Assumptions (Petroleum)'!AH25*Model!AI2248/10^3)</f>
        <v>0.008239972365</v>
      </c>
      <c r="AJ2466" s="219">
        <f>IF(AJ2251+AJ2252-AJ2250-AJ2413+AJ2361&gt;0,'Assumptions (Petroleum)'!AI24*(AJ2251+AJ2252-AJ2250-AJ2413+AJ2361)-'Assumptions (Petroleum)'!AI25*Model!AJ2248/10^3,'Assumptions (Petroleum)'!AI25*Model!AJ2248/10^3)</f>
        <v>0.007885979449</v>
      </c>
      <c r="AK2466" s="219">
        <f>IF(AK2251+AK2252-AK2250-AK2413+AK2361&gt;0,'Assumptions (Petroleum)'!AJ24*(AK2251+AK2252-AK2250-AK2413+AK2361)-'Assumptions (Petroleum)'!AJ25*Model!AK2248/10^3,'Assumptions (Petroleum)'!AJ25*Model!AK2248/10^3)</f>
        <v>0.007522265289</v>
      </c>
      <c r="AL2466" s="219">
        <f>IF(AL2251+AL2252-AL2250-AL2413+AL2361&gt;0,'Assumptions (Petroleum)'!AK24*(AL2251+AL2252-AL2250-AL2413+AL2361)-'Assumptions (Petroleum)'!AK25*Model!AL2248/10^3,'Assumptions (Petroleum)'!AK25*Model!AL2248/10^3)</f>
        <v>0.007151131808</v>
      </c>
      <c r="AM2466" s="219">
        <f>IF(AM2251+AM2252-AM2250-AM2413+AM2361&gt;0,'Assumptions (Petroleum)'!AL24*(AM2251+AM2252-AM2250-AM2413+AM2361)-'Assumptions (Petroleum)'!AL25*Model!AM2248/10^3,'Assumptions (Petroleum)'!AL25*Model!AM2248/10^3)</f>
        <v>0.006828576792</v>
      </c>
      <c r="AN2466" s="219">
        <f>IF(AN2251+AN2252-AN2250-AN2413+AN2361&gt;0,'Assumptions (Petroleum)'!AM24*(AN2251+AN2252-AN2250-AN2413+AN2361)-'Assumptions (Petroleum)'!AM25*Model!AN2248/10^3,'Assumptions (Petroleum)'!AM25*Model!AN2248/10^3)</f>
        <v>0.006472077043</v>
      </c>
      <c r="AO2466" s="219">
        <f>IF(AO2251+AO2252-AO2250-AO2413+AO2361&gt;0,'Assumptions (Petroleum)'!AN24*(AO2251+AO2252-AO2250-AO2413+AO2361)-'Assumptions (Petroleum)'!AN25*Model!AO2248/10^3,'Assumptions (Petroleum)'!AN25*Model!AO2248/10^3)</f>
        <v>0.006135761093</v>
      </c>
      <c r="AP2466" s="219">
        <f>IF(AP2251+AP2252-AP2250-AP2413+AP2361&gt;0,'Assumptions (Petroleum)'!AO24*(AP2251+AP2252-AP2250-AP2413+AP2361)-'Assumptions (Petroleum)'!AO25*Model!AP2248/10^3,'Assumptions (Petroleum)'!AO25*Model!AP2248/10^3)</f>
        <v>0.005774935357</v>
      </c>
      <c r="AQ2466" s="219">
        <f>IF(AQ2251+AQ2252-AQ2250-AQ2413+AQ2361&gt;0,'Assumptions (Petroleum)'!AP24*(AQ2251+AQ2252-AQ2250-AQ2413+AQ2361)-'Assumptions (Petroleum)'!AP25*Model!AQ2248/10^3,'Assumptions (Petroleum)'!AP25*Model!AQ2248/10^3)</f>
        <v>0.005367127684</v>
      </c>
      <c r="AR2466" s="219">
        <f>IF(AR2251+AR2252-AR2250-AR2413+AR2361&gt;0,'Assumptions (Petroleum)'!AQ24*(AR2251+AR2252-AR2250-AR2413+AR2361)-'Assumptions (Petroleum)'!AQ25*Model!AR2248/10^3,'Assumptions (Petroleum)'!AQ25*Model!AR2248/10^3)</f>
        <v>0.004928912069</v>
      </c>
      <c r="AS2466" s="219">
        <f>IF(AS2251+AS2252-AS2250-AS2413+AS2361&gt;0,'Assumptions (Petroleum)'!AR24*(AS2251+AS2252-AS2250-AS2413+AS2361)-'Assumptions (Petroleum)'!AR25*Model!AS2248/10^3,'Assumptions (Petroleum)'!AR25*Model!AS2248/10^3)</f>
        <v>0.004465579069</v>
      </c>
      <c r="AT2466" s="219">
        <f>IF(AT2251+AT2252-AT2250-AT2413+AT2361&gt;0,'Assumptions (Petroleum)'!AS24*(AT2251+AT2252-AT2250-AT2413+AT2361)-'Assumptions (Petroleum)'!AS25*Model!AT2248/10^3,'Assumptions (Petroleum)'!AS25*Model!AT2248/10^3)</f>
        <v>0.003989348115</v>
      </c>
      <c r="AU2466" s="219">
        <f>IF(AU2251+AU2252-AU2250-AU2413+AU2361&gt;0,'Assumptions (Petroleum)'!AT24*(AU2251+AU2252-AU2250-AU2413+AU2361)-'Assumptions (Petroleum)'!AT25*Model!AU2248/10^3,'Assumptions (Petroleum)'!AT25*Model!AU2248/10^3)</f>
        <v>0.003498230588</v>
      </c>
      <c r="AV2466" s="219">
        <f>IF(AV2251+AV2252-AV2250-AV2413+AV2361&gt;0,'Assumptions (Petroleum)'!AU24*(AV2251+AV2252-AV2250-AV2413+AV2361)-'Assumptions (Petroleum)'!AU25*Model!AV2248/10^3,'Assumptions (Petroleum)'!AU25*Model!AV2248/10^3)</f>
        <v>0.002982996425</v>
      </c>
      <c r="AW2466" s="219">
        <f>IF(AW2251+AW2252-AW2250-AW2413+AW2361&gt;0,'Assumptions (Petroleum)'!AV24*(AW2251+AW2252-AW2250-AW2413+AW2361)-'Assumptions (Petroleum)'!AV25*Model!AW2248/10^3,'Assumptions (Petroleum)'!AV25*Model!AW2248/10^3)</f>
        <v>0.002430328618</v>
      </c>
      <c r="AX2466" s="219">
        <f>IF(AX2251+AX2252-AX2250-AX2413+AX2361&gt;0,'Assumptions (Petroleum)'!AW24*(AX2251+AX2252-AX2250-AX2413+AX2361)-'Assumptions (Petroleum)'!AW25*Model!AX2248/10^3,'Assumptions (Petroleum)'!AW25*Model!AX2248/10^3)</f>
        <v>0.00186983365</v>
      </c>
      <c r="AY2466" s="219">
        <f>IF(AY2251+AY2252-AY2250-AY2413+AY2361&gt;0,'Assumptions (Petroleum)'!AX24*(AY2251+AY2252-AY2250-AY2413+AY2361)-'Assumptions (Petroleum)'!AX25*Model!AY2248/10^3,'Assumptions (Petroleum)'!AX25*Model!AY2248/10^3)</f>
        <v>0.001318025891</v>
      </c>
      <c r="AZ2466" s="219">
        <f>IF(AZ2251+AZ2252-AZ2250-AZ2413+AZ2361&gt;0,'Assumptions (Petroleum)'!AY24*(AZ2251+AZ2252-AZ2250-AZ2413+AZ2361)-'Assumptions (Petroleum)'!AY25*Model!AZ2248/10^3,'Assumptions (Petroleum)'!AY25*Model!AZ2248/10^3)</f>
        <v>0.0006826702982</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0.029536</v>
      </c>
      <c r="D2467" s="332">
        <f>'Assumptions (NG)'!$V$39*D2253/10^9</f>
        <v>0.029328</v>
      </c>
      <c r="E2467" s="332">
        <f>'Assumptions (NG)'!$V$39*E2253/10^9</f>
        <v>0.029472</v>
      </c>
      <c r="F2467" s="332">
        <f>'Assumptions (NG)'!$V$39*F2253/10^9</f>
        <v>0.01872</v>
      </c>
      <c r="G2467" s="332">
        <f>'Assumptions (NG)'!$V$39*G2253/10^9</f>
        <v>0.01264</v>
      </c>
      <c r="H2467" s="332">
        <f>'Assumptions (NG)'!$V$39*H2253/10^9</f>
        <v>0.018096</v>
      </c>
      <c r="I2467" s="332">
        <f>'Assumptions (NG)'!$V$39*I2253/10^9</f>
        <v>0.005696</v>
      </c>
      <c r="J2467" s="332">
        <f>'Assumptions (NG)'!$V$39*J2253/10^9</f>
        <v>0.021088</v>
      </c>
      <c r="K2467" s="332">
        <f>'Assumptions (NG)'!$V$39*K2253/10^9</f>
        <v>0.001488</v>
      </c>
      <c r="L2467" s="332">
        <f>'Assumptions (NG)'!$V$39*L2253/10^9</f>
        <v>0.004352</v>
      </c>
      <c r="M2467" s="332">
        <f>'Assumptions (NG)'!$V$39*M2253/10^9</f>
        <v>0.0036</v>
      </c>
      <c r="N2467" s="332">
        <f>'Assumptions (NG)'!$V$39*N2253/10^9</f>
        <v>0.01192</v>
      </c>
      <c r="O2467" s="332">
        <f>'Assumptions (NG)'!$V$39*O2253/10^9</f>
        <v>0.005408</v>
      </c>
      <c r="P2467" s="332">
        <f>'Assumptions (NG)'!$V$39*P2253/10^9</f>
        <v>0.00856</v>
      </c>
      <c r="Q2467" s="332">
        <f>'Assumptions (NG)'!$V$39*Q2253/10^9</f>
        <v>0.001584</v>
      </c>
      <c r="R2467" s="332">
        <f>'Assumptions (NG)'!$V$39*R2253/10^9</f>
        <v>0.001904</v>
      </c>
      <c r="S2467" s="332">
        <f>'Assumptions (NG)'!$V$39*S2253/10^9</f>
        <v>0.001264</v>
      </c>
      <c r="T2467" s="332">
        <f>'Assumptions (NG)'!$V$39*T2253/10^9</f>
        <v>0</v>
      </c>
      <c r="U2467" s="332">
        <f>'Assumptions (NG)'!$V$39*U2253/10^9</f>
        <v>0.00064</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3.908548628</v>
      </c>
      <c r="D2468" s="334">
        <f>D2248*'Assumptions (Petroleum)'!$V23</f>
        <v>4.381109149</v>
      </c>
      <c r="E2468" s="334">
        <f>E2248*'Assumptions (Petroleum)'!$V23</f>
        <v>3.469924337</v>
      </c>
      <c r="F2468" s="334">
        <f>F2248*'Assumptions (Petroleum)'!$V23</f>
        <v>4.077226853</v>
      </c>
      <c r="G2468" s="334">
        <f>G2248*'Assumptions (Petroleum)'!$V23</f>
        <v>3.811755535</v>
      </c>
      <c r="H2468" s="334">
        <f>H2248*'Assumptions (Petroleum)'!$V23</f>
        <v>3.176997392</v>
      </c>
      <c r="I2468" s="334">
        <f>I2248*'Assumptions (Petroleum)'!$V23</f>
        <v>2.234480695</v>
      </c>
      <c r="J2468" s="334">
        <f>J2248*'Assumptions (Petroleum)'!$V23</f>
        <v>2.680716285</v>
      </c>
      <c r="K2468" s="334">
        <f>K2248*'Assumptions (Petroleum)'!$V23</f>
        <v>2.074864364</v>
      </c>
      <c r="L2468" s="334">
        <f>L2248*'Assumptions (Petroleum)'!$V23</f>
        <v>1.555322827</v>
      </c>
      <c r="M2468" s="334">
        <f>M2248*'Assumptions (Petroleum)'!$V23</f>
        <v>1.609944922</v>
      </c>
      <c r="N2468" s="334">
        <f>N2248*'Assumptions (Petroleum)'!$V23</f>
        <v>2.498413038</v>
      </c>
      <c r="O2468" s="334">
        <f>O2248*'Assumptions (Petroleum)'!$V23</f>
        <v>1.800054483</v>
      </c>
      <c r="P2468" s="334">
        <f>P2248*'Assumptions (Petroleum)'!$V23</f>
        <v>2.607589021</v>
      </c>
      <c r="Q2468" s="334">
        <f>Q2248*'Assumptions (Petroleum)'!$V23</f>
        <v>3.009534401</v>
      </c>
      <c r="R2468" s="334">
        <f>R2248*'Assumptions (Petroleum)'!$V23</f>
        <v>2.560550366</v>
      </c>
      <c r="S2468" s="334">
        <f>S2248*'Assumptions (Petroleum)'!$V23</f>
        <v>1.953803111</v>
      </c>
      <c r="T2468" s="334">
        <f>T2248*'Assumptions (Petroleum)'!$V23</f>
        <v>1.613874016</v>
      </c>
      <c r="U2468" s="334">
        <f>U2248*'Assumptions (Petroleum)'!$V23</f>
        <v>1.721159424</v>
      </c>
      <c r="V2468" s="334">
        <f>V2248*'Assumptions (Petroleum)'!$V23</f>
        <v>1.721159424</v>
      </c>
      <c r="W2468" s="334">
        <f>W2248*'Assumptions (Petroleum)'!$V23</f>
        <v>1.721159424</v>
      </c>
      <c r="X2468" s="334">
        <f>X2248*'Assumptions (Petroleum)'!$V23</f>
        <v>1.663787443</v>
      </c>
      <c r="Y2468" s="334">
        <f>Y2248*'Assumptions (Petroleum)'!$V23</f>
        <v>1.606415462</v>
      </c>
      <c r="Z2468" s="334">
        <f>Z2248*'Assumptions (Petroleum)'!$V23</f>
        <v>1.549043481</v>
      </c>
      <c r="AA2468" s="334">
        <f>AA2248*'Assumptions (Petroleum)'!$V23</f>
        <v>1.4916715</v>
      </c>
      <c r="AB2468" s="334">
        <f>AB2248*'Assumptions (Petroleum)'!$V23</f>
        <v>1.43429952</v>
      </c>
      <c r="AC2468" s="334">
        <f>AC2248*'Assumptions (Petroleum)'!$V23</f>
        <v>1.376927539</v>
      </c>
      <c r="AD2468" s="334">
        <f>AD2248*'Assumptions (Petroleum)'!$V23</f>
        <v>1.319555558</v>
      </c>
      <c r="AE2468" s="334">
        <f>AE2248*'Assumptions (Petroleum)'!$V23</f>
        <v>1.262183577</v>
      </c>
      <c r="AF2468" s="334">
        <f>AF2248*'Assumptions (Petroleum)'!$V23</f>
        <v>1.204811597</v>
      </c>
      <c r="AG2468" s="334">
        <f>AG2248*'Assumptions (Petroleum)'!$V23</f>
        <v>1.147439616</v>
      </c>
      <c r="AH2468" s="334">
        <f>AH2248*'Assumptions (Petroleum)'!$V23</f>
        <v>1.090067635</v>
      </c>
      <c r="AI2468" s="334">
        <f>AI2248*'Assumptions (Petroleum)'!$V23</f>
        <v>1.032695654</v>
      </c>
      <c r="AJ2468" s="334">
        <f>AJ2248*'Assumptions (Petroleum)'!$V23</f>
        <v>0.9753236734</v>
      </c>
      <c r="AK2468" s="334">
        <f>AK2248*'Assumptions (Petroleum)'!$V23</f>
        <v>0.9179516926</v>
      </c>
      <c r="AL2468" s="334">
        <f>AL2248*'Assumptions (Petroleum)'!$V23</f>
        <v>0.8605797118</v>
      </c>
      <c r="AM2468" s="334">
        <f>AM2248*'Assumptions (Petroleum)'!$V23</f>
        <v>0.803207731</v>
      </c>
      <c r="AN2468" s="334">
        <f>AN2248*'Assumptions (Petroleum)'!$V23</f>
        <v>0.7458357502</v>
      </c>
      <c r="AO2468" s="334">
        <f>AO2248*'Assumptions (Petroleum)'!$V23</f>
        <v>0.6884637694</v>
      </c>
      <c r="AP2468" s="334">
        <f>AP2248*'Assumptions (Petroleum)'!$V23</f>
        <v>0.6310917887</v>
      </c>
      <c r="AQ2468" s="334">
        <f>AQ2248*'Assumptions (Petroleum)'!$V23</f>
        <v>0.5737198079</v>
      </c>
      <c r="AR2468" s="334">
        <f>AR2248*'Assumptions (Petroleum)'!$V23</f>
        <v>0.5163478271</v>
      </c>
      <c r="AS2468" s="334">
        <f>AS2248*'Assumptions (Petroleum)'!$V23</f>
        <v>0.4589758463</v>
      </c>
      <c r="AT2468" s="334">
        <f>AT2248*'Assumptions (Petroleum)'!$V23</f>
        <v>0.4016038655</v>
      </c>
      <c r="AU2468" s="334">
        <f>AU2248*'Assumptions (Petroleum)'!$V23</f>
        <v>0.3442318847</v>
      </c>
      <c r="AV2468" s="334">
        <f>AV2248*'Assumptions (Petroleum)'!$V23</f>
        <v>0.2868599039</v>
      </c>
      <c r="AW2468" s="334">
        <f>AW2248*'Assumptions (Petroleum)'!$V23</f>
        <v>0.2294879231</v>
      </c>
      <c r="AX2468" s="334">
        <f>AX2248*'Assumptions (Petroleum)'!$V23</f>
        <v>0.1721159424</v>
      </c>
      <c r="AY2468" s="334">
        <f>AY2248*'Assumptions (Petroleum)'!$V23</f>
        <v>0.1147439616</v>
      </c>
      <c r="AZ2468" s="334">
        <f>AZ2248*'Assumptions (Petroleum)'!$V23</f>
        <v>0.05737198079</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1.963385989</v>
      </c>
      <c r="AP2469" s="336">
        <f>'Assumptions (Battery)'!AO47</f>
        <v>1.963385989</v>
      </c>
      <c r="AQ2469" s="336">
        <f>'Assumptions (Battery)'!AP47</f>
        <v>1.963385989</v>
      </c>
      <c r="AR2469" s="336">
        <f>'Assumptions (Battery)'!AQ47</f>
        <v>1.963385989</v>
      </c>
      <c r="AS2469" s="336">
        <f>'Assumptions (Battery)'!AR47</f>
        <v>1.963385989</v>
      </c>
      <c r="AT2469" s="336">
        <f>'Assumptions (Battery)'!AS47</f>
        <v>1.963385989</v>
      </c>
      <c r="AU2469" s="336">
        <f>'Assumptions (Battery)'!AT47</f>
        <v>1.963385989</v>
      </c>
      <c r="AV2469" s="336">
        <f>'Assumptions (Battery)'!AU47</f>
        <v>1.963385989</v>
      </c>
      <c r="AW2469" s="336">
        <f>'Assumptions (Battery)'!AV47</f>
        <v>1.963385989</v>
      </c>
      <c r="AX2469" s="336">
        <f>'Assumptions (Battery)'!AW47</f>
        <v>1.963385989</v>
      </c>
      <c r="AY2469" s="336">
        <f>'Assumptions (Battery)'!AX47</f>
        <v>1.963385989</v>
      </c>
      <c r="AZ2469" s="336">
        <f>'Assumptions (Battery)'!AY47</f>
        <v>1.963385989</v>
      </c>
      <c r="BA2469" s="336">
        <f>'Assumptions (Battery)'!AZ47</f>
        <v>1.963385989</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0.0006888</v>
      </c>
      <c r="Y2470" s="247">
        <f t="shared" ref="Y2470:BA2470" si="84">X2470-Y2469+X2479</f>
        <v>1.964074789</v>
      </c>
      <c r="Z2470" s="247">
        <f t="shared" si="84"/>
        <v>3.927460779</v>
      </c>
      <c r="AA2470" s="247">
        <f t="shared" si="84"/>
        <v>5.890846768</v>
      </c>
      <c r="AB2470" s="247">
        <f t="shared" si="84"/>
        <v>7.854232757</v>
      </c>
      <c r="AC2470" s="247">
        <f t="shared" si="84"/>
        <v>9.817618746</v>
      </c>
      <c r="AD2470" s="247">
        <f t="shared" si="84"/>
        <v>11.78100474</v>
      </c>
      <c r="AE2470" s="247">
        <f t="shared" si="84"/>
        <v>13.74439072</v>
      </c>
      <c r="AF2470" s="247">
        <f t="shared" si="84"/>
        <v>15.70777671</v>
      </c>
      <c r="AG2470" s="247">
        <f t="shared" si="84"/>
        <v>17.6711627</v>
      </c>
      <c r="AH2470" s="247">
        <f t="shared" si="84"/>
        <v>19.63454869</v>
      </c>
      <c r="AI2470" s="247">
        <f t="shared" si="84"/>
        <v>21.59793468</v>
      </c>
      <c r="AJ2470" s="247">
        <f t="shared" si="84"/>
        <v>23.56132067</v>
      </c>
      <c r="AK2470" s="247">
        <f t="shared" si="84"/>
        <v>25.52470666</v>
      </c>
      <c r="AL2470" s="247">
        <f t="shared" si="84"/>
        <v>27.48809265</v>
      </c>
      <c r="AM2470" s="247">
        <f t="shared" si="84"/>
        <v>29.45147864</v>
      </c>
      <c r="AN2470" s="247">
        <f t="shared" si="84"/>
        <v>31.41486463</v>
      </c>
      <c r="AO2470" s="247">
        <f t="shared" si="84"/>
        <v>31.41486463</v>
      </c>
      <c r="AP2470" s="247">
        <f t="shared" si="84"/>
        <v>33.37825062</v>
      </c>
      <c r="AQ2470" s="247">
        <f t="shared" si="84"/>
        <v>35.34163661</v>
      </c>
      <c r="AR2470" s="247">
        <f t="shared" si="84"/>
        <v>37.3050226</v>
      </c>
      <c r="AS2470" s="247">
        <f t="shared" si="84"/>
        <v>39.26840859</v>
      </c>
      <c r="AT2470" s="247">
        <f t="shared" si="84"/>
        <v>41.23179457</v>
      </c>
      <c r="AU2470" s="247">
        <f t="shared" si="84"/>
        <v>43.19518056</v>
      </c>
      <c r="AV2470" s="247">
        <f t="shared" si="84"/>
        <v>45.15856655</v>
      </c>
      <c r="AW2470" s="247">
        <f t="shared" si="84"/>
        <v>47.12195254</v>
      </c>
      <c r="AX2470" s="247">
        <f t="shared" si="84"/>
        <v>49.08533853</v>
      </c>
      <c r="AY2470" s="247">
        <f t="shared" si="84"/>
        <v>51.04872452</v>
      </c>
      <c r="AZ2470" s="247">
        <f t="shared" si="84"/>
        <v>53.01211051</v>
      </c>
      <c r="BA2470" s="247">
        <f t="shared" si="84"/>
        <v>54.9754965</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2</v>
      </c>
      <c r="AD2471" s="338">
        <f>'Assumptions (Battery)'!AC46</f>
        <v>0</v>
      </c>
      <c r="AE2471" s="338">
        <f>'Assumptions (Battery)'!AD46</f>
        <v>0</v>
      </c>
      <c r="AF2471" s="338">
        <f>'Assumptions (Battery)'!AE46</f>
        <v>1</v>
      </c>
      <c r="AG2471" s="338">
        <f>'Assumptions (Battery)'!AF46</f>
        <v>2.6</v>
      </c>
      <c r="AH2471" s="338">
        <f>'Assumptions (Battery)'!AG46</f>
        <v>20</v>
      </c>
      <c r="AI2471" s="338">
        <f>'Assumptions (Battery)'!AH46</f>
        <v>71.1</v>
      </c>
      <c r="AJ2471" s="338">
        <f>'Assumptions (Battery)'!AI46</f>
        <v>39.8</v>
      </c>
      <c r="AK2471" s="338">
        <f>'Assumptions (Battery)'!AJ46</f>
        <v>1.5</v>
      </c>
      <c r="AL2471" s="338">
        <f>'Assumptions (Battery)'!AK46</f>
        <v>34.2</v>
      </c>
      <c r="AM2471" s="338">
        <f>'Assumptions (Battery)'!AL46</f>
        <v>0</v>
      </c>
      <c r="AN2471" s="338">
        <f>'Assumptions (Battery)'!AM46</f>
        <v>0</v>
      </c>
      <c r="AO2471" s="338">
        <f>'Assumptions (Battery)'!AN46</f>
        <v>3102.081929</v>
      </c>
      <c r="AP2471" s="338">
        <f>'Assumptions (Battery)'!AO46</f>
        <v>3102.081929</v>
      </c>
      <c r="AQ2471" s="338">
        <f>'Assumptions (Battery)'!AP46</f>
        <v>3102.081929</v>
      </c>
      <c r="AR2471" s="338">
        <f>'Assumptions (Battery)'!AQ46</f>
        <v>3102.081929</v>
      </c>
      <c r="AS2471" s="338">
        <f>'Assumptions (Battery)'!AR46</f>
        <v>3102.081929</v>
      </c>
      <c r="AT2471" s="338">
        <f>'Assumptions (Battery)'!AS46</f>
        <v>3104.081929</v>
      </c>
      <c r="AU2471" s="338">
        <f>'Assumptions (Battery)'!AT46</f>
        <v>3102.081929</v>
      </c>
      <c r="AV2471" s="338">
        <f>'Assumptions (Battery)'!AU46</f>
        <v>3102.081929</v>
      </c>
      <c r="AW2471" s="338">
        <f>'Assumptions (Battery)'!AV46</f>
        <v>3103.081929</v>
      </c>
      <c r="AX2471" s="338">
        <f>'Assumptions (Battery)'!AW46</f>
        <v>3104.681929</v>
      </c>
      <c r="AY2471" s="338">
        <f>'Assumptions (Battery)'!AX46</f>
        <v>3122.081929</v>
      </c>
      <c r="AZ2471" s="338">
        <f>'Assumptions (Battery)'!AY46</f>
        <v>3173.181929</v>
      </c>
      <c r="BA2471" s="338">
        <f>'Assumptions (Battery)'!AZ46</f>
        <v>3141.881929</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172.2</v>
      </c>
      <c r="Y2472" s="253">
        <f t="shared" ref="Y2472:BA2472" si="85">X2472-Y2471+X2478</f>
        <v>3274.281929</v>
      </c>
      <c r="Z2472" s="253">
        <f t="shared" si="85"/>
        <v>6376.363858</v>
      </c>
      <c r="AA2472" s="253">
        <f t="shared" si="85"/>
        <v>9478.445787</v>
      </c>
      <c r="AB2472" s="253">
        <f t="shared" si="85"/>
        <v>12580.52772</v>
      </c>
      <c r="AC2472" s="253">
        <f t="shared" si="85"/>
        <v>15680.60965</v>
      </c>
      <c r="AD2472" s="253">
        <f t="shared" si="85"/>
        <v>18784.69157</v>
      </c>
      <c r="AE2472" s="253">
        <f t="shared" si="85"/>
        <v>21886.7735</v>
      </c>
      <c r="AF2472" s="253">
        <f t="shared" si="85"/>
        <v>24987.85543</v>
      </c>
      <c r="AG2472" s="253">
        <f t="shared" si="85"/>
        <v>28088.33736</v>
      </c>
      <c r="AH2472" s="253">
        <f t="shared" si="85"/>
        <v>31173.01929</v>
      </c>
      <c r="AI2472" s="253">
        <f t="shared" si="85"/>
        <v>34224.00122</v>
      </c>
      <c r="AJ2472" s="253">
        <f t="shared" si="85"/>
        <v>37357.38315</v>
      </c>
      <c r="AK2472" s="253">
        <f t="shared" si="85"/>
        <v>40497.76508</v>
      </c>
      <c r="AL2472" s="253">
        <f t="shared" si="85"/>
        <v>43567.14701</v>
      </c>
      <c r="AM2472" s="253">
        <f t="shared" si="85"/>
        <v>46703.42894</v>
      </c>
      <c r="AN2472" s="253">
        <f t="shared" si="85"/>
        <v>49805.51087</v>
      </c>
      <c r="AO2472" s="253">
        <f t="shared" si="85"/>
        <v>49805.51087</v>
      </c>
      <c r="AP2472" s="253">
        <f t="shared" si="85"/>
        <v>52907.59279</v>
      </c>
      <c r="AQ2472" s="253">
        <f t="shared" si="85"/>
        <v>56009.67472</v>
      </c>
      <c r="AR2472" s="253">
        <f t="shared" si="85"/>
        <v>59111.75665</v>
      </c>
      <c r="AS2472" s="253">
        <f t="shared" si="85"/>
        <v>62213.83858</v>
      </c>
      <c r="AT2472" s="253">
        <f t="shared" si="85"/>
        <v>65313.92051</v>
      </c>
      <c r="AU2472" s="253">
        <f t="shared" si="85"/>
        <v>68418.00244</v>
      </c>
      <c r="AV2472" s="253">
        <f t="shared" si="85"/>
        <v>71520.08437</v>
      </c>
      <c r="AW2472" s="253">
        <f t="shared" si="85"/>
        <v>74621.1663</v>
      </c>
      <c r="AX2472" s="253">
        <f t="shared" si="85"/>
        <v>77721.64823</v>
      </c>
      <c r="AY2472" s="253">
        <f t="shared" si="85"/>
        <v>80806.33016</v>
      </c>
      <c r="AZ2472" s="253">
        <f t="shared" si="85"/>
        <v>83857.31209</v>
      </c>
      <c r="BA2472" s="253">
        <f t="shared" si="85"/>
        <v>86990.69401</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2.0</v>
      </c>
      <c r="M2473" s="171">
        <v>2.0</v>
      </c>
      <c r="N2473" s="171">
        <v>2.0</v>
      </c>
      <c r="O2473" s="171">
        <v>3.0</v>
      </c>
      <c r="P2473" s="171">
        <v>5.6</v>
      </c>
      <c r="Q2473" s="171">
        <v>25.6</v>
      </c>
      <c r="R2473" s="171">
        <v>96.7</v>
      </c>
      <c r="S2473" s="171">
        <v>136.5</v>
      </c>
      <c r="T2473" s="171">
        <v>138.0</v>
      </c>
      <c r="U2473" s="171">
        <v>172.2</v>
      </c>
      <c r="V2473" s="319">
        <f t="shared" ref="V2473:W2473" si="86">U2473+V2478</f>
        <v>172.2</v>
      </c>
      <c r="W2473" s="319">
        <f t="shared" si="86"/>
        <v>172.2</v>
      </c>
      <c r="X2473" s="154">
        <f t="shared" ref="X2473:AZ2473" si="87">W2473+($BA$2473-$W$2473)/($BA$2-$W$2)</f>
        <v>3274.281929</v>
      </c>
      <c r="Y2473" s="154">
        <f t="shared" si="87"/>
        <v>6376.363858</v>
      </c>
      <c r="Z2473" s="154">
        <f t="shared" si="87"/>
        <v>9478.445787</v>
      </c>
      <c r="AA2473" s="154">
        <f t="shared" si="87"/>
        <v>12580.52772</v>
      </c>
      <c r="AB2473" s="154">
        <f t="shared" si="87"/>
        <v>15682.60965</v>
      </c>
      <c r="AC2473" s="154">
        <f t="shared" si="87"/>
        <v>18784.69157</v>
      </c>
      <c r="AD2473" s="154">
        <f t="shared" si="87"/>
        <v>21886.7735</v>
      </c>
      <c r="AE2473" s="154">
        <f t="shared" si="87"/>
        <v>24988.85543</v>
      </c>
      <c r="AF2473" s="154">
        <f t="shared" si="87"/>
        <v>28090.93736</v>
      </c>
      <c r="AG2473" s="154">
        <f t="shared" si="87"/>
        <v>31193.01929</v>
      </c>
      <c r="AH2473" s="154">
        <f t="shared" si="87"/>
        <v>34295.10122</v>
      </c>
      <c r="AI2473" s="154">
        <f t="shared" si="87"/>
        <v>37397.18315</v>
      </c>
      <c r="AJ2473" s="154">
        <f t="shared" si="87"/>
        <v>40499.26508</v>
      </c>
      <c r="AK2473" s="154">
        <f t="shared" si="87"/>
        <v>43601.34701</v>
      </c>
      <c r="AL2473" s="154">
        <f t="shared" si="87"/>
        <v>46703.42894</v>
      </c>
      <c r="AM2473" s="154">
        <f t="shared" si="87"/>
        <v>49805.51087</v>
      </c>
      <c r="AN2473" s="154">
        <f t="shared" si="87"/>
        <v>52907.59279</v>
      </c>
      <c r="AO2473" s="154">
        <f t="shared" si="87"/>
        <v>56009.67472</v>
      </c>
      <c r="AP2473" s="154">
        <f t="shared" si="87"/>
        <v>59111.75665</v>
      </c>
      <c r="AQ2473" s="154">
        <f t="shared" si="87"/>
        <v>62213.83858</v>
      </c>
      <c r="AR2473" s="154">
        <f t="shared" si="87"/>
        <v>65315.92051</v>
      </c>
      <c r="AS2473" s="154">
        <f t="shared" si="87"/>
        <v>68418.00244</v>
      </c>
      <c r="AT2473" s="154">
        <f t="shared" si="87"/>
        <v>71520.08437</v>
      </c>
      <c r="AU2473" s="154">
        <f t="shared" si="87"/>
        <v>74622.1663</v>
      </c>
      <c r="AV2473" s="154">
        <f t="shared" si="87"/>
        <v>77724.24823</v>
      </c>
      <c r="AW2473" s="154">
        <f t="shared" si="87"/>
        <v>80826.33016</v>
      </c>
      <c r="AX2473" s="154">
        <f t="shared" si="87"/>
        <v>83928.41209</v>
      </c>
      <c r="AY2473" s="154">
        <f t="shared" si="87"/>
        <v>87030.49401</v>
      </c>
      <c r="AZ2473" s="154">
        <f t="shared" si="87"/>
        <v>90132.57594</v>
      </c>
      <c r="BA2473" s="155">
        <f>Inputs!$H$14</f>
        <v>93234.65787</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0.000008</v>
      </c>
      <c r="M2474" s="342">
        <f t="shared" si="88"/>
        <v>0.000008</v>
      </c>
      <c r="N2474" s="342">
        <f t="shared" si="88"/>
        <v>0.000008</v>
      </c>
      <c r="O2474" s="342">
        <f t="shared" si="88"/>
        <v>0.000012</v>
      </c>
      <c r="P2474" s="342">
        <f t="shared" si="88"/>
        <v>0.0000224</v>
      </c>
      <c r="Q2474" s="342">
        <f t="shared" si="88"/>
        <v>0.0001024</v>
      </c>
      <c r="R2474" s="342">
        <f t="shared" si="88"/>
        <v>0.0003868</v>
      </c>
      <c r="S2474" s="342">
        <f t="shared" si="88"/>
        <v>0.000546</v>
      </c>
      <c r="T2474" s="342">
        <f t="shared" si="88"/>
        <v>0.000552</v>
      </c>
      <c r="U2474" s="342">
        <f t="shared" si="88"/>
        <v>0.0006888</v>
      </c>
      <c r="V2474" s="342">
        <f t="shared" si="88"/>
        <v>0.0006888</v>
      </c>
      <c r="W2474" s="342">
        <f t="shared" si="88"/>
        <v>0.0006888</v>
      </c>
      <c r="X2474" s="154">
        <f t="shared" ref="X2474:AZ2474" si="89">W2474+($BA$2474-$W$2474)/($BA$2-$W$2)</f>
        <v>1.964074789</v>
      </c>
      <c r="Y2474" s="154">
        <f t="shared" si="89"/>
        <v>3.927460779</v>
      </c>
      <c r="Z2474" s="154">
        <f t="shared" si="89"/>
        <v>5.890846768</v>
      </c>
      <c r="AA2474" s="154">
        <f t="shared" si="89"/>
        <v>7.854232757</v>
      </c>
      <c r="AB2474" s="154">
        <f t="shared" si="89"/>
        <v>9.817618746</v>
      </c>
      <c r="AC2474" s="154">
        <f t="shared" si="89"/>
        <v>11.78100474</v>
      </c>
      <c r="AD2474" s="154">
        <f t="shared" si="89"/>
        <v>13.74439072</v>
      </c>
      <c r="AE2474" s="154">
        <f t="shared" si="89"/>
        <v>15.70777671</v>
      </c>
      <c r="AF2474" s="154">
        <f t="shared" si="89"/>
        <v>17.6711627</v>
      </c>
      <c r="AG2474" s="154">
        <f t="shared" si="89"/>
        <v>19.63454869</v>
      </c>
      <c r="AH2474" s="154">
        <f t="shared" si="89"/>
        <v>21.59793468</v>
      </c>
      <c r="AI2474" s="154">
        <f t="shared" si="89"/>
        <v>23.56132067</v>
      </c>
      <c r="AJ2474" s="154">
        <f t="shared" si="89"/>
        <v>25.52470666</v>
      </c>
      <c r="AK2474" s="154">
        <f t="shared" si="89"/>
        <v>27.48809265</v>
      </c>
      <c r="AL2474" s="154">
        <f t="shared" si="89"/>
        <v>29.45147864</v>
      </c>
      <c r="AM2474" s="154">
        <f t="shared" si="89"/>
        <v>31.41486463</v>
      </c>
      <c r="AN2474" s="154">
        <f t="shared" si="89"/>
        <v>33.37825062</v>
      </c>
      <c r="AO2474" s="154">
        <f t="shared" si="89"/>
        <v>35.34163661</v>
      </c>
      <c r="AP2474" s="154">
        <f t="shared" si="89"/>
        <v>37.3050226</v>
      </c>
      <c r="AQ2474" s="154">
        <f t="shared" si="89"/>
        <v>39.26840859</v>
      </c>
      <c r="AR2474" s="154">
        <f t="shared" si="89"/>
        <v>41.23179457</v>
      </c>
      <c r="AS2474" s="154">
        <f t="shared" si="89"/>
        <v>43.19518056</v>
      </c>
      <c r="AT2474" s="154">
        <f t="shared" si="89"/>
        <v>45.15856655</v>
      </c>
      <c r="AU2474" s="154">
        <f t="shared" si="89"/>
        <v>47.12195254</v>
      </c>
      <c r="AV2474" s="154">
        <f t="shared" si="89"/>
        <v>49.08533853</v>
      </c>
      <c r="AW2474" s="154">
        <f t="shared" si="89"/>
        <v>51.04872452</v>
      </c>
      <c r="AX2474" s="154">
        <f t="shared" si="89"/>
        <v>53.01211051</v>
      </c>
      <c r="AY2474" s="154">
        <f t="shared" si="89"/>
        <v>54.9754965</v>
      </c>
      <c r="AZ2474" s="154">
        <f t="shared" si="89"/>
        <v>56.93888249</v>
      </c>
      <c r="BA2474" s="343">
        <f>Inputs!$I$14</f>
        <v>58.90226848</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0.0001296023516</v>
      </c>
      <c r="M2475" s="219">
        <f>0.025*(M2473*'Assumptions (Battery)'!L2+M2474*10^6*'Assumptions (Battery)'!L3)/10^9</f>
        <v>0.0001231085269</v>
      </c>
      <c r="N2475" s="219">
        <f>0.025*(N2473*'Assumptions (Battery)'!M2+N2474*10^6*'Assumptions (Battery)'!M3)/10^9</f>
        <v>0.0001169400803</v>
      </c>
      <c r="O2475" s="219">
        <f>0.025*(O2473*'Assumptions (Battery)'!N2+O2474*10^6*'Assumptions (Battery)'!N3)/10^9</f>
        <v>0.0001666210626</v>
      </c>
      <c r="P2475" s="219">
        <f>0.025*(P2473*'Assumptions (Battery)'!O2+P2474*10^6*'Assumptions (Battery)'!O3)/10^9</f>
        <v>0.0002954417895</v>
      </c>
      <c r="Q2475" s="219">
        <f>0.025*(Q2473*'Assumptions (Battery)'!P2+Q2474*10^6*'Assumptions (Battery)'!P3)/10^9</f>
        <v>0.001282918644</v>
      </c>
      <c r="R2475" s="219">
        <f>0.025*(R2473*'Assumptions (Battery)'!Q2+R2474*10^6*'Assumptions (Battery)'!Q3)/10^9</f>
        <v>0.004603210956</v>
      </c>
      <c r="S2475" s="219">
        <f>0.025*(S2473*'Assumptions (Battery)'!R2+S2474*10^6*'Assumptions (Battery)'!R3)/10^9</f>
        <v>0.006172232947</v>
      </c>
      <c r="T2475" s="219">
        <f>0.025*(T2473*'Assumptions (Battery)'!S2+T2474*10^6*'Assumptions (Battery)'!S3)/10^9</f>
        <v>0.005927396734</v>
      </c>
      <c r="U2475" s="219">
        <f>0.025*(U2473*'Assumptions (Battery)'!T2+U2474*10^6*'Assumptions (Battery)'!T3)/10^9</f>
        <v>0.00702576</v>
      </c>
      <c r="V2475" s="219">
        <f>0.025*(V2473*'Assumptions (Battery)'!U2+V2474*10^6*'Assumptions (Battery)'!U3)/10^9</f>
        <v>0.006776594594</v>
      </c>
      <c r="W2475" s="219">
        <f>0.025*(W2473*'Assumptions (Battery)'!V2+W2474*10^6*'Assumptions (Battery)'!V3)/10^9</f>
        <v>0.00651503326</v>
      </c>
      <c r="X2475" s="219">
        <f>0.025*(X2473*'Assumptions (Battery)'!W2+X2474*10^6*'Assumptions (Battery)'!W3)/10^9</f>
        <v>14.59014751</v>
      </c>
      <c r="Y2475" s="219">
        <f>0.025*(Y2473*'Assumptions (Battery)'!X2+Y2474*10^6*'Assumptions (Battery)'!X3)/10^9</f>
        <v>27.83110999</v>
      </c>
      <c r="Z2475" s="219">
        <f>0.025*(Z2473*'Assumptions (Battery)'!Y2+Z2474*10^6*'Assumptions (Battery)'!Y3)/10^9</f>
        <v>39.47194134</v>
      </c>
      <c r="AA2475" s="219">
        <f>0.025*(AA2473*'Assumptions (Battery)'!Z2+AA2474*10^6*'Assumptions (Battery)'!Z3)/10^9</f>
        <v>49.67960837</v>
      </c>
      <c r="AB2475" s="219">
        <f>0.025*(AB2473*'Assumptions (Battery)'!AA2+AB2474*10^6*'Assumptions (Battery)'!AA3)/10^9</f>
        <v>57.96330748</v>
      </c>
      <c r="AC2475" s="219">
        <f>0.025*(AC2473*'Assumptions (Battery)'!AB2+AC2474*10^6*'Assumptions (Battery)'!AB3)/10^9</f>
        <v>68.15858696</v>
      </c>
      <c r="AD2475" s="219">
        <f>0.025*(AD2473*'Assumptions (Battery)'!AC2+AD2474*10^6*'Assumptions (Battery)'!AC3)/10^9</f>
        <v>78.20220319</v>
      </c>
      <c r="AE2475" s="219">
        <f>0.025*(AE2473*'Assumptions (Battery)'!AD2+AE2474*10^6*'Assumptions (Battery)'!AD3)/10^9</f>
        <v>87.30039857</v>
      </c>
      <c r="AF2475" s="219">
        <f>0.025*(AF2473*'Assumptions (Battery)'!AE2+AF2474*10^6*'Assumptions (Battery)'!AE3)/10^9</f>
        <v>95.75201783</v>
      </c>
      <c r="AG2475" s="219">
        <f>0.025*(AG2473*'Assumptions (Battery)'!AF2+AG2474*10^6*'Assumptions (Battery)'!AF3)/10^9</f>
        <v>104.1266851</v>
      </c>
      <c r="AH2475" s="219">
        <f>0.025*(AH2473*'Assumptions (Battery)'!AG2+AH2474*10^6*'Assumptions (Battery)'!AG3)/10^9</f>
        <v>115.3829975</v>
      </c>
      <c r="AI2475" s="219">
        <f>0.025*(AI2473*'Assumptions (Battery)'!AH2+AI2474*10^6*'Assumptions (Battery)'!AH3)/10^9</f>
        <v>126.7811469</v>
      </c>
      <c r="AJ2475" s="219">
        <f>0.025*(AJ2473*'Assumptions (Battery)'!AI2+AJ2474*10^6*'Assumptions (Battery)'!AI3)/10^9</f>
        <v>137.4660663</v>
      </c>
      <c r="AK2475" s="219">
        <f>0.025*(AK2473*'Assumptions (Battery)'!AJ2+AK2474*10^6*'Assumptions (Battery)'!AJ3)/10^9</f>
        <v>149.0528884</v>
      </c>
      <c r="AL2475" s="219">
        <f>0.025*(AL2473*'Assumptions (Battery)'!AK2+AL2474*10^6*'Assumptions (Battery)'!AK3)/10^9</f>
        <v>160.7663738</v>
      </c>
      <c r="AM2475" s="219">
        <f>0.025*(AM2473*'Assumptions (Battery)'!AL2+AM2474*10^6*'Assumptions (Battery)'!AL3)/10^9</f>
        <v>172.6017268</v>
      </c>
      <c r="AN2475" s="219">
        <f>0.025*(AN2473*'Assumptions (Battery)'!AM2+AN2474*10^6*'Assumptions (Battery)'!AM3)/10^9</f>
        <v>184.553812</v>
      </c>
      <c r="AO2475" s="219">
        <f>0.025*(AO2473*'Assumptions (Battery)'!AN2+AO2474*10^6*'Assumptions (Battery)'!AN3)/10^9</f>
        <v>196.6171417</v>
      </c>
      <c r="AP2475" s="219">
        <f>0.025*(AP2473*'Assumptions (Battery)'!AO2+AP2474*10^6*'Assumptions (Battery)'!AO3)/10^9</f>
        <v>208.7880785</v>
      </c>
      <c r="AQ2475" s="219">
        <f>0.025*(AQ2473*'Assumptions (Battery)'!AP2+AQ2474*10^6*'Assumptions (Battery)'!AP3)/10^9</f>
        <v>221.0561144</v>
      </c>
      <c r="AR2475" s="219">
        <f>0.025*(AR2473*'Assumptions (Battery)'!AQ2+AR2474*10^6*'Assumptions (Battery)'!AQ3)/10^9</f>
        <v>233.416679</v>
      </c>
      <c r="AS2475" s="219">
        <f>0.025*(AS2473*'Assumptions (Battery)'!AR2+AS2474*10^6*'Assumptions (Battery)'!AR3)/10^9</f>
        <v>245.8627305</v>
      </c>
      <c r="AT2475" s="219">
        <f>0.025*(AT2473*'Assumptions (Battery)'!AS2+AT2474*10^6*'Assumptions (Battery)'!AS3)/10^9</f>
        <v>258.3868002</v>
      </c>
      <c r="AU2475" s="219">
        <f>0.025*(AU2473*'Assumptions (Battery)'!AT2+AU2474*10^6*'Assumptions (Battery)'!AT3)/10^9</f>
        <v>269.0372176</v>
      </c>
      <c r="AV2475" s="219">
        <f>0.025*(AV2473*'Assumptions (Battery)'!AU2+AV2474*10^6*'Assumptions (Battery)'!AU3)/10^9</f>
        <v>281.5726394</v>
      </c>
      <c r="AW2475" s="219">
        <f>0.025*(AW2473*'Assumptions (Battery)'!AV2+AW2474*10^6*'Assumptions (Battery)'!AV3)/10^9</f>
        <v>294.1569866</v>
      </c>
      <c r="AX2475" s="219">
        <f>0.025*(AX2473*'Assumptions (Battery)'!AW2+AX2474*10^6*'Assumptions (Battery)'!AW3)/10^9</f>
        <v>306.7808075</v>
      </c>
      <c r="AY2475" s="219">
        <f>0.025*(AY2473*'Assumptions (Battery)'!AX2+AY2474*10^6*'Assumptions (Battery)'!AX3)/10^9</f>
        <v>319.4341343</v>
      </c>
      <c r="AZ2475" s="219">
        <f>0.025*(AZ2473*'Assumptions (Battery)'!AY2+AZ2474*10^6*'Assumptions (Battery)'!AY3)/10^9</f>
        <v>332.106464</v>
      </c>
      <c r="BA2475" s="219">
        <f>0.025*(BA2473*'Assumptions (Battery)'!AZ2+BA2474*10^6*'Assumptions (Battery)'!AZ3)/10^9</f>
        <v>344.7910646</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0.0000005666008</v>
      </c>
      <c r="M2476" s="95">
        <f>M2474*'Assumptions (Battery)'!L40/10^3</f>
        <v>0.0000005858312</v>
      </c>
      <c r="N2476" s="95">
        <f>N2474*'Assumptions (Battery)'!M40/10^3</f>
        <v>0.0000005643384</v>
      </c>
      <c r="O2476" s="95">
        <f>O2474*'Assumptions (Battery)'!N40/10^3</f>
        <v>0.0000007319736</v>
      </c>
      <c r="P2476" s="95">
        <f>P2474*'Assumptions (Battery)'!O40/10^3</f>
        <v>0.00000151680032</v>
      </c>
      <c r="Q2476" s="95">
        <f>Q2474*'Assumptions (Battery)'!P40/10^3</f>
        <v>0.00000744072192</v>
      </c>
      <c r="R2476" s="95">
        <f>R2474*'Assumptions (Battery)'!Q40/10^3</f>
        <v>0.00002315640088</v>
      </c>
      <c r="S2476" s="95">
        <f>S2474*'Assumptions (Battery)'!R40/10^3</f>
        <v>0.00003498222</v>
      </c>
      <c r="T2476" s="95">
        <f>T2474*'Assumptions (Battery)'!S40/10^3</f>
        <v>0.00003452208</v>
      </c>
      <c r="U2476" s="95">
        <f>U2474*'Assumptions (Battery)'!T40/10^3</f>
        <v>0.00004422096</v>
      </c>
      <c r="V2476" s="95">
        <f>V2474*'Assumptions (Battery)'!U40/10^3</f>
        <v>0.000044833992</v>
      </c>
      <c r="W2476" s="95">
        <f>W2474*'Assumptions (Battery)'!V40/10^3</f>
        <v>0.00004676489126</v>
      </c>
      <c r="X2476" s="95">
        <f>X2474*'Assumptions (Battery)'!W40/10^3</f>
        <v>0.1343588799</v>
      </c>
      <c r="Y2476" s="95">
        <f>Y2474*'Assumptions (Battery)'!X40/10^3</f>
        <v>0.2711512638</v>
      </c>
      <c r="Z2476" s="95">
        <f>Z2474*'Assumptions (Battery)'!Y40/10^3</f>
        <v>0.413336742</v>
      </c>
      <c r="AA2476" s="95">
        <f>AA2474*'Assumptions (Battery)'!Z40/10^3</f>
        <v>0.5615740292</v>
      </c>
      <c r="AB2476" s="95">
        <f>AB2474*'Assumptions (Battery)'!AA40/10^3</f>
        <v>0.7217578522</v>
      </c>
      <c r="AC2476" s="95">
        <f>AC2474*'Assumptions (Battery)'!AB40/10^3</f>
        <v>0.880083701</v>
      </c>
      <c r="AD2476" s="95">
        <f>AD2474*'Assumptions (Battery)'!AC40/10^3</f>
        <v>1.04693237</v>
      </c>
      <c r="AE2476" s="95">
        <f>AE2474*'Assumptions (Battery)'!AD40/10^3</f>
        <v>1.217501605</v>
      </c>
      <c r="AF2476" s="95">
        <f>AF2474*'Assumptions (Battery)'!AE40/10^3</f>
        <v>1.3949091</v>
      </c>
      <c r="AG2476" s="95">
        <f>AG2474*'Assumptions (Battery)'!AF40/10^3</f>
        <v>1.57851483</v>
      </c>
      <c r="AH2476" s="95">
        <f>AH2474*'Assumptions (Battery)'!AG40/10^3</f>
        <v>1.771013798</v>
      </c>
      <c r="AI2476" s="95">
        <f>AI2474*'Assumptions (Battery)'!AH40/10^3</f>
        <v>1.96237881</v>
      </c>
      <c r="AJ2476" s="95">
        <f>AJ2474*'Assumptions (Battery)'!AI40/10^3</f>
        <v>2.158169592</v>
      </c>
      <c r="AK2476" s="95">
        <f>AK2474*'Assumptions (Battery)'!AJ40/10^3</f>
        <v>2.359648243</v>
      </c>
      <c r="AL2476" s="95">
        <f>AL2474*'Assumptions (Battery)'!AK40/10^3</f>
        <v>2.570598684</v>
      </c>
      <c r="AM2476" s="95">
        <f>AM2474*'Assumptions (Battery)'!AL40/10^3</f>
        <v>2.798799297</v>
      </c>
      <c r="AN2476" s="95">
        <f>AN2474*'Assumptions (Battery)'!AM40/10^3</f>
        <v>3.032250849</v>
      </c>
      <c r="AO2476" s="95">
        <f>AO2474*'Assumptions (Battery)'!AN40/10^3</f>
        <v>3.282703322</v>
      </c>
      <c r="AP2476" s="95">
        <f>AP2474*'Assumptions (Battery)'!AO40/10^3</f>
        <v>3.542499122</v>
      </c>
      <c r="AQ2476" s="95">
        <f>AQ2474*'Assumptions (Battery)'!AP40/10^3</f>
        <v>3.805032219</v>
      </c>
      <c r="AR2476" s="95">
        <f>AR2474*'Assumptions (Battery)'!AQ40/10^3</f>
        <v>4.073409383</v>
      </c>
      <c r="AS2476" s="95">
        <f>AS2474*'Assumptions (Battery)'!AR40/10^3</f>
        <v>4.348671348</v>
      </c>
      <c r="AT2476" s="95">
        <f>AT2474*'Assumptions (Battery)'!AS40/10^3</f>
        <v>4.636421448</v>
      </c>
      <c r="AU2476" s="95">
        <f>AU2474*'Assumptions (Battery)'!AT40/10^3</f>
        <v>4.93829298</v>
      </c>
      <c r="AV2476" s="95">
        <f>AV2474*'Assumptions (Battery)'!AU40/10^3</f>
        <v>5.251204983</v>
      </c>
      <c r="AW2476" s="95">
        <f>AW2474*'Assumptions (Battery)'!AV40/10^3</f>
        <v>5.563258348</v>
      </c>
      <c r="AX2476" s="95">
        <f>AX2474*'Assumptions (Battery)'!AW40/10^3</f>
        <v>5.904203664</v>
      </c>
      <c r="AY2476" s="95">
        <f>AY2474*'Assumptions (Battery)'!AX40/10^3</f>
        <v>6.343584608</v>
      </c>
      <c r="AZ2476" s="95">
        <f>AZ2474*'Assumptions (Battery)'!AY40/10^3</f>
        <v>6.745150836</v>
      </c>
      <c r="BA2476" s="95">
        <f>BA2474*'Assumptions (Battery)'!AZ40/10^3</f>
        <v>7.120071461</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2.0</v>
      </c>
      <c r="M2478" s="348">
        <v>0.0</v>
      </c>
      <c r="N2478" s="348">
        <v>0.0</v>
      </c>
      <c r="O2478" s="348">
        <v>1.0</v>
      </c>
      <c r="P2478" s="348">
        <v>2.6</v>
      </c>
      <c r="Q2478" s="348">
        <v>20.0</v>
      </c>
      <c r="R2478" s="348">
        <v>71.1</v>
      </c>
      <c r="S2478" s="348">
        <v>39.8</v>
      </c>
      <c r="T2478" s="348">
        <v>1.5</v>
      </c>
      <c r="U2478" s="348">
        <v>34.2</v>
      </c>
      <c r="V2478" s="348">
        <v>0.0</v>
      </c>
      <c r="W2478" s="349">
        <v>0.0</v>
      </c>
      <c r="X2478" s="175">
        <f t="shared" ref="X2478:BA2478" si="90">if(X2473&gt;X2472,X2473-X2472,0)</f>
        <v>3102.081929</v>
      </c>
      <c r="Y2478" s="175">
        <f t="shared" si="90"/>
        <v>3102.081929</v>
      </c>
      <c r="Z2478" s="175">
        <f t="shared" si="90"/>
        <v>3102.081929</v>
      </c>
      <c r="AA2478" s="175">
        <f t="shared" si="90"/>
        <v>3102.081929</v>
      </c>
      <c r="AB2478" s="175">
        <f t="shared" si="90"/>
        <v>3102.081929</v>
      </c>
      <c r="AC2478" s="175">
        <f t="shared" si="90"/>
        <v>3104.081929</v>
      </c>
      <c r="AD2478" s="175">
        <f t="shared" si="90"/>
        <v>3102.081929</v>
      </c>
      <c r="AE2478" s="175">
        <f t="shared" si="90"/>
        <v>3102.081929</v>
      </c>
      <c r="AF2478" s="175">
        <f t="shared" si="90"/>
        <v>3103.081929</v>
      </c>
      <c r="AG2478" s="175">
        <f t="shared" si="90"/>
        <v>3104.681929</v>
      </c>
      <c r="AH2478" s="175">
        <f t="shared" si="90"/>
        <v>3122.081929</v>
      </c>
      <c r="AI2478" s="175">
        <f t="shared" si="90"/>
        <v>3173.181929</v>
      </c>
      <c r="AJ2478" s="175">
        <f t="shared" si="90"/>
        <v>3141.881929</v>
      </c>
      <c r="AK2478" s="175">
        <f t="shared" si="90"/>
        <v>3103.581929</v>
      </c>
      <c r="AL2478" s="175">
        <f t="shared" si="90"/>
        <v>3136.281929</v>
      </c>
      <c r="AM2478" s="175">
        <f t="shared" si="90"/>
        <v>3102.081929</v>
      </c>
      <c r="AN2478" s="175">
        <f t="shared" si="90"/>
        <v>3102.081929</v>
      </c>
      <c r="AO2478" s="175">
        <f t="shared" si="90"/>
        <v>6204.163858</v>
      </c>
      <c r="AP2478" s="175">
        <f t="shared" si="90"/>
        <v>6204.163858</v>
      </c>
      <c r="AQ2478" s="175">
        <f t="shared" si="90"/>
        <v>6204.163858</v>
      </c>
      <c r="AR2478" s="175">
        <f t="shared" si="90"/>
        <v>6204.163858</v>
      </c>
      <c r="AS2478" s="175">
        <f t="shared" si="90"/>
        <v>6204.163858</v>
      </c>
      <c r="AT2478" s="175">
        <f t="shared" si="90"/>
        <v>6206.163858</v>
      </c>
      <c r="AU2478" s="175">
        <f t="shared" si="90"/>
        <v>6204.163858</v>
      </c>
      <c r="AV2478" s="175">
        <f t="shared" si="90"/>
        <v>6204.163858</v>
      </c>
      <c r="AW2478" s="175">
        <f t="shared" si="90"/>
        <v>6205.163858</v>
      </c>
      <c r="AX2478" s="175">
        <f t="shared" si="90"/>
        <v>6206.763858</v>
      </c>
      <c r="AY2478" s="175">
        <f t="shared" si="90"/>
        <v>6224.163858</v>
      </c>
      <c r="AZ2478" s="175">
        <f t="shared" si="90"/>
        <v>6275.263858</v>
      </c>
      <c r="BA2478" s="175">
        <f t="shared" si="90"/>
        <v>6243.963858</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0.000008</v>
      </c>
      <c r="M2479" s="350">
        <f t="shared" si="91"/>
        <v>0</v>
      </c>
      <c r="N2479" s="350">
        <f t="shared" si="91"/>
        <v>0</v>
      </c>
      <c r="O2479" s="350">
        <f t="shared" si="91"/>
        <v>0.000004</v>
      </c>
      <c r="P2479" s="350">
        <f t="shared" si="91"/>
        <v>0.0000104</v>
      </c>
      <c r="Q2479" s="350">
        <f t="shared" si="91"/>
        <v>0.00008</v>
      </c>
      <c r="R2479" s="350">
        <f t="shared" si="91"/>
        <v>0.0002844</v>
      </c>
      <c r="S2479" s="350">
        <f t="shared" si="91"/>
        <v>0.0001592</v>
      </c>
      <c r="T2479" s="350">
        <f t="shared" si="91"/>
        <v>0.000006</v>
      </c>
      <c r="U2479" s="350">
        <f t="shared" si="91"/>
        <v>0.0001368</v>
      </c>
      <c r="V2479" s="350">
        <f t="shared" si="91"/>
        <v>0</v>
      </c>
      <c r="W2479" s="350">
        <f t="shared" si="91"/>
        <v>0</v>
      </c>
      <c r="X2479" s="351">
        <f t="shared" ref="X2479:BA2479" si="92">if(X2474&gt;X2470,X2474-X2470,0)</f>
        <v>1.963385989</v>
      </c>
      <c r="Y2479" s="351">
        <f t="shared" si="92"/>
        <v>1.963385989</v>
      </c>
      <c r="Z2479" s="351">
        <f t="shared" si="92"/>
        <v>1.963385989</v>
      </c>
      <c r="AA2479" s="351">
        <f t="shared" si="92"/>
        <v>1.963385989</v>
      </c>
      <c r="AB2479" s="351">
        <f t="shared" si="92"/>
        <v>1.963385989</v>
      </c>
      <c r="AC2479" s="351">
        <f t="shared" si="92"/>
        <v>1.963385989</v>
      </c>
      <c r="AD2479" s="351">
        <f t="shared" si="92"/>
        <v>1.963385989</v>
      </c>
      <c r="AE2479" s="351">
        <f t="shared" si="92"/>
        <v>1.963385989</v>
      </c>
      <c r="AF2479" s="351">
        <f t="shared" si="92"/>
        <v>1.963385989</v>
      </c>
      <c r="AG2479" s="351">
        <f t="shared" si="92"/>
        <v>1.963385989</v>
      </c>
      <c r="AH2479" s="351">
        <f t="shared" si="92"/>
        <v>1.963385989</v>
      </c>
      <c r="AI2479" s="351">
        <f t="shared" si="92"/>
        <v>1.963385989</v>
      </c>
      <c r="AJ2479" s="351">
        <f t="shared" si="92"/>
        <v>1.963385989</v>
      </c>
      <c r="AK2479" s="351">
        <f t="shared" si="92"/>
        <v>1.963385989</v>
      </c>
      <c r="AL2479" s="351">
        <f t="shared" si="92"/>
        <v>1.963385989</v>
      </c>
      <c r="AM2479" s="351">
        <f t="shared" si="92"/>
        <v>1.963385989</v>
      </c>
      <c r="AN2479" s="351">
        <f t="shared" si="92"/>
        <v>1.963385989</v>
      </c>
      <c r="AO2479" s="351">
        <f t="shared" si="92"/>
        <v>3.926771979</v>
      </c>
      <c r="AP2479" s="351">
        <f t="shared" si="92"/>
        <v>3.926771979</v>
      </c>
      <c r="AQ2479" s="351">
        <f t="shared" si="92"/>
        <v>3.926771979</v>
      </c>
      <c r="AR2479" s="351">
        <f t="shared" si="92"/>
        <v>3.926771979</v>
      </c>
      <c r="AS2479" s="351">
        <f t="shared" si="92"/>
        <v>3.926771979</v>
      </c>
      <c r="AT2479" s="351">
        <f t="shared" si="92"/>
        <v>3.926771979</v>
      </c>
      <c r="AU2479" s="351">
        <f t="shared" si="92"/>
        <v>3.926771979</v>
      </c>
      <c r="AV2479" s="351">
        <f t="shared" si="92"/>
        <v>3.926771979</v>
      </c>
      <c r="AW2479" s="351">
        <f t="shared" si="92"/>
        <v>3.926771979</v>
      </c>
      <c r="AX2479" s="351">
        <f t="shared" si="92"/>
        <v>3.926771979</v>
      </c>
      <c r="AY2479" s="351">
        <f t="shared" si="92"/>
        <v>3.926771979</v>
      </c>
      <c r="AZ2479" s="351">
        <f t="shared" si="92"/>
        <v>3.926771979</v>
      </c>
      <c r="BA2479" s="351">
        <f t="shared" si="92"/>
        <v>3.926771979</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0.005457548704</v>
      </c>
      <c r="L2480" s="177">
        <f t="shared" si="93"/>
        <v>0</v>
      </c>
      <c r="M2480" s="177">
        <f t="shared" si="93"/>
        <v>0</v>
      </c>
      <c r="N2480" s="177">
        <f t="shared" si="93"/>
        <v>0.002338801606</v>
      </c>
      <c r="O2480" s="177">
        <f t="shared" si="93"/>
        <v>0.005776196837</v>
      </c>
      <c r="P2480" s="177">
        <f t="shared" si="93"/>
        <v>0.04220596992</v>
      </c>
      <c r="Q2480" s="177">
        <f t="shared" si="93"/>
        <v>0.1425242431</v>
      </c>
      <c r="R2480" s="177">
        <f t="shared" si="93"/>
        <v>0.07578399009</v>
      </c>
      <c r="S2480" s="177">
        <f t="shared" si="93"/>
        <v>0.002713069427</v>
      </c>
      <c r="T2480" s="177">
        <f t="shared" si="93"/>
        <v>0.05875854153</v>
      </c>
      <c r="U2480" s="177">
        <f t="shared" si="93"/>
        <v>0</v>
      </c>
      <c r="V2480" s="177">
        <f t="shared" si="93"/>
        <v>0</v>
      </c>
      <c r="W2480" s="160">
        <f t="shared" si="93"/>
        <v>611.0197421</v>
      </c>
      <c r="X2480" s="160">
        <f t="shared" si="93"/>
        <v>583.3570028</v>
      </c>
      <c r="Y2480" s="160">
        <f t="shared" si="93"/>
        <v>556.5035087</v>
      </c>
      <c r="Z2480" s="160">
        <f t="shared" si="93"/>
        <v>526.2176965</v>
      </c>
      <c r="AA2480" s="160">
        <f t="shared" si="93"/>
        <v>496.7431015</v>
      </c>
      <c r="AB2480" s="160">
        <f t="shared" si="93"/>
        <v>463.6673238</v>
      </c>
      <c r="AC2480" s="160">
        <f t="shared" si="93"/>
        <v>454.3582548</v>
      </c>
      <c r="AD2480" s="160">
        <f t="shared" si="93"/>
        <v>446.8425094</v>
      </c>
      <c r="AE2480" s="160">
        <f t="shared" si="93"/>
        <v>436.4789192</v>
      </c>
      <c r="AF2480" s="160">
        <f t="shared" si="93"/>
        <v>425.5448301</v>
      </c>
      <c r="AG2480" s="160">
        <f t="shared" si="93"/>
        <v>416.4926607</v>
      </c>
      <c r="AH2480" s="160">
        <f t="shared" si="93"/>
        <v>419.5714376</v>
      </c>
      <c r="AI2480" s="160">
        <f t="shared" si="93"/>
        <v>422.5962217</v>
      </c>
      <c r="AJ2480" s="160">
        <f t="shared" si="93"/>
        <v>422.9589005</v>
      </c>
      <c r="AK2480" s="160">
        <f t="shared" si="93"/>
        <v>425.8588855</v>
      </c>
      <c r="AL2480" s="160">
        <f t="shared" si="93"/>
        <v>428.6981332</v>
      </c>
      <c r="AM2480" s="160">
        <f t="shared" si="93"/>
        <v>431.4928116</v>
      </c>
      <c r="AN2480" s="160">
        <f t="shared" si="93"/>
        <v>868.4667401</v>
      </c>
      <c r="AO2480" s="160">
        <f t="shared" si="93"/>
        <v>873.8332665</v>
      </c>
      <c r="AP2480" s="160">
        <f t="shared" si="93"/>
        <v>879.087954</v>
      </c>
      <c r="AQ2480" s="160">
        <f t="shared" si="93"/>
        <v>884.2055973</v>
      </c>
      <c r="AR2480" s="160">
        <f t="shared" si="93"/>
        <v>889.1883395</v>
      </c>
      <c r="AS2480" s="160">
        <f t="shared" si="93"/>
        <v>894.0293637</v>
      </c>
      <c r="AT2480" s="160">
        <f t="shared" si="93"/>
        <v>898.7200455</v>
      </c>
      <c r="AU2480" s="160">
        <f t="shared" si="93"/>
        <v>896.7747654</v>
      </c>
      <c r="AV2480" s="160">
        <f t="shared" si="93"/>
        <v>901.0172581</v>
      </c>
      <c r="AW2480" s="160">
        <f t="shared" si="93"/>
        <v>905.0840852</v>
      </c>
      <c r="AX2480" s="160">
        <f t="shared" si="93"/>
        <v>908.9698351</v>
      </c>
      <c r="AY2480" s="160">
        <f t="shared" si="93"/>
        <v>912.6693986</v>
      </c>
      <c r="AZ2480" s="160">
        <f t="shared" si="93"/>
        <v>916.1503369</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0.005457548704</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0.002338801606</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0.005776196837</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0.04220596992</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0.1425242431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0.07578399009</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0.002713069427</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0.05875854153</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611.0197421</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583.3570028</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556.5035087</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526.2176965</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496.7431015</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463.6673238</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454.3582548</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446.8425094</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436.4789192</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425.5448301</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416.4926607</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419.5714376</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422.5962217</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422.9589005</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425.8588855</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428.6981332</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431.4928116</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868.4667401</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873.8332665</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879.087954</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884.2055973</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889.1883395</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894.0293637</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898.7200455</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896.7747654</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901.0172581</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905.0840852</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908.9698351</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912.6693986</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916.1503369</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0.001091509741</v>
      </c>
      <c r="L2532" s="279">
        <f>'Assumptions (Battery)'!$V$7*Model!L2480</f>
        <v>0</v>
      </c>
      <c r="M2532" s="279">
        <f>'Assumptions (Battery)'!$V$7*Model!M2480</f>
        <v>0</v>
      </c>
      <c r="N2532" s="279">
        <f>'Assumptions (Battery)'!$V$7*Model!N2480</f>
        <v>0.0004677603213</v>
      </c>
      <c r="O2532" s="279">
        <f>'Assumptions (Battery)'!$V$7*Model!O2480</f>
        <v>0.001155239367</v>
      </c>
      <c r="P2532" s="279">
        <f>'Assumptions (Battery)'!$V$7*Model!P2480</f>
        <v>0.008441193984</v>
      </c>
      <c r="Q2532" s="279">
        <f>'Assumptions (Battery)'!$V$7*Model!Q2480</f>
        <v>0.02850484861</v>
      </c>
      <c r="R2532" s="279">
        <f>'Assumptions (Battery)'!$V$7*Model!R2480</f>
        <v>0.01515679802</v>
      </c>
      <c r="S2532" s="279">
        <f>'Assumptions (Battery)'!$V$7*Model!S2480</f>
        <v>0.0005426138855</v>
      </c>
      <c r="T2532" s="279">
        <f>'Assumptions (Battery)'!$V$7*Model!T2480</f>
        <v>0.01175170831</v>
      </c>
      <c r="U2532" s="279">
        <f>'Assumptions (Battery)'!$V$7*Model!U2480</f>
        <v>0</v>
      </c>
      <c r="V2532" s="279">
        <f>'Assumptions (Battery)'!$V$7*Model!V2480</f>
        <v>0</v>
      </c>
      <c r="W2532" s="160">
        <f>'Assumptions (Battery)'!$V$7*Model!W2480</f>
        <v>122.2039484</v>
      </c>
      <c r="X2532" s="160">
        <f>'Assumptions (Battery)'!$V$7*Model!X2480</f>
        <v>116.6714006</v>
      </c>
      <c r="Y2532" s="160">
        <f>'Assumptions (Battery)'!$V$7*Model!Y2480</f>
        <v>111.3007017</v>
      </c>
      <c r="Z2532" s="160">
        <f>'Assumptions (Battery)'!$V$7*Model!Z2480</f>
        <v>105.2435393</v>
      </c>
      <c r="AA2532" s="160">
        <f>'Assumptions (Battery)'!$V$7*Model!AA2480</f>
        <v>99.3486203</v>
      </c>
      <c r="AB2532" s="160">
        <f>'Assumptions (Battery)'!$V$7*Model!AB2480</f>
        <v>92.73346476</v>
      </c>
      <c r="AC2532" s="160">
        <f>'Assumptions (Battery)'!$V$7*Model!AC2480</f>
        <v>90.87165096</v>
      </c>
      <c r="AD2532" s="160">
        <f>'Assumptions (Battery)'!$V$7*Model!AD2480</f>
        <v>89.36850188</v>
      </c>
      <c r="AE2532" s="160">
        <f>'Assumptions (Battery)'!$V$7*Model!AE2480</f>
        <v>87.29578385</v>
      </c>
      <c r="AF2532" s="160">
        <f>'Assumptions (Battery)'!$V$7*Model!AF2480</f>
        <v>85.10896602</v>
      </c>
      <c r="AG2532" s="160">
        <f>'Assumptions (Battery)'!$V$7*Model!AG2480</f>
        <v>83.29853215</v>
      </c>
      <c r="AH2532" s="160">
        <f>'Assumptions (Battery)'!$V$7*Model!AH2480</f>
        <v>83.91428752</v>
      </c>
      <c r="AI2532" s="160">
        <f>'Assumptions (Battery)'!$V$7*Model!AI2480</f>
        <v>84.51924435</v>
      </c>
      <c r="AJ2532" s="160">
        <f>'Assumptions (Battery)'!$V$7*Model!AJ2480</f>
        <v>84.5917801</v>
      </c>
      <c r="AK2532" s="160">
        <f>'Assumptions (Battery)'!$V$7*Model!AK2480</f>
        <v>85.17177711</v>
      </c>
      <c r="AL2532" s="160">
        <f>'Assumptions (Battery)'!$V$7*Model!AL2480</f>
        <v>85.73962664</v>
      </c>
      <c r="AM2532" s="160">
        <f>'Assumptions (Battery)'!$V$7*Model!AM2480</f>
        <v>86.29856232</v>
      </c>
      <c r="AN2532" s="160">
        <f>'Assumptions (Battery)'!$V$7*Model!AN2480</f>
        <v>173.693348</v>
      </c>
      <c r="AO2532" s="160">
        <f>'Assumptions (Battery)'!$V$7*Model!AO2480</f>
        <v>174.7666533</v>
      </c>
      <c r="AP2532" s="160">
        <f>'Assumptions (Battery)'!$V$7*Model!AP2480</f>
        <v>175.8175908</v>
      </c>
      <c r="AQ2532" s="160">
        <f>'Assumptions (Battery)'!$V$7*Model!AQ2480</f>
        <v>176.8411195</v>
      </c>
      <c r="AR2532" s="160">
        <f>'Assumptions (Battery)'!$V$7*Model!AR2480</f>
        <v>177.8376679</v>
      </c>
      <c r="AS2532" s="160">
        <f>'Assumptions (Battery)'!$V$7*Model!AS2480</f>
        <v>178.8058727</v>
      </c>
      <c r="AT2532" s="160">
        <f>'Assumptions (Battery)'!$V$7*Model!AT2480</f>
        <v>179.7440091</v>
      </c>
      <c r="AU2532" s="160">
        <f>'Assumptions (Battery)'!$V$7*Model!AU2480</f>
        <v>179.3549531</v>
      </c>
      <c r="AV2532" s="160">
        <f>'Assumptions (Battery)'!$V$7*Model!AV2480</f>
        <v>180.2034516</v>
      </c>
      <c r="AW2532" s="160">
        <f>'Assumptions (Battery)'!$V$7*Model!AW2480</f>
        <v>181.016817</v>
      </c>
      <c r="AX2532" s="160">
        <f>'Assumptions (Battery)'!$V$7*Model!AX2480</f>
        <v>181.793967</v>
      </c>
      <c r="AY2532" s="160">
        <f>'Assumptions (Battery)'!$V$7*Model!AY2480</f>
        <v>182.5338797</v>
      </c>
      <c r="AZ2532" s="160">
        <f>'Assumptions (Battery)'!$V$7*Model!AZ2480</f>
        <v>183.2300674</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0.004366038963</v>
      </c>
      <c r="L2533" s="279">
        <f>'Assumptions (Battery)'!$V$8*Model!L2480</f>
        <v>0</v>
      </c>
      <c r="M2533" s="279">
        <f>'Assumptions (Battery)'!$V$8*Model!M2480</f>
        <v>0</v>
      </c>
      <c r="N2533" s="279">
        <f>'Assumptions (Battery)'!$V$8*Model!N2480</f>
        <v>0.001871041285</v>
      </c>
      <c r="O2533" s="279">
        <f>'Assumptions (Battery)'!$V$8*Model!O2480</f>
        <v>0.00462095747</v>
      </c>
      <c r="P2533" s="279">
        <f>'Assumptions (Battery)'!$V$8*Model!P2480</f>
        <v>0.03376477594</v>
      </c>
      <c r="Q2533" s="279">
        <f>'Assumptions (Battery)'!$V$8*Model!Q2480</f>
        <v>0.1140193944</v>
      </c>
      <c r="R2533" s="279">
        <f>'Assumptions (Battery)'!$V$8*Model!R2480</f>
        <v>0.06062719207</v>
      </c>
      <c r="S2533" s="279">
        <f>'Assumptions (Battery)'!$V$8*Model!S2480</f>
        <v>0.002170455542</v>
      </c>
      <c r="T2533" s="279">
        <f>'Assumptions (Battery)'!$V$8*Model!T2480</f>
        <v>0.04700683323</v>
      </c>
      <c r="U2533" s="279">
        <f>'Assumptions (Battery)'!$V$8*Model!U2480</f>
        <v>0</v>
      </c>
      <c r="V2533" s="279">
        <f>'Assumptions (Battery)'!$V$8*Model!V2480</f>
        <v>0</v>
      </c>
      <c r="W2533" s="160">
        <f>'Assumptions (Battery)'!$V$8*Model!W2480</f>
        <v>488.8157937</v>
      </c>
      <c r="X2533" s="160">
        <f>'Assumptions (Battery)'!$V$8*Model!X2480</f>
        <v>466.6856023</v>
      </c>
      <c r="Y2533" s="160">
        <f>'Assumptions (Battery)'!$V$8*Model!Y2480</f>
        <v>445.202807</v>
      </c>
      <c r="Z2533" s="160">
        <f>'Assumptions (Battery)'!$V$8*Model!Z2480</f>
        <v>420.9741572</v>
      </c>
      <c r="AA2533" s="160">
        <f>'Assumptions (Battery)'!$V$8*Model!AA2480</f>
        <v>397.3944812</v>
      </c>
      <c r="AB2533" s="160">
        <f>'Assumptions (Battery)'!$V$8*Model!AB2480</f>
        <v>370.933859</v>
      </c>
      <c r="AC2533" s="160">
        <f>'Assumptions (Battery)'!$V$8*Model!AC2480</f>
        <v>363.4866038</v>
      </c>
      <c r="AD2533" s="160">
        <f>'Assumptions (Battery)'!$V$8*Model!AD2480</f>
        <v>357.4740075</v>
      </c>
      <c r="AE2533" s="160">
        <f>'Assumptions (Battery)'!$V$8*Model!AE2480</f>
        <v>349.1831354</v>
      </c>
      <c r="AF2533" s="160">
        <f>'Assumptions (Battery)'!$V$8*Model!AF2480</f>
        <v>340.4358641</v>
      </c>
      <c r="AG2533" s="160">
        <f>'Assumptions (Battery)'!$V$8*Model!AG2480</f>
        <v>333.1941286</v>
      </c>
      <c r="AH2533" s="160">
        <f>'Assumptions (Battery)'!$V$8*Model!AH2480</f>
        <v>335.6571501</v>
      </c>
      <c r="AI2533" s="160">
        <f>'Assumptions (Battery)'!$V$8*Model!AI2480</f>
        <v>338.0769774</v>
      </c>
      <c r="AJ2533" s="160">
        <f>'Assumptions (Battery)'!$V$8*Model!AJ2480</f>
        <v>338.3671204</v>
      </c>
      <c r="AK2533" s="160">
        <f>'Assumptions (Battery)'!$V$8*Model!AK2480</f>
        <v>340.6871084</v>
      </c>
      <c r="AL2533" s="160">
        <f>'Assumptions (Battery)'!$V$8*Model!AL2480</f>
        <v>342.9585066</v>
      </c>
      <c r="AM2533" s="160">
        <f>'Assumptions (Battery)'!$V$8*Model!AM2480</f>
        <v>345.1942493</v>
      </c>
      <c r="AN2533" s="160">
        <f>'Assumptions (Battery)'!$V$8*Model!AN2480</f>
        <v>694.773392</v>
      </c>
      <c r="AO2533" s="160">
        <f>'Assumptions (Battery)'!$V$8*Model!AO2480</f>
        <v>699.0666132</v>
      </c>
      <c r="AP2533" s="160">
        <f>'Assumptions (Battery)'!$V$8*Model!AP2480</f>
        <v>703.2703632</v>
      </c>
      <c r="AQ2533" s="160">
        <f>'Assumptions (Battery)'!$V$8*Model!AQ2480</f>
        <v>707.3644778</v>
      </c>
      <c r="AR2533" s="160">
        <f>'Assumptions (Battery)'!$V$8*Model!AR2480</f>
        <v>711.3506716</v>
      </c>
      <c r="AS2533" s="160">
        <f>'Assumptions (Battery)'!$V$8*Model!AS2480</f>
        <v>715.2234909</v>
      </c>
      <c r="AT2533" s="160">
        <f>'Assumptions (Battery)'!$V$8*Model!AT2480</f>
        <v>718.9760364</v>
      </c>
      <c r="AU2533" s="160">
        <f>'Assumptions (Battery)'!$V$8*Model!AU2480</f>
        <v>717.4198123</v>
      </c>
      <c r="AV2533" s="160">
        <f>'Assumptions (Battery)'!$V$8*Model!AV2480</f>
        <v>720.8138064</v>
      </c>
      <c r="AW2533" s="160">
        <f>'Assumptions (Battery)'!$V$8*Model!AW2480</f>
        <v>724.0672682</v>
      </c>
      <c r="AX2533" s="160">
        <f>'Assumptions (Battery)'!$V$8*Model!AX2480</f>
        <v>727.1758681</v>
      </c>
      <c r="AY2533" s="160">
        <f>'Assumptions (Battery)'!$V$8*Model!AY2480</f>
        <v>730.1355189</v>
      </c>
      <c r="AZ2533" s="160">
        <f>'Assumptions (Battery)'!$V$8*Model!AZ2480</f>
        <v>732.9202696</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-0.00007974558286</v>
      </c>
      <c r="P2534" s="177">
        <f t="array" ref="P2534">SUM(IF(ISERROR(P2535:P2585),"",P2535:P2585))</f>
        <v>-0.0006688165342</v>
      </c>
      <c r="Q2534" s="177">
        <f t="array" ref="Q2534">SUM(IF(ISERROR(Q2535:Q2585),"",Q2535:Q2585))</f>
        <v>-0.002689996982</v>
      </c>
      <c r="R2534" s="177">
        <f t="array" ref="R2534">SUM(IF(ISERROR(R2535:R2585),"",R2535:R2585))</f>
        <v>-0.003951462758</v>
      </c>
      <c r="S2534" s="177">
        <f t="array" ref="S2534">SUM(IF(ISERROR(S2535:S2585),"",S2535:S2585))</f>
        <v>-0.004305036138</v>
      </c>
      <c r="T2534" s="177">
        <f t="array" ref="T2534">SUM(IF(ISERROR(T2535:T2585),"",T2535:T2585))</f>
        <v>-0.005460653445</v>
      </c>
      <c r="U2534" s="177">
        <f t="array" ref="U2534">SUM(IF(ISERROR(U2535:U2585),"",U2535:U2585))</f>
        <v>-0.00589750572</v>
      </c>
      <c r="V2534" s="177">
        <f t="array" ref="V2534">SUM(IF(ISERROR(V2535:V2585),"",V2535:V2585))</f>
        <v>-0.006369306178</v>
      </c>
      <c r="W2534" s="177">
        <f t="array" ref="W2534">SUM(IF(ISERROR(W2535:W2585),"",W2535:W2585))</f>
        <v>-0.006878850672</v>
      </c>
      <c r="X2534" s="160">
        <f t="array" ref="X2534">SUM(IF(ISERROR(X2535:X2585),"",X2535:X2585))</f>
        <v>-8.061196285</v>
      </c>
      <c r="Y2534" s="160">
        <f t="array" ref="Y2534">SUM(IF(ISERROR(Y2535:Y2585),"",Y2535:Y2585))</f>
        <v>-16.38895036</v>
      </c>
      <c r="Z2534" s="160">
        <f t="array" ref="Z2534">SUM(IF(ISERROR(Z2535:Z2585),"",Z2535:Z2585))</f>
        <v>-24.96371611</v>
      </c>
      <c r="AA2534" s="160">
        <f t="array" ref="AA2534">SUM(IF(ISERROR(AA2535:AA2585),"",AA2535:AA2585))</f>
        <v>-33.81454979</v>
      </c>
      <c r="AB2534" s="160">
        <f t="array" ref="AB2534">SUM(IF(ISERROR(AB2535:AB2585),"",AB2535:AB2585))</f>
        <v>-42.91879862</v>
      </c>
      <c r="AC2534" s="160">
        <f t="array" ref="AC2534">SUM(IF(ISERROR(AC2535:AC2585),"",AC2535:AC2585))</f>
        <v>-52.62504525</v>
      </c>
      <c r="AD2534" s="160">
        <f t="array" ref="AD2534">SUM(IF(ISERROR(AD2535:AD2585),"",AD2535:AD2585))</f>
        <v>-63.00235951</v>
      </c>
      <c r="AE2534" s="160">
        <f t="array" ref="AE2534">SUM(IF(ISERROR(AE2535:AE2585),"",AE2535:AE2585))</f>
        <v>-74.06853159</v>
      </c>
      <c r="AF2534" s="160">
        <f t="array" ref="AF2534">SUM(IF(ISERROR(AF2535:AF2585),"",AF2535:AF2585))</f>
        <v>-85.86904253</v>
      </c>
      <c r="AG2534" s="160">
        <f t="array" ref="AG2534">SUM(IF(ISERROR(AG2535:AG2585),"",AG2535:AG2585))</f>
        <v>-98.48862102</v>
      </c>
      <c r="AH2534" s="160">
        <f t="array" ref="AH2534">SUM(IF(ISERROR(AH2535:AH2585),"",AH2535:AH2585))</f>
        <v>-94.77279189</v>
      </c>
      <c r="AI2534" s="160">
        <f t="array" ref="AI2534">SUM(IF(ISERROR(AI2535:AI2585),"",AI2535:AI2585))</f>
        <v>-91.60184879</v>
      </c>
      <c r="AJ2534" s="160">
        <f t="array" ref="AJ2534">SUM(IF(ISERROR(AJ2535:AJ2585),"",AJ2535:AJ2585))</f>
        <v>-89.08493317</v>
      </c>
      <c r="AK2534" s="160">
        <f t="array" ref="AK2534">SUM(IF(ISERROR(AK2535:AK2585),"",AK2535:AK2585))</f>
        <v>-87.28521796</v>
      </c>
      <c r="AL2534" s="160">
        <f t="array" ref="AL2534">SUM(IF(ISERROR(AL2535:AL2585),"",AL2535:AL2585))</f>
        <v>-86.36657715</v>
      </c>
      <c r="AM2534" s="160">
        <f t="array" ref="AM2534">SUM(IF(ISERROR(AM2535:AM2585),"",AM2535:AM2585))</f>
        <v>-85.69049327</v>
      </c>
      <c r="AN2534" s="160">
        <f t="array" ref="AN2534">SUM(IF(ISERROR(AN2535:AN2585),"",AN2535:AN2585))</f>
        <v>-91.2171536</v>
      </c>
      <c r="AO2534" s="160">
        <f t="array" ref="AO2534">SUM(IF(ISERROR(AO2535:AO2585),"",AO2535:AO2585))</f>
        <v>-97.56893257</v>
      </c>
      <c r="AP2534" s="160">
        <f t="array" ref="AP2534">SUM(IF(ISERROR(AP2535:AP2585),"",AP2535:AP2585))</f>
        <v>-104.8272999</v>
      </c>
      <c r="AQ2534" s="160">
        <f t="array" ref="AQ2534">SUM(IF(ISERROR(AQ2535:AQ2585),"",AQ2535:AQ2585))</f>
        <v>-113.0067983</v>
      </c>
      <c r="AR2534" s="160">
        <f t="array" ref="AR2534">SUM(IF(ISERROR(AR2535:AR2585),"",AR2535:AR2585))</f>
        <v>-121.8176821</v>
      </c>
      <c r="AS2534" s="160">
        <f t="array" ref="AS2534">SUM(IF(ISERROR(AS2535:AS2585),"",AS2535:AS2585))</f>
        <v>-131.3101148</v>
      </c>
      <c r="AT2534" s="160">
        <f t="array" ref="AT2534">SUM(IF(ISERROR(AT2535:AT2585),"",AT2535:AT2585))</f>
        <v>-141.6158913</v>
      </c>
      <c r="AU2534" s="160">
        <f t="array" ref="AU2534">SUM(IF(ISERROR(AU2535:AU2585),"",AU2535:AU2585))</f>
        <v>-152.6328369</v>
      </c>
      <c r="AV2534" s="160">
        <f t="array" ref="AV2534">SUM(IF(ISERROR(AV2535:AV2585),"",AV2535:AV2585))</f>
        <v>-164.5050833</v>
      </c>
      <c r="AW2534" s="160">
        <f t="array" ref="AW2534">SUM(IF(ISERROR(AW2535:AW2585),"",AW2535:AW2585))</f>
        <v>-177.2999577</v>
      </c>
      <c r="AX2534" s="160">
        <f t="array" ref="AX2534">SUM(IF(ISERROR(AX2535:AX2585),"",AX2535:AX2585))</f>
        <v>-178.147668</v>
      </c>
      <c r="AY2534" s="160">
        <f t="array" ref="AY2534">SUM(IF(ISERROR(AY2535:AY2585),"",AY2535:AY2585))</f>
        <v>-178.9543169</v>
      </c>
      <c r="AZ2534" s="160">
        <f t="array" ref="AZ2534">SUM(IF(ISERROR(AZ2535:AZ2585),"",AZ2535:AZ2585))</f>
        <v>-179.7169344</v>
      </c>
      <c r="BA2534" s="160">
        <f t="array" ref="BA2534">SUM(IF(ISERROR(BA2535:BA2585),"",BA2535:BA2585))</f>
        <v>-167.7397476</v>
      </c>
      <c r="BB2534" s="177">
        <f t="array" ref="BB2534">SUM(IF(ISERROR(BB2535:BB2585),"",BB2535:BB2585))</f>
        <v>-154.6558707</v>
      </c>
      <c r="BC2534" s="177">
        <f t="array" ref="BC2534">SUM(IF(ISERROR(BC2535:BC2585),"",BC2535:BC2585))</f>
        <v>-140.3809925</v>
      </c>
      <c r="BD2534" s="177">
        <f t="array" ref="BD2534">SUM(IF(ISERROR(BD2535:BD2585),"",BD2535:BD2585))</f>
        <v>-124.8243142</v>
      </c>
      <c r="BE2534" s="177">
        <f t="array" ref="BE2534">SUM(IF(ISERROR(BE2535:BE2585),"",BE2535:BE2585))</f>
        <v>-108.0810823</v>
      </c>
      <c r="BF2534" s="177">
        <f t="array" ref="BF2534">SUM(IF(ISERROR(BF2535:BF2585),"",BF2535:BF2585))</f>
        <v>-89.87194067</v>
      </c>
      <c r="BG2534" s="177">
        <f t="array" ref="BG2534">SUM(IF(ISERROR(BG2535:BG2585),"",BG2535:BG2585))</f>
        <v>-70.08485224</v>
      </c>
      <c r="BH2534" s="177">
        <f t="array" ref="BH2534">SUM(IF(ISERROR(BH2535:BH2585),"",BH2535:BH2585))</f>
        <v>-48.59897847</v>
      </c>
      <c r="BI2534" s="177">
        <f t="array" ref="BI2534">SUM(IF(ISERROR(BI2535:BI2585),"",BI2535:BI2585))</f>
        <v>-25.28396598</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-0.00007974558286</v>
      </c>
      <c r="P2547" s="160">
        <f>IF($O$2478&gt;0,PPMT('Assumptions (Battery)'!$V$9,Model!X$1,'Assumptions (Battery)'!$V$12,'Assumptions (Battery)'!$V$7*$O$2480),0)</f>
        <v>-0.00008612522949</v>
      </c>
      <c r="Q2547" s="160">
        <f>IF($O$2478&gt;0,PPMT('Assumptions (Battery)'!$V$9,Model!Y$1,'Assumptions (Battery)'!$V$12,'Assumptions (Battery)'!$V$7*$O$2480),0)</f>
        <v>-0.00009301524785</v>
      </c>
      <c r="R2547" s="160">
        <f>IF($O$2478&gt;0,PPMT('Assumptions (Battery)'!$V$9,Model!Z$1,'Assumptions (Battery)'!$V$12,'Assumptions (Battery)'!$V$7*$O$2480),0)</f>
        <v>-0.0001004564677</v>
      </c>
      <c r="S2547" s="160">
        <f>IF($O$2478&gt;0,PPMT('Assumptions (Battery)'!$V$9,Model!AA$1,'Assumptions (Battery)'!$V$12,'Assumptions (Battery)'!$V$7*$O$2480),0)</f>
        <v>-0.0001084929851</v>
      </c>
      <c r="T2547" s="160">
        <f>IF($O$2478&gt;0,PPMT('Assumptions (Battery)'!$V$9,Model!AB$1,'Assumptions (Battery)'!$V$12,'Assumptions (Battery)'!$V$7*$O$2480),0)</f>
        <v>-0.0001171724239</v>
      </c>
      <c r="U2547" s="160">
        <f>IF($O$2478&gt;0,PPMT('Assumptions (Battery)'!$V$9,Model!AC$1,'Assumptions (Battery)'!$V$12,'Assumptions (Battery)'!$V$7*$O$2480),0)</f>
        <v>-0.0001265462178</v>
      </c>
      <c r="V2547" s="160">
        <f>IF($O$2478&gt;0,PPMT('Assumptions (Battery)'!$V$9,Model!AD$1,'Assumptions (Battery)'!$V$12,'Assumptions (Battery)'!$V$7*$O$2480),0)</f>
        <v>-0.0001366699152</v>
      </c>
      <c r="W2547" s="160">
        <f>IF($O$2478&gt;0,PPMT('Assumptions (Battery)'!$V$9,Model!AE$1,'Assumptions (Battery)'!$V$12,'Assumptions (Battery)'!$V$7*$O$2480),0)</f>
        <v>-0.0001476035085</v>
      </c>
      <c r="X2547" s="160">
        <f>IF($O$2478&gt;0,PPMT('Assumptions (Battery)'!$V$9,Model!AF$1,'Assumptions (Battery)'!$V$12,'Assumptions (Battery)'!$V$7*$O$2480),0)</f>
        <v>-0.0001594117891</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-0.0005826913047</v>
      </c>
      <c r="Q2548" s="177">
        <f>IF($P$2478&gt;0,PPMT('Assumptions (Battery)'!$V$9,Model!X$1,'Assumptions (Battery)'!$V$12,'Assumptions (Battery)'!$V$7*$P$2480),0)</f>
        <v>-0.0006293066091</v>
      </c>
      <c r="R2548" s="177">
        <f>IF($P$2478&gt;0,PPMT('Assumptions (Battery)'!$V$9,Model!Y$1,'Assumptions (Battery)'!$V$12,'Assumptions (Battery)'!$V$7*$P$2480),0)</f>
        <v>-0.0006796511378</v>
      </c>
      <c r="S2548" s="177">
        <f>IF($P$2478&gt;0,PPMT('Assumptions (Battery)'!$V$9,Model!Z$1,'Assumptions (Battery)'!$V$12,'Assumptions (Battery)'!$V$7*$P$2480),0)</f>
        <v>-0.0007340232289</v>
      </c>
      <c r="T2548" s="177">
        <f>IF($P$2478&gt;0,PPMT('Assumptions (Battery)'!$V$9,Model!AA$1,'Assumptions (Battery)'!$V$12,'Assumptions (Battery)'!$V$7*$P$2480),0)</f>
        <v>-0.0007927450872</v>
      </c>
      <c r="U2548" s="177">
        <f>IF($P$2478&gt;0,PPMT('Assumptions (Battery)'!$V$9,Model!AB$1,'Assumptions (Battery)'!$V$12,'Assumptions (Battery)'!$V$7*$P$2480),0)</f>
        <v>-0.0008561646942</v>
      </c>
      <c r="V2548" s="177">
        <f>IF($P$2478&gt;0,PPMT('Assumptions (Battery)'!$V$9,Model!AC$1,'Assumptions (Battery)'!$V$12,'Assumptions (Battery)'!$V$7*$P$2480),0)</f>
        <v>-0.0009246578697</v>
      </c>
      <c r="W2548" s="177">
        <f>IF($P$2478&gt;0,PPMT('Assumptions (Battery)'!$V$9,Model!AD$1,'Assumptions (Battery)'!$V$12,'Assumptions (Battery)'!$V$7*$P$2480),0)</f>
        <v>-0.0009986304993</v>
      </c>
      <c r="X2548" s="160">
        <f>IF($P$2478&gt;0,PPMT('Assumptions (Battery)'!$V$9,Model!AE$1,'Assumptions (Battery)'!$V$12,'Assumptions (Battery)'!$V$7*$P$2480),0)</f>
        <v>-0.001078520939</v>
      </c>
      <c r="Y2548" s="160">
        <f>IF($P$2478&gt;0,PPMT('Assumptions (Battery)'!$V$9,Model!AF$1,'Assumptions (Battery)'!$V$12,'Assumptions (Battery)'!$V$7*$P$2480),0)</f>
        <v>-0.001164802614</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-0.001967675125</v>
      </c>
      <c r="R2549" s="160">
        <f>IF($Q$2478&gt;0,PPMT('Assumptions (Battery)'!$V$9,Model!X$1,'Assumptions (Battery)'!$V$12,'Assumptions (Battery)'!$V$7*$Q$2480),0)</f>
        <v>-0.002125089135</v>
      </c>
      <c r="S2549" s="160">
        <f>IF($Q$2478&gt;0,PPMT('Assumptions (Battery)'!$V$9,Model!Y$1,'Assumptions (Battery)'!$V$12,'Assumptions (Battery)'!$V$7*$Q$2480),0)</f>
        <v>-0.002295096266</v>
      </c>
      <c r="T2549" s="160">
        <f>IF($Q$2478&gt;0,PPMT('Assumptions (Battery)'!$V$9,Model!Z$1,'Assumptions (Battery)'!$V$12,'Assumptions (Battery)'!$V$7*$Q$2480),0)</f>
        <v>-0.002478703967</v>
      </c>
      <c r="U2549" s="160">
        <f>IF($Q$2478&gt;0,PPMT('Assumptions (Battery)'!$V$9,Model!AA$1,'Assumptions (Battery)'!$V$12,'Assumptions (Battery)'!$V$7*$Q$2480),0)</f>
        <v>-0.002677000285</v>
      </c>
      <c r="V2549" s="160">
        <f>IF($Q$2478&gt;0,PPMT('Assumptions (Battery)'!$V$9,Model!AB$1,'Assumptions (Battery)'!$V$12,'Assumptions (Battery)'!$V$7*$Q$2480),0)</f>
        <v>-0.002891160307</v>
      </c>
      <c r="W2549" s="160">
        <f>IF($Q$2478&gt;0,PPMT('Assumptions (Battery)'!$V$9,Model!AC$1,'Assumptions (Battery)'!$V$12,'Assumptions (Battery)'!$V$7*$Q$2480),0)</f>
        <v>-0.003122453132</v>
      </c>
      <c r="X2549" s="160">
        <f>IF($Q$2478&gt;0,PPMT('Assumptions (Battery)'!$V$9,Model!AD$1,'Assumptions (Battery)'!$V$12,'Assumptions (Battery)'!$V$7*$Q$2480),0)</f>
        <v>-0.003372249382</v>
      </c>
      <c r="Y2549" s="160">
        <f>IF($Q$2478&gt;0,PPMT('Assumptions (Battery)'!$V$9,Model!AE$1,'Assumptions (Battery)'!$V$12,'Assumptions (Battery)'!$V$7*$Q$2480),0)</f>
        <v>-0.003642029333</v>
      </c>
      <c r="Z2549" s="160">
        <f>IF($Q$2478&gt;0,PPMT('Assumptions (Battery)'!$V$9,Model!AF$1,'Assumptions (Battery)'!$V$12,'Assumptions (Battery)'!$V$7*$Q$2480),0)</f>
        <v>-0.00393339168</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-0.001046266017</v>
      </c>
      <c r="S2550" s="177">
        <f>IF($R$2478&gt;0,PPMT('Assumptions (Battery)'!$V$9,Model!X$1,'Assumptions (Battery)'!$V$12,'Assumptions (Battery)'!$V$7*$R$2480),0)</f>
        <v>-0.001129967299</v>
      </c>
      <c r="T2550" s="177">
        <f>IF($R$2478&gt;0,PPMT('Assumptions (Battery)'!$V$9,Model!Y$1,'Assumptions (Battery)'!$V$12,'Assumptions (Battery)'!$V$7*$R$2480),0)</f>
        <v>-0.001220364683</v>
      </c>
      <c r="U2550" s="177">
        <f>IF($R$2478&gt;0,PPMT('Assumptions (Battery)'!$V$9,Model!Z$1,'Assumptions (Battery)'!$V$12,'Assumptions (Battery)'!$V$7*$R$2480),0)</f>
        <v>-0.001317993857</v>
      </c>
      <c r="V2550" s="177">
        <f>IF($R$2478&gt;0,PPMT('Assumptions (Battery)'!$V$9,Model!AA$1,'Assumptions (Battery)'!$V$12,'Assumptions (Battery)'!$V$7*$R$2480),0)</f>
        <v>-0.001423433366</v>
      </c>
      <c r="W2550" s="177">
        <f>IF($R$2478&gt;0,PPMT('Assumptions (Battery)'!$V$9,Model!AB$1,'Assumptions (Battery)'!$V$12,'Assumptions (Battery)'!$V$7*$R$2480),0)</f>
        <v>-0.001537308035</v>
      </c>
      <c r="X2550" s="160">
        <f>IF($R$2478&gt;0,PPMT('Assumptions (Battery)'!$V$9,Model!AC$1,'Assumptions (Battery)'!$V$12,'Assumptions (Battery)'!$V$7*$R$2480),0)</f>
        <v>-0.001660292678</v>
      </c>
      <c r="Y2550" s="160">
        <f>IF($R$2478&gt;0,PPMT('Assumptions (Battery)'!$V$9,Model!AD$1,'Assumptions (Battery)'!$V$12,'Assumptions (Battery)'!$V$7*$R$2480),0)</f>
        <v>-0.001793116092</v>
      </c>
      <c r="Z2550" s="160">
        <f>IF($R$2478&gt;0,PPMT('Assumptions (Battery)'!$V$9,Model!AE$1,'Assumptions (Battery)'!$V$12,'Assumptions (Battery)'!$V$7*$R$2480),0)</f>
        <v>-0.00193656538</v>
      </c>
      <c r="AA2550" s="160">
        <f>IF($R$2478&gt;0,PPMT('Assumptions (Battery)'!$V$9,Model!AF$1,'Assumptions (Battery)'!$V$12,'Assumptions (Battery)'!$V$7*$R$2480),0)</f>
        <v>-0.00209149061</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-0.00003745635907</v>
      </c>
      <c r="T2551" s="160">
        <f>IF($S$2478&gt;0,PPMT('Assumptions (Battery)'!$V$9,Model!X$1,'Assumptions (Battery)'!$V$12,'Assumptions (Battery)'!$V$7*$S$2480),0)</f>
        <v>-0.0000404528678</v>
      </c>
      <c r="U2551" s="160">
        <f>IF($S$2478&gt;0,PPMT('Assumptions (Battery)'!$V$9,Model!Y$1,'Assumptions (Battery)'!$V$12,'Assumptions (Battery)'!$V$7*$S$2480),0)</f>
        <v>-0.00004368909722</v>
      </c>
      <c r="V2551" s="160">
        <f>IF($S$2478&gt;0,PPMT('Assumptions (Battery)'!$V$9,Model!Z$1,'Assumptions (Battery)'!$V$12,'Assumptions (Battery)'!$V$7*$S$2480),0)</f>
        <v>-0.000047184225</v>
      </c>
      <c r="W2551" s="160">
        <f>IF($S$2478&gt;0,PPMT('Assumptions (Battery)'!$V$9,Model!AA$1,'Assumptions (Battery)'!$V$12,'Assumptions (Battery)'!$V$7*$S$2480),0)</f>
        <v>-0.000050958963</v>
      </c>
      <c r="X2551" s="160">
        <f>IF($S$2478&gt;0,PPMT('Assumptions (Battery)'!$V$9,Model!AB$1,'Assumptions (Battery)'!$V$12,'Assumptions (Battery)'!$V$7*$S$2480),0)</f>
        <v>-0.00005503568004</v>
      </c>
      <c r="Y2551" s="160">
        <f>IF($S$2478&gt;0,PPMT('Assumptions (Battery)'!$V$9,Model!AC$1,'Assumptions (Battery)'!$V$12,'Assumptions (Battery)'!$V$7*$S$2480),0)</f>
        <v>-0.00005943853445</v>
      </c>
      <c r="Z2551" s="160">
        <f>IF($S$2478&gt;0,PPMT('Assumptions (Battery)'!$V$9,Model!AD$1,'Assumptions (Battery)'!$V$12,'Assumptions (Battery)'!$V$7*$S$2480),0)</f>
        <v>-0.0000641936172</v>
      </c>
      <c r="AA2551" s="160">
        <f>IF($S$2478&gt;0,PPMT('Assumptions (Battery)'!$V$9,Model!AE$1,'Assumptions (Battery)'!$V$12,'Assumptions (Battery)'!$V$7*$S$2480),0)</f>
        <v>-0.00006932910658</v>
      </c>
      <c r="AB2551" s="160">
        <f>IF($S$2478&gt;0,PPMT('Assumptions (Battery)'!$V$9,Model!AF$1,'Assumptions (Battery)'!$V$12,'Assumptions (Battery)'!$V$7*$S$2480),0)</f>
        <v>-0.0000748754351</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-0.0008112144157</v>
      </c>
      <c r="U2552" s="160">
        <f>IF($T$2478&gt;0,PPMT('Assumptions (Battery)'!$V$9,Model!X$1,'Assumptions (Battery)'!$V$12,'Assumptions (Battery)'!$V$7*$T$2480),0)</f>
        <v>-0.000876111569</v>
      </c>
      <c r="V2552" s="160">
        <f>IF($T$2478&gt;0,PPMT('Assumptions (Battery)'!$V$9,Model!Y$1,'Assumptions (Battery)'!$V$12,'Assumptions (Battery)'!$V$7*$T$2480),0)</f>
        <v>-0.0009462004945</v>
      </c>
      <c r="W2552" s="160">
        <f>IF($T$2478&gt;0,PPMT('Assumptions (Battery)'!$V$9,Model!Z$1,'Assumptions (Battery)'!$V$12,'Assumptions (Battery)'!$V$7*$T$2480),0)</f>
        <v>-0.001021896534</v>
      </c>
      <c r="X2552" s="160">
        <f>IF($T$2478&gt;0,PPMT('Assumptions (Battery)'!$V$9,Model!AA$1,'Assumptions (Battery)'!$V$12,'Assumptions (Battery)'!$V$7*$T$2480),0)</f>
        <v>-0.001103648257</v>
      </c>
      <c r="Y2552" s="160">
        <f>IF($T$2478&gt;0,PPMT('Assumptions (Battery)'!$V$9,Model!AB$1,'Assumptions (Battery)'!$V$12,'Assumptions (Battery)'!$V$7*$T$2480),0)</f>
        <v>-0.001191940117</v>
      </c>
      <c r="Z2552" s="160">
        <f>IF($T$2478&gt;0,PPMT('Assumptions (Battery)'!$V$9,Model!AC$1,'Assumptions (Battery)'!$V$12,'Assumptions (Battery)'!$V$7*$T$2480),0)</f>
        <v>-0.001287295327</v>
      </c>
      <c r="AA2552" s="160">
        <f>IF($T$2478&gt;0,PPMT('Assumptions (Battery)'!$V$9,Model!AD$1,'Assumptions (Battery)'!$V$12,'Assumptions (Battery)'!$V$7*$T$2480),0)</f>
        <v>-0.001390278953</v>
      </c>
      <c r="AB2552" s="160">
        <f>IF($T$2478&gt;0,PPMT('Assumptions (Battery)'!$V$9,Model!AE$1,'Assumptions (Battery)'!$V$12,'Assumptions (Battery)'!$V$7*$T$2480),0)</f>
        <v>-0.001501501269</v>
      </c>
      <c r="AC2552" s="160">
        <f>IF($T$2478&gt;0,PPMT('Assumptions (Battery)'!$V$9,Model!AF$1,'Assumptions (Battery)'!$V$12,'Assumptions (Battery)'!$V$7*$T$2480),0)</f>
        <v>-0.001621621371</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-8.053767127</v>
      </c>
      <c r="Y2556" s="160">
        <f>IF($X$2478&gt;0,PPMT('Assumptions (Battery)'!$V$9,Model!X$1,'Assumptions (Battery)'!$V$12,'Assumptions (Battery)'!$V$7*$X$2480),0)</f>
        <v>-8.698068497</v>
      </c>
      <c r="Z2556" s="160">
        <f>IF($X$2478&gt;0,PPMT('Assumptions (Battery)'!$V$9,Model!Y$1,'Assumptions (Battery)'!$V$12,'Assumptions (Battery)'!$V$7*$X$2480),0)</f>
        <v>-9.393913976</v>
      </c>
      <c r="AA2556" s="160">
        <f>IF($X$2478&gt;0,PPMT('Assumptions (Battery)'!$V$9,Model!Z$1,'Assumptions (Battery)'!$V$12,'Assumptions (Battery)'!$V$7*$X$2480),0)</f>
        <v>-10.14542709</v>
      </c>
      <c r="AB2556" s="160">
        <f>IF($X$2478&gt;0,PPMT('Assumptions (Battery)'!$V$9,Model!AA$1,'Assumptions (Battery)'!$V$12,'Assumptions (Battery)'!$V$7*$X$2480),0)</f>
        <v>-10.95706126</v>
      </c>
      <c r="AC2556" s="160">
        <f>IF($X$2478&gt;0,PPMT('Assumptions (Battery)'!$V$9,Model!AB$1,'Assumptions (Battery)'!$V$12,'Assumptions (Battery)'!$V$7*$X$2480),0)</f>
        <v>-11.83362616</v>
      </c>
      <c r="AD2556" s="160">
        <f>IF($X$2478&gt;0,PPMT('Assumptions (Battery)'!$V$9,Model!AC$1,'Assumptions (Battery)'!$V$12,'Assumptions (Battery)'!$V$7*$X$2480),0)</f>
        <v>-12.78031626</v>
      </c>
      <c r="AE2556" s="160">
        <f>IF($X$2478&gt;0,PPMT('Assumptions (Battery)'!$V$9,Model!AD$1,'Assumptions (Battery)'!$V$12,'Assumptions (Battery)'!$V$7*$X$2480),0)</f>
        <v>-13.80274156</v>
      </c>
      <c r="AF2556" s="160">
        <f>IF($X$2478&gt;0,PPMT('Assumptions (Battery)'!$V$9,Model!AE$1,'Assumptions (Battery)'!$V$12,'Assumptions (Battery)'!$V$7*$X$2480),0)</f>
        <v>-14.90696088</v>
      </c>
      <c r="AG2556" s="160">
        <f>IF($X$2478&gt;0,PPMT('Assumptions (Battery)'!$V$9,Model!AF$1,'Assumptions (Battery)'!$V$12,'Assumptions (Battery)'!$V$7*$X$2480),0)</f>
        <v>-16.09951775</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-7.683030533</v>
      </c>
      <c r="Z2557" s="160">
        <f>IF($Y$2478&gt;0,PPMT('Assumptions (Battery)'!$V$9,Model!X$1,'Assumptions (Battery)'!$V$12,'Assumptions (Battery)'!$V$7*$Y$2480),0)</f>
        <v>-8.297672976</v>
      </c>
      <c r="AA2557" s="160">
        <f>IF($Y$2478&gt;0,PPMT('Assumptions (Battery)'!$V$9,Model!Y$1,'Assumptions (Battery)'!$V$12,'Assumptions (Battery)'!$V$7*$Y$2480),0)</f>
        <v>-8.961486814</v>
      </c>
      <c r="AB2557" s="160">
        <f>IF($Y$2478&gt;0,PPMT('Assumptions (Battery)'!$V$9,Model!Z$1,'Assumptions (Battery)'!$V$12,'Assumptions (Battery)'!$V$7*$Y$2480),0)</f>
        <v>-9.678405759</v>
      </c>
      <c r="AC2557" s="160">
        <f>IF($Y$2478&gt;0,PPMT('Assumptions (Battery)'!$V$9,Model!AA$1,'Assumptions (Battery)'!$V$12,'Assumptions (Battery)'!$V$7*$Y$2480),0)</f>
        <v>-10.45267822</v>
      </c>
      <c r="AD2557" s="160">
        <f>IF($Y$2478&gt;0,PPMT('Assumptions (Battery)'!$V$9,Model!AB$1,'Assumptions (Battery)'!$V$12,'Assumptions (Battery)'!$V$7*$Y$2480),0)</f>
        <v>-11.28889248</v>
      </c>
      <c r="AE2557" s="160">
        <f>IF($Y$2478&gt;0,PPMT('Assumptions (Battery)'!$V$9,Model!AC$1,'Assumptions (Battery)'!$V$12,'Assumptions (Battery)'!$V$7*$Y$2480),0)</f>
        <v>-12.19200388</v>
      </c>
      <c r="AF2557" s="160">
        <f>IF($Y$2478&gt;0,PPMT('Assumptions (Battery)'!$V$9,Model!AD$1,'Assumptions (Battery)'!$V$12,'Assumptions (Battery)'!$V$7*$Y$2480),0)</f>
        <v>-13.16736419</v>
      </c>
      <c r="AG2557" s="160">
        <f>IF($Y$2478&gt;0,PPMT('Assumptions (Battery)'!$V$9,Model!AE$1,'Assumptions (Battery)'!$V$12,'Assumptions (Battery)'!$V$7*$Y$2480),0)</f>
        <v>-14.22075332</v>
      </c>
      <c r="AH2557" s="160">
        <f>IF($Y$2478&gt;0,PPMT('Assumptions (Battery)'!$V$9,Model!AF$1,'Assumptions (Battery)'!$V$12,'Assumptions (Battery)'!$V$7*$Y$2480),0)</f>
        <v>-15.35841359</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-7.264907707</v>
      </c>
      <c r="AA2558" s="160">
        <f>IF($Z$2478&gt;0,PPMT('Assumptions (Battery)'!$V$9,Model!X$1,'Assumptions (Battery)'!$V$12,'Assumptions (Battery)'!$V$7*$Z$2480),0)</f>
        <v>-7.846100324</v>
      </c>
      <c r="AB2558" s="160">
        <f>IF($Z$2478&gt;0,PPMT('Assumptions (Battery)'!$V$9,Model!Y$1,'Assumptions (Battery)'!$V$12,'Assumptions (Battery)'!$V$7*$Z$2480),0)</f>
        <v>-8.473788349</v>
      </c>
      <c r="AC2558" s="160">
        <f>IF($Z$2478&gt;0,PPMT('Assumptions (Battery)'!$V$9,Model!Z$1,'Assumptions (Battery)'!$V$12,'Assumptions (Battery)'!$V$7*$Z$2480),0)</f>
        <v>-9.151691417</v>
      </c>
      <c r="AD2558" s="160">
        <f>IF($Z$2478&gt;0,PPMT('Assumptions (Battery)'!$V$9,Model!AA$1,'Assumptions (Battery)'!$V$12,'Assumptions (Battery)'!$V$7*$Z$2480),0)</f>
        <v>-9.883826731</v>
      </c>
      <c r="AE2558" s="160">
        <f>IF($Z$2478&gt;0,PPMT('Assumptions (Battery)'!$V$9,Model!AB$1,'Assumptions (Battery)'!$V$12,'Assumptions (Battery)'!$V$7*$Z$2480),0)</f>
        <v>-10.67453287</v>
      </c>
      <c r="AF2558" s="160">
        <f>IF($Z$2478&gt;0,PPMT('Assumptions (Battery)'!$V$9,Model!AC$1,'Assumptions (Battery)'!$V$12,'Assumptions (Battery)'!$V$7*$Z$2480),0)</f>
        <v>-11.5284955</v>
      </c>
      <c r="AG2558" s="160">
        <f>IF($Z$2478&gt;0,PPMT('Assumptions (Battery)'!$V$9,Model!AD$1,'Assumptions (Battery)'!$V$12,'Assumptions (Battery)'!$V$7*$Z$2480),0)</f>
        <v>-12.45077514</v>
      </c>
      <c r="AH2558" s="160">
        <f>IF($Z$2478&gt;0,PPMT('Assumptions (Battery)'!$V$9,Model!AE$1,'Assumptions (Battery)'!$V$12,'Assumptions (Battery)'!$V$7*$Z$2480),0)</f>
        <v>-13.44683715</v>
      </c>
      <c r="AI2558" s="160">
        <f>IF($Z$2478&gt;0,PPMT('Assumptions (Battery)'!$V$9,Model!AF$1,'Assumptions (Battery)'!$V$12,'Assumptions (Battery)'!$V$7*$Z$2480),0)</f>
        <v>-14.52258412</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-6.857984462</v>
      </c>
      <c r="AB2559" s="160">
        <f>IF($AA$2478&gt;0,PPMT('Assumptions (Battery)'!$V$9,Model!X$1,'Assumptions (Battery)'!$V$12,'Assumptions (Battery)'!$V$7*$AA$2480),0)</f>
        <v>-7.406623219</v>
      </c>
      <c r="AC2559" s="160">
        <f>IF($AA$2478&gt;0,PPMT('Assumptions (Battery)'!$V$9,Model!Y$1,'Assumptions (Battery)'!$V$12,'Assumptions (Battery)'!$V$7*$AA$2480),0)</f>
        <v>-7.999153076</v>
      </c>
      <c r="AD2559" s="160">
        <f>IF($AA$2478&gt;0,PPMT('Assumptions (Battery)'!$V$9,Model!Z$1,'Assumptions (Battery)'!$V$12,'Assumptions (Battery)'!$V$7*$AA$2480),0)</f>
        <v>-8.639085322</v>
      </c>
      <c r="AE2559" s="160">
        <f>IF($AA$2478&gt;0,PPMT('Assumptions (Battery)'!$V$9,Model!AA$1,'Assumptions (Battery)'!$V$12,'Assumptions (Battery)'!$V$7*$AA$2480),0)</f>
        <v>-9.330212148</v>
      </c>
      <c r="AF2559" s="160">
        <f>IF($AA$2478&gt;0,PPMT('Assumptions (Battery)'!$V$9,Model!AB$1,'Assumptions (Battery)'!$V$12,'Assumptions (Battery)'!$V$7*$AA$2480),0)</f>
        <v>-10.07662912</v>
      </c>
      <c r="AG2559" s="160">
        <f>IF($AA$2478&gt;0,PPMT('Assumptions (Battery)'!$V$9,Model!AC$1,'Assumptions (Battery)'!$V$12,'Assumptions (Battery)'!$V$7*$AA$2480),0)</f>
        <v>-10.88275945</v>
      </c>
      <c r="AH2559" s="160">
        <f>IF($AA$2478&gt;0,PPMT('Assumptions (Battery)'!$V$9,Model!AD$1,'Assumptions (Battery)'!$V$12,'Assumptions (Battery)'!$V$7*$AA$2480),0)</f>
        <v>-11.75338021</v>
      </c>
      <c r="AI2559" s="160">
        <f>IF($AA$2478&gt;0,PPMT('Assumptions (Battery)'!$V$9,Model!AE$1,'Assumptions (Battery)'!$V$12,'Assumptions (Battery)'!$V$7*$AA$2480),0)</f>
        <v>-12.69365062</v>
      </c>
      <c r="AJ2559" s="160">
        <f>IF($AA$2478&gt;0,PPMT('Assumptions (Battery)'!$V$9,Model!AF$1,'Assumptions (Battery)'!$V$12,'Assumptions (Battery)'!$V$7*$AA$2480),0)</f>
        <v>-13.70914267</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-6.401343657</v>
      </c>
      <c r="AC2560" s="160">
        <f>IF($AB$2478&gt;0,PPMT('Assumptions (Battery)'!$V$9,Model!X$1,'Assumptions (Battery)'!$V$12,'Assumptions (Battery)'!$V$7*$AB$2480),0)</f>
        <v>-6.91345115</v>
      </c>
      <c r="AD2560" s="160">
        <f>IF($AB$2478&gt;0,PPMT('Assumptions (Battery)'!$V$9,Model!Y$1,'Assumptions (Battery)'!$V$12,'Assumptions (Battery)'!$V$7*$AB$2480),0)</f>
        <v>-7.466527242</v>
      </c>
      <c r="AE2560" s="160">
        <f>IF($AB$2478&gt;0,PPMT('Assumptions (Battery)'!$V$9,Model!Z$1,'Assumptions (Battery)'!$V$12,'Assumptions (Battery)'!$V$7*$AB$2480),0)</f>
        <v>-8.063849421</v>
      </c>
      <c r="AF2560" s="160">
        <f>IF($AB$2478&gt;0,PPMT('Assumptions (Battery)'!$V$9,Model!AA$1,'Assumptions (Battery)'!$V$12,'Assumptions (Battery)'!$V$7*$AB$2480),0)</f>
        <v>-8.708957375</v>
      </c>
      <c r="AG2560" s="160">
        <f>IF($AB$2478&gt;0,PPMT('Assumptions (Battery)'!$V$9,Model!AB$1,'Assumptions (Battery)'!$V$12,'Assumptions (Battery)'!$V$7*$AB$2480),0)</f>
        <v>-9.405673965</v>
      </c>
      <c r="AH2560" s="160">
        <f>IF($AB$2478&gt;0,PPMT('Assumptions (Battery)'!$V$9,Model!AC$1,'Assumptions (Battery)'!$V$12,'Assumptions (Battery)'!$V$7*$AB$2480),0)</f>
        <v>-10.15812788</v>
      </c>
      <c r="AI2560" s="160">
        <f>IF($AB$2478&gt;0,PPMT('Assumptions (Battery)'!$V$9,Model!AD$1,'Assumptions (Battery)'!$V$12,'Assumptions (Battery)'!$V$7*$AB$2480),0)</f>
        <v>-10.97077811</v>
      </c>
      <c r="AJ2560" s="160">
        <f>IF($AB$2478&gt;0,PPMT('Assumptions (Battery)'!$V$9,Model!AE$1,'Assumptions (Battery)'!$V$12,'Assumptions (Battery)'!$V$7*$AB$2480),0)</f>
        <v>-11.84844036</v>
      </c>
      <c r="AK2560" s="160">
        <f>IF($AB$2478&gt;0,PPMT('Assumptions (Battery)'!$V$9,Model!AF$1,'Assumptions (Battery)'!$V$12,'Assumptions (Battery)'!$V$7*$AB$2480),0)</f>
        <v>-12.79631559</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-6.272823603</v>
      </c>
      <c r="AD2561" s="160">
        <f>IF($AC$2478&gt;0,PPMT('Assumptions (Battery)'!$V$9,Model!X$1,'Assumptions (Battery)'!$V$12,'Assumptions (Battery)'!$V$7*$AC$2480),0)</f>
        <v>-6.774649491</v>
      </c>
      <c r="AE2561" s="160">
        <f>IF($AC$2478&gt;0,PPMT('Assumptions (Battery)'!$V$9,Model!Y$1,'Assumptions (Battery)'!$V$12,'Assumptions (Battery)'!$V$7*$AC$2480),0)</f>
        <v>-7.31662145</v>
      </c>
      <c r="AF2561" s="160">
        <f>IF($AC$2478&gt;0,PPMT('Assumptions (Battery)'!$V$9,Model!Z$1,'Assumptions (Battery)'!$V$12,'Assumptions (Battery)'!$V$7*$AC$2480),0)</f>
        <v>-7.901951166</v>
      </c>
      <c r="AG2561" s="160">
        <f>IF($AC$2478&gt;0,PPMT('Assumptions (Battery)'!$V$9,Model!AA$1,'Assumptions (Battery)'!$V$12,'Assumptions (Battery)'!$V$7*$AC$2480),0)</f>
        <v>-8.534107259</v>
      </c>
      <c r="AH2561" s="160">
        <f>IF($AC$2478&gt;0,PPMT('Assumptions (Battery)'!$V$9,Model!AB$1,'Assumptions (Battery)'!$V$12,'Assumptions (Battery)'!$V$7*$AC$2480),0)</f>
        <v>-9.21683584</v>
      </c>
      <c r="AI2561" s="160">
        <f>IF($AC$2478&gt;0,PPMT('Assumptions (Battery)'!$V$9,Model!AC$1,'Assumptions (Battery)'!$V$12,'Assumptions (Battery)'!$V$7*$AC$2480),0)</f>
        <v>-9.954182707</v>
      </c>
      <c r="AJ2561" s="160">
        <f>IF($AC$2478&gt;0,PPMT('Assumptions (Battery)'!$V$9,Model!AD$1,'Assumptions (Battery)'!$V$12,'Assumptions (Battery)'!$V$7*$AC$2480),0)</f>
        <v>-10.75051732</v>
      </c>
      <c r="AK2561" s="160">
        <f>IF($AC$2478&gt;0,PPMT('Assumptions (Battery)'!$V$9,Model!AE$1,'Assumptions (Battery)'!$V$12,'Assumptions (Battery)'!$V$7*$AC$2480),0)</f>
        <v>-11.61055871</v>
      </c>
      <c r="AL2561" s="160">
        <f>IF($AC$2478&gt;0,PPMT('Assumptions (Battery)'!$V$9,Model!AF$1,'Assumptions (Battery)'!$V$12,'Assumptions (Battery)'!$V$7*$AC$2480),0)</f>
        <v>-12.53940341</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-6.169061991</v>
      </c>
      <c r="AE2562" s="160">
        <f>IF($AD$2478&gt;0,PPMT('Assumptions (Battery)'!$V$9,Model!X$1,'Assumptions (Battery)'!$V$12,'Assumptions (Battery)'!$V$7*$AD$2480),0)</f>
        <v>-6.66258695</v>
      </c>
      <c r="AF2562" s="160">
        <f>IF($AD$2478&gt;0,PPMT('Assumptions (Battery)'!$V$9,Model!Y$1,'Assumptions (Battery)'!$V$12,'Assumptions (Battery)'!$V$7*$AD$2480),0)</f>
        <v>-7.195593906</v>
      </c>
      <c r="AG2562" s="160">
        <f>IF($AD$2478&gt;0,PPMT('Assumptions (Battery)'!$V$9,Model!Z$1,'Assumptions (Battery)'!$V$12,'Assumptions (Battery)'!$V$7*$AD$2480),0)</f>
        <v>-7.771241418</v>
      </c>
      <c r="AH2562" s="160">
        <f>IF($AD$2478&gt;0,PPMT('Assumptions (Battery)'!$V$9,Model!AA$1,'Assumptions (Battery)'!$V$12,'Assumptions (Battery)'!$V$7*$AD$2480),0)</f>
        <v>-8.392940732</v>
      </c>
      <c r="AI2562" s="160">
        <f>IF($AD$2478&gt;0,PPMT('Assumptions (Battery)'!$V$9,Model!AB$1,'Assumptions (Battery)'!$V$12,'Assumptions (Battery)'!$V$7*$AD$2480),0)</f>
        <v>-9.06437599</v>
      </c>
      <c r="AJ2562" s="160">
        <f>IF($AD$2478&gt;0,PPMT('Assumptions (Battery)'!$V$9,Model!AC$1,'Assumptions (Battery)'!$V$12,'Assumptions (Battery)'!$V$7*$AD$2480),0)</f>
        <v>-9.78952607</v>
      </c>
      <c r="AK2562" s="160">
        <f>IF($AD$2478&gt;0,PPMT('Assumptions (Battery)'!$V$9,Model!AD$1,'Assumptions (Battery)'!$V$12,'Assumptions (Battery)'!$V$7*$AD$2480),0)</f>
        <v>-10.57268816</v>
      </c>
      <c r="AL2562" s="160">
        <f>IF($AD$2478&gt;0,PPMT('Assumptions (Battery)'!$V$9,Model!AE$1,'Assumptions (Battery)'!$V$12,'Assumptions (Battery)'!$V$7*$AD$2480),0)</f>
        <v>-11.41850321</v>
      </c>
      <c r="AM2562" s="160">
        <f>IF($AD$2478&gt;0,PPMT('Assumptions (Battery)'!$V$9,Model!AF$1,'Assumptions (Battery)'!$V$12,'Assumptions (Battery)'!$V$7*$AD$2480),0)</f>
        <v>-12.33198346</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-6.025983324</v>
      </c>
      <c r="AF2563" s="160">
        <f>IF($AE$2478&gt;0,PPMT('Assumptions (Battery)'!$V$9,Model!X$1,'Assumptions (Battery)'!$V$12,'Assumptions (Battery)'!$V$7*$AE$2480),0)</f>
        <v>-6.50806199</v>
      </c>
      <c r="AG2563" s="160">
        <f>IF($AE$2478&gt;0,PPMT('Assumptions (Battery)'!$V$9,Model!Y$1,'Assumptions (Battery)'!$V$12,'Assumptions (Battery)'!$V$7*$AE$2480),0)</f>
        <v>-7.02870695</v>
      </c>
      <c r="AH2563" s="160">
        <f>IF($AE$2478&gt;0,PPMT('Assumptions (Battery)'!$V$9,Model!Z$1,'Assumptions (Battery)'!$V$12,'Assumptions (Battery)'!$V$7*$AE$2480),0)</f>
        <v>-7.591003506</v>
      </c>
      <c r="AI2563" s="160">
        <f>IF($AE$2478&gt;0,PPMT('Assumptions (Battery)'!$V$9,Model!AA$1,'Assumptions (Battery)'!$V$12,'Assumptions (Battery)'!$V$7*$AE$2480),0)</f>
        <v>-8.198283786</v>
      </c>
      <c r="AJ2563" s="160">
        <f>IF($AE$2478&gt;0,PPMT('Assumptions (Battery)'!$V$9,Model!AB$1,'Assumptions (Battery)'!$V$12,'Assumptions (Battery)'!$V$7*$AE$2480),0)</f>
        <v>-8.854146489</v>
      </c>
      <c r="AK2563" s="160">
        <f>IF($AE$2478&gt;0,PPMT('Assumptions (Battery)'!$V$9,Model!AC$1,'Assumptions (Battery)'!$V$12,'Assumptions (Battery)'!$V$7*$AE$2480),0)</f>
        <v>-9.562478208</v>
      </c>
      <c r="AL2563" s="160">
        <f>IF($AE$2478&gt;0,PPMT('Assumptions (Battery)'!$V$9,Model!AD$1,'Assumptions (Battery)'!$V$12,'Assumptions (Battery)'!$V$7*$AE$2480),0)</f>
        <v>-10.32747646</v>
      </c>
      <c r="AM2563" s="160">
        <f>IF($AE$2478&gt;0,PPMT('Assumptions (Battery)'!$V$9,Model!AE$1,'Assumptions (Battery)'!$V$12,'Assumptions (Battery)'!$V$7*$AE$2480),0)</f>
        <v>-11.15367458</v>
      </c>
      <c r="AN2563" s="160">
        <f>IF($AE$2478&gt;0,PPMT('Assumptions (Battery)'!$V$9,Model!AF$1,'Assumptions (Battery)'!$V$12,'Assumptions (Battery)'!$V$7*$AE$2480),0)</f>
        <v>-12.04596855</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-5.875028408</v>
      </c>
      <c r="AG2564" s="160">
        <f>IF($AF$2478&gt;0,PPMT('Assumptions (Battery)'!$V$9,Model!X$1,'Assumptions (Battery)'!$V$12,'Assumptions (Battery)'!$V$7*$AF$2480),0)</f>
        <v>-6.34503068</v>
      </c>
      <c r="AH2564" s="160">
        <f>IF($AF$2478&gt;0,PPMT('Assumptions (Battery)'!$V$9,Model!Y$1,'Assumptions (Battery)'!$V$12,'Assumptions (Battery)'!$V$7*$AF$2480),0)</f>
        <v>-6.852633135</v>
      </c>
      <c r="AI2564" s="160">
        <f>IF($AF$2478&gt;0,PPMT('Assumptions (Battery)'!$V$9,Model!Z$1,'Assumptions (Battery)'!$V$12,'Assumptions (Battery)'!$V$7*$AF$2480),0)</f>
        <v>-7.400843786</v>
      </c>
      <c r="AJ2564" s="160">
        <f>IF($AF$2478&gt;0,PPMT('Assumptions (Battery)'!$V$9,Model!AA$1,'Assumptions (Battery)'!$V$12,'Assumptions (Battery)'!$V$7*$AF$2480),0)</f>
        <v>-7.992911288</v>
      </c>
      <c r="AK2564" s="160">
        <f>IF($AF$2478&gt;0,PPMT('Assumptions (Battery)'!$V$9,Model!AB$1,'Assumptions (Battery)'!$V$12,'Assumptions (Battery)'!$V$7*$AF$2480),0)</f>
        <v>-8.632344191</v>
      </c>
      <c r="AL2564" s="160">
        <f>IF($AF$2478&gt;0,PPMT('Assumptions (Battery)'!$V$9,Model!AC$1,'Assumptions (Battery)'!$V$12,'Assumptions (Battery)'!$V$7*$AF$2480),0)</f>
        <v>-9.322931727</v>
      </c>
      <c r="AM2564" s="160">
        <f>IF($AF$2478&gt;0,PPMT('Assumptions (Battery)'!$V$9,Model!AD$1,'Assumptions (Battery)'!$V$12,'Assumptions (Battery)'!$V$7*$AF$2480),0)</f>
        <v>-10.06876626</v>
      </c>
      <c r="AN2564" s="160">
        <f>IF($AF$2478&gt;0,PPMT('Assumptions (Battery)'!$V$9,Model!AE$1,'Assumptions (Battery)'!$V$12,'Assumptions (Battery)'!$V$7*$AF$2480),0)</f>
        <v>-10.87426757</v>
      </c>
      <c r="AO2564" s="160">
        <f>IF($AF$2478&gt;0,PPMT('Assumptions (Battery)'!$V$9,Model!AF$1,'Assumptions (Battery)'!$V$12,'Assumptions (Battery)'!$V$7*$AF$2480),0)</f>
        <v>-11.74420897</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-5.750055083</v>
      </c>
      <c r="AH2565" s="160">
        <f>IF($AG$2478&gt;0,PPMT('Assumptions (Battery)'!$V$9,Model!X$1,'Assumptions (Battery)'!$V$12,'Assumptions (Battery)'!$V$7*$AG$2480),0)</f>
        <v>-6.21005949</v>
      </c>
      <c r="AI2565" s="160">
        <f>IF($AG$2478&gt;0,PPMT('Assumptions (Battery)'!$V$9,Model!Y$1,'Assumptions (Battery)'!$V$12,'Assumptions (Battery)'!$V$7*$AG$2480),0)</f>
        <v>-6.706864249</v>
      </c>
      <c r="AJ2565" s="160">
        <f>IF($AG$2478&gt;0,PPMT('Assumptions (Battery)'!$V$9,Model!Z$1,'Assumptions (Battery)'!$V$12,'Assumptions (Battery)'!$V$7*$AG$2480),0)</f>
        <v>-7.243413389</v>
      </c>
      <c r="AK2565" s="160">
        <f>IF($AG$2478&gt;0,PPMT('Assumptions (Battery)'!$V$9,Model!AA$1,'Assumptions (Battery)'!$V$12,'Assumptions (Battery)'!$V$7*$AG$2480),0)</f>
        <v>-7.82288646</v>
      </c>
      <c r="AL2565" s="160">
        <f>IF($AG$2478&gt;0,PPMT('Assumptions (Battery)'!$V$9,Model!AB$1,'Assumptions (Battery)'!$V$12,'Assumptions (Battery)'!$V$7*$AG$2480),0)</f>
        <v>-8.448717377</v>
      </c>
      <c r="AM2565" s="160">
        <f>IF($AG$2478&gt;0,PPMT('Assumptions (Battery)'!$V$9,Model!AC$1,'Assumptions (Battery)'!$V$12,'Assumptions (Battery)'!$V$7*$AG$2480),0)</f>
        <v>-9.124614767</v>
      </c>
      <c r="AN2565" s="160">
        <f>IF($AG$2478&gt;0,PPMT('Assumptions (Battery)'!$V$9,Model!AD$1,'Assumptions (Battery)'!$V$12,'Assumptions (Battery)'!$V$7*$AG$2480),0)</f>
        <v>-9.854583949</v>
      </c>
      <c r="AO2565" s="160">
        <f>IF($AG$2478&gt;0,PPMT('Assumptions (Battery)'!$V$9,Model!AE$1,'Assumptions (Battery)'!$V$12,'Assumptions (Battery)'!$V$7*$AG$2480),0)</f>
        <v>-10.64295066</v>
      </c>
      <c r="AP2565" s="160">
        <f>IF($AG$2478&gt;0,PPMT('Assumptions (Battery)'!$V$9,Model!AF$1,'Assumptions (Battery)'!$V$12,'Assumptions (Battery)'!$V$7*$AG$2480),0)</f>
        <v>-11.49438672</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-5.792560362</v>
      </c>
      <c r="AI2566" s="160">
        <f>IF($AH$2478&gt;0,PPMT('Assumptions (Battery)'!$V$9,Model!X$1,'Assumptions (Battery)'!$V$12,'Assumptions (Battery)'!$V$7*$AH$2480),0)</f>
        <v>-6.255965191</v>
      </c>
      <c r="AJ2566" s="160">
        <f>IF($AH$2478&gt;0,PPMT('Assumptions (Battery)'!$V$9,Model!Y$1,'Assumptions (Battery)'!$V$12,'Assumptions (Battery)'!$V$7*$AH$2480),0)</f>
        <v>-6.756442406</v>
      </c>
      <c r="AK2566" s="160">
        <f>IF($AH$2478&gt;0,PPMT('Assumptions (Battery)'!$V$9,Model!Z$1,'Assumptions (Battery)'!$V$12,'Assumptions (Battery)'!$V$7*$AH$2480),0)</f>
        <v>-7.296957798</v>
      </c>
      <c r="AL2566" s="160">
        <f>IF($AH$2478&gt;0,PPMT('Assumptions (Battery)'!$V$9,Model!AA$1,'Assumptions (Battery)'!$V$12,'Assumptions (Battery)'!$V$7*$AH$2480),0)</f>
        <v>-7.880714422</v>
      </c>
      <c r="AM2566" s="160">
        <f>IF($AH$2478&gt;0,PPMT('Assumptions (Battery)'!$V$9,Model!AB$1,'Assumptions (Battery)'!$V$12,'Assumptions (Battery)'!$V$7*$AH$2480),0)</f>
        <v>-8.511171576</v>
      </c>
      <c r="AN2566" s="160">
        <f>IF($AH$2478&gt;0,PPMT('Assumptions (Battery)'!$V$9,Model!AC$1,'Assumptions (Battery)'!$V$12,'Assumptions (Battery)'!$V$7*$AH$2480),0)</f>
        <v>-9.192065302</v>
      </c>
      <c r="AO2566" s="160">
        <f>IF($AH$2478&gt;0,PPMT('Assumptions (Battery)'!$V$9,Model!AD$1,'Assumptions (Battery)'!$V$12,'Assumptions (Battery)'!$V$7*$AH$2480),0)</f>
        <v>-9.927430526</v>
      </c>
      <c r="AP2566" s="160">
        <f>IF($AH$2478&gt;0,PPMT('Assumptions (Battery)'!$V$9,Model!AE$1,'Assumptions (Battery)'!$V$12,'Assumptions (Battery)'!$V$7*$AH$2480),0)</f>
        <v>-10.72162497</v>
      </c>
      <c r="AQ2566" s="160">
        <f>IF($AH$2478&gt;0,PPMT('Assumptions (Battery)'!$V$9,Model!AF$1,'Assumptions (Battery)'!$V$12,'Assumptions (Battery)'!$V$7*$AH$2480),0)</f>
        <v>-11.57935497</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-5.834320222</v>
      </c>
      <c r="AJ2567" s="160">
        <f>IF($AI$2478&gt;0,PPMT('Assumptions (Battery)'!$V$9,Model!X$1,'Assumptions (Battery)'!$V$12,'Assumptions (Battery)'!$V$7*$AI$2480),0)</f>
        <v>-6.30106584</v>
      </c>
      <c r="AK2567" s="160">
        <f>IF($AI$2478&gt;0,PPMT('Assumptions (Battery)'!$V$9,Model!Y$1,'Assumptions (Battery)'!$V$12,'Assumptions (Battery)'!$V$7*$AI$2480),0)</f>
        <v>-6.805151107</v>
      </c>
      <c r="AL2567" s="160">
        <f>IF($AI$2478&gt;0,PPMT('Assumptions (Battery)'!$V$9,Model!Z$1,'Assumptions (Battery)'!$V$12,'Assumptions (Battery)'!$V$7*$AI$2480),0)</f>
        <v>-7.349563196</v>
      </c>
      <c r="AM2567" s="160">
        <f>IF($AI$2478&gt;0,PPMT('Assumptions (Battery)'!$V$9,Model!AA$1,'Assumptions (Battery)'!$V$12,'Assumptions (Battery)'!$V$7*$AI$2480),0)</f>
        <v>-7.937528251</v>
      </c>
      <c r="AN2567" s="160">
        <f>IF($AI$2478&gt;0,PPMT('Assumptions (Battery)'!$V$9,Model!AB$1,'Assumptions (Battery)'!$V$12,'Assumptions (Battery)'!$V$7*$AI$2480),0)</f>
        <v>-8.572530512</v>
      </c>
      <c r="AO2567" s="160">
        <f>IF($AI$2478&gt;0,PPMT('Assumptions (Battery)'!$V$9,Model!AC$1,'Assumptions (Battery)'!$V$12,'Assumptions (Battery)'!$V$7*$AI$2480),0)</f>
        <v>-9.258332952</v>
      </c>
      <c r="AP2567" s="160">
        <f>IF($AI$2478&gt;0,PPMT('Assumptions (Battery)'!$V$9,Model!AD$1,'Assumptions (Battery)'!$V$12,'Assumptions (Battery)'!$V$7*$AI$2480),0)</f>
        <v>-9.998999589</v>
      </c>
      <c r="AQ2567" s="160">
        <f>IF($AI$2478&gt;0,PPMT('Assumptions (Battery)'!$V$9,Model!AE$1,'Assumptions (Battery)'!$V$12,'Assumptions (Battery)'!$V$7*$AI$2480),0)</f>
        <v>-10.79891956</v>
      </c>
      <c r="AR2567" s="160">
        <f>IF($AI$2478&gt;0,PPMT('Assumptions (Battery)'!$V$9,Model!AF$1,'Assumptions (Battery)'!$V$12,'Assumptions (Battery)'!$V$7*$AI$2480),0)</f>
        <v>-11.66283312</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-5.839327328</v>
      </c>
      <c r="AK2568" s="160">
        <f>IF($AJ$2478&gt;0,PPMT('Assumptions (Battery)'!$V$9,Model!X$1,'Assumptions (Battery)'!$V$12,'Assumptions (Battery)'!$V$7*$AJ$2480),0)</f>
        <v>-6.306473514</v>
      </c>
      <c r="AL2568" s="160">
        <f>IF($AJ$2478&gt;0,PPMT('Assumptions (Battery)'!$V$9,Model!Y$1,'Assumptions (Battery)'!$V$12,'Assumptions (Battery)'!$V$7*$AJ$2480),0)</f>
        <v>-6.810991395</v>
      </c>
      <c r="AM2568" s="160">
        <f>IF($AJ$2478&gt;0,PPMT('Assumptions (Battery)'!$V$9,Model!Z$1,'Assumptions (Battery)'!$V$12,'Assumptions (Battery)'!$V$7*$AJ$2480),0)</f>
        <v>-7.355870707</v>
      </c>
      <c r="AN2568" s="160">
        <f>IF($AJ$2478&gt;0,PPMT('Assumptions (Battery)'!$V$9,Model!AA$1,'Assumptions (Battery)'!$V$12,'Assumptions (Battery)'!$V$7*$AJ$2480),0)</f>
        <v>-7.944340364</v>
      </c>
      <c r="AO2568" s="160">
        <f>IF($AJ$2478&gt;0,PPMT('Assumptions (Battery)'!$V$9,Model!AB$1,'Assumptions (Battery)'!$V$12,'Assumptions (Battery)'!$V$7*$AJ$2480),0)</f>
        <v>-8.579887593</v>
      </c>
      <c r="AP2568" s="160">
        <f>IF($AJ$2478&gt;0,PPMT('Assumptions (Battery)'!$V$9,Model!AC$1,'Assumptions (Battery)'!$V$12,'Assumptions (Battery)'!$V$7*$AJ$2480),0)</f>
        <v>-9.2662786</v>
      </c>
      <c r="AQ2568" s="160">
        <f>IF($AJ$2478&gt;0,PPMT('Assumptions (Battery)'!$V$9,Model!AD$1,'Assumptions (Battery)'!$V$12,'Assumptions (Battery)'!$V$7*$AJ$2480),0)</f>
        <v>-10.00758089</v>
      </c>
      <c r="AR2568" s="160">
        <f>IF($AJ$2478&gt;0,PPMT('Assumptions (Battery)'!$V$9,Model!AE$1,'Assumptions (Battery)'!$V$12,'Assumptions (Battery)'!$V$7*$AJ$2480),0)</f>
        <v>-10.80818736</v>
      </c>
      <c r="AS2568" s="160">
        <f>IF($AJ$2478&gt;0,PPMT('Assumptions (Battery)'!$V$9,Model!AF$1,'Assumptions (Battery)'!$V$12,'Assumptions (Battery)'!$V$7*$AJ$2480),0)</f>
        <v>-11.67284235</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-5.879364225</v>
      </c>
      <c r="AL2569" s="160">
        <f>IF($AK$2478&gt;0,PPMT('Assumptions (Battery)'!$V$9,Model!X$1,'Assumptions (Battery)'!$V$12,'Assumptions (Battery)'!$V$7*$AK$2480),0)</f>
        <v>-6.349713363</v>
      </c>
      <c r="AM2569" s="160">
        <f>IF($AK$2478&gt;0,PPMT('Assumptions (Battery)'!$V$9,Model!Y$1,'Assumptions (Battery)'!$V$12,'Assumptions (Battery)'!$V$7*$AK$2480),0)</f>
        <v>-6.857690432</v>
      </c>
      <c r="AN2569" s="160">
        <f>IF($AK$2478&gt;0,PPMT('Assumptions (Battery)'!$V$9,Model!Z$1,'Assumptions (Battery)'!$V$12,'Assumptions (Battery)'!$V$7*$AK$2480),0)</f>
        <v>-7.406305667</v>
      </c>
      <c r="AO2569" s="160">
        <f>IF($AK$2478&gt;0,PPMT('Assumptions (Battery)'!$V$9,Model!AA$1,'Assumptions (Battery)'!$V$12,'Assumptions (Battery)'!$V$7*$AK$2480),0)</f>
        <v>-7.99881012</v>
      </c>
      <c r="AP2569" s="160">
        <f>IF($AK$2478&gt;0,PPMT('Assumptions (Battery)'!$V$9,Model!AB$1,'Assumptions (Battery)'!$V$12,'Assumptions (Battery)'!$V$7*$AK$2480),0)</f>
        <v>-8.63871493</v>
      </c>
      <c r="AQ2569" s="160">
        <f>IF($AK$2478&gt;0,PPMT('Assumptions (Battery)'!$V$9,Model!AC$1,'Assumptions (Battery)'!$V$12,'Assumptions (Battery)'!$V$7*$AK$2480),0)</f>
        <v>-9.329812124</v>
      </c>
      <c r="AR2569" s="160">
        <f>IF($AK$2478&gt;0,PPMT('Assumptions (Battery)'!$V$9,Model!AD$1,'Assumptions (Battery)'!$V$12,'Assumptions (Battery)'!$V$7*$AK$2480),0)</f>
        <v>-10.07619709</v>
      </c>
      <c r="AS2569" s="160">
        <f>IF($AK$2478&gt;0,PPMT('Assumptions (Battery)'!$V$9,Model!AE$1,'Assumptions (Battery)'!$V$12,'Assumptions (Battery)'!$V$7*$AK$2480),0)</f>
        <v>-10.88229286</v>
      </c>
      <c r="AT2569" s="160">
        <f>IF($AK$2478&gt;0,PPMT('Assumptions (Battery)'!$V$9,Model!AF$1,'Assumptions (Battery)'!$V$12,'Assumptions (Battery)'!$V$7*$AK$2480),0)</f>
        <v>-11.75287629</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-5.918562588</v>
      </c>
      <c r="AM2570" s="160">
        <f>IF($AL$2478&gt;0,PPMT('Assumptions (Battery)'!$V$9,Model!X$1,'Assumptions (Battery)'!$V$12,'Assumptions (Battery)'!$V$7*$AL$2480),0)</f>
        <v>-6.392047595</v>
      </c>
      <c r="AN2570" s="160">
        <f>IF($AL$2478&gt;0,PPMT('Assumptions (Battery)'!$V$9,Model!Y$1,'Assumptions (Battery)'!$V$12,'Assumptions (Battery)'!$V$7*$AL$2480),0)</f>
        <v>-6.903411403</v>
      </c>
      <c r="AO2570" s="160">
        <f>IF($AL$2478&gt;0,PPMT('Assumptions (Battery)'!$V$9,Model!Z$1,'Assumptions (Battery)'!$V$12,'Assumptions (Battery)'!$V$7*$AL$2480),0)</f>
        <v>-7.455684315</v>
      </c>
      <c r="AP2570" s="160">
        <f>IF($AL$2478&gt;0,PPMT('Assumptions (Battery)'!$V$9,Model!AA$1,'Assumptions (Battery)'!$V$12,'Assumptions (Battery)'!$V$7*$AL$2480),0)</f>
        <v>-8.052139061</v>
      </c>
      <c r="AQ2570" s="160">
        <f>IF($AL$2478&gt;0,PPMT('Assumptions (Battery)'!$V$9,Model!AB$1,'Assumptions (Battery)'!$V$12,'Assumptions (Battery)'!$V$7*$AL$2480),0)</f>
        <v>-8.696310185</v>
      </c>
      <c r="AR2570" s="160">
        <f>IF($AL$2478&gt;0,PPMT('Assumptions (Battery)'!$V$9,Model!AC$1,'Assumptions (Battery)'!$V$12,'Assumptions (Battery)'!$V$7*$AL$2480),0)</f>
        <v>-9.392015</v>
      </c>
      <c r="AS2570" s="160">
        <f>IF($AL$2478&gt;0,PPMT('Assumptions (Battery)'!$V$9,Model!AD$1,'Assumptions (Battery)'!$V$12,'Assumptions (Battery)'!$V$7*$AL$2480),0)</f>
        <v>-10.1433762</v>
      </c>
      <c r="AT2570" s="160">
        <f>IF($AL$2478&gt;0,PPMT('Assumptions (Battery)'!$V$9,Model!AE$1,'Assumptions (Battery)'!$V$12,'Assumptions (Battery)'!$V$7*$AL$2480),0)</f>
        <v>-10.9548463</v>
      </c>
      <c r="AU2570" s="160">
        <f>IF($AL$2478&gt;0,PPMT('Assumptions (Battery)'!$V$9,Model!AF$1,'Assumptions (Battery)'!$V$12,'Assumptions (Battery)'!$V$7*$AL$2480),0)</f>
        <v>-11.831234</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-5.957145632</v>
      </c>
      <c r="AN2571" s="160">
        <f>IF($AM$2478&gt;0,PPMT('Assumptions (Battery)'!$V$9,Model!X$1,'Assumptions (Battery)'!$V$12,'Assumptions (Battery)'!$V$7*$AM$2480),0)</f>
        <v>-6.433717283</v>
      </c>
      <c r="AO2571" s="160">
        <f>IF($AM$2478&gt;0,PPMT('Assumptions (Battery)'!$V$9,Model!Y$1,'Assumptions (Battery)'!$V$12,'Assumptions (Battery)'!$V$7*$AM$2480),0)</f>
        <v>-6.948414665</v>
      </c>
      <c r="AP2571" s="160">
        <f>IF($AM$2478&gt;0,PPMT('Assumptions (Battery)'!$V$9,Model!Z$1,'Assumptions (Battery)'!$V$12,'Assumptions (Battery)'!$V$7*$AM$2480),0)</f>
        <v>-7.504287838</v>
      </c>
      <c r="AQ2571" s="160">
        <f>IF($AM$2478&gt;0,PPMT('Assumptions (Battery)'!$V$9,Model!AA$1,'Assumptions (Battery)'!$V$12,'Assumptions (Battery)'!$V$7*$AM$2480),0)</f>
        <v>-8.104630866</v>
      </c>
      <c r="AR2571" s="160">
        <f>IF($AM$2478&gt;0,PPMT('Assumptions (Battery)'!$V$9,Model!AB$1,'Assumptions (Battery)'!$V$12,'Assumptions (Battery)'!$V$7*$AM$2480),0)</f>
        <v>-8.753001335</v>
      </c>
      <c r="AS2571" s="160">
        <f>IF($AM$2478&gt;0,PPMT('Assumptions (Battery)'!$V$9,Model!AC$1,'Assumptions (Battery)'!$V$12,'Assumptions (Battery)'!$V$7*$AM$2480),0)</f>
        <v>-9.453241442</v>
      </c>
      <c r="AT2571" s="160">
        <f>IF($AM$2478&gt;0,PPMT('Assumptions (Battery)'!$V$9,Model!AD$1,'Assumptions (Battery)'!$V$12,'Assumptions (Battery)'!$V$7*$AM$2480),0)</f>
        <v>-10.20950076</v>
      </c>
      <c r="AU2571" s="160">
        <f>IF($AM$2478&gt;0,PPMT('Assumptions (Battery)'!$V$9,Model!AE$1,'Assumptions (Battery)'!$V$12,'Assumptions (Battery)'!$V$7*$AM$2480),0)</f>
        <v>-11.02626082</v>
      </c>
      <c r="AV2571" s="160">
        <f>IF($AM$2478&gt;0,PPMT('Assumptions (Battery)'!$V$9,Model!AF$1,'Assumptions (Battery)'!$V$12,'Assumptions (Battery)'!$V$7*$AM$2480),0)</f>
        <v>-11.90836168</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-11.989963</v>
      </c>
      <c r="AO2572" s="160">
        <f>IF($AN$2478&gt;0,PPMT('Assumptions (Battery)'!$V$9,Model!X$1,'Assumptions (Battery)'!$V$12,'Assumptions (Battery)'!$V$7*$AN$2480),0)</f>
        <v>-12.94916004</v>
      </c>
      <c r="AP2572" s="160">
        <f>IF($AN$2478&gt;0,PPMT('Assumptions (Battery)'!$V$9,Model!Y$1,'Assumptions (Battery)'!$V$12,'Assumptions (Battery)'!$V$7*$AN$2480),0)</f>
        <v>-13.98509285</v>
      </c>
      <c r="AQ2572" s="160">
        <f>IF($AN$2478&gt;0,PPMT('Assumptions (Battery)'!$V$9,Model!Z$1,'Assumptions (Battery)'!$V$12,'Assumptions (Battery)'!$V$7*$AN$2480),0)</f>
        <v>-15.10390027</v>
      </c>
      <c r="AR2572" s="160">
        <f>IF($AN$2478&gt;0,PPMT('Assumptions (Battery)'!$V$9,Model!AA$1,'Assumptions (Battery)'!$V$12,'Assumptions (Battery)'!$V$7*$AN$2480),0)</f>
        <v>-16.3122123</v>
      </c>
      <c r="AS2572" s="160">
        <f>IF($AN$2478&gt;0,PPMT('Assumptions (Battery)'!$V$9,Model!AB$1,'Assumptions (Battery)'!$V$12,'Assumptions (Battery)'!$V$7*$AN$2480),0)</f>
        <v>-17.61718928</v>
      </c>
      <c r="AT2572" s="160">
        <f>IF($AN$2478&gt;0,PPMT('Assumptions (Battery)'!$V$9,Model!AC$1,'Assumptions (Battery)'!$V$12,'Assumptions (Battery)'!$V$7*$AN$2480),0)</f>
        <v>-19.02656442</v>
      </c>
      <c r="AU2572" s="160">
        <f>IF($AN$2478&gt;0,PPMT('Assumptions (Battery)'!$V$9,Model!AD$1,'Assumptions (Battery)'!$V$12,'Assumptions (Battery)'!$V$7*$AN$2480),0)</f>
        <v>-20.54868958</v>
      </c>
      <c r="AV2572" s="160">
        <f>IF($AN$2478&gt;0,PPMT('Assumptions (Battery)'!$V$9,Model!AE$1,'Assumptions (Battery)'!$V$12,'Assumptions (Battery)'!$V$7*$AN$2480),0)</f>
        <v>-22.19258474</v>
      </c>
      <c r="AW2572" s="160">
        <f>IF($AN$2478&gt;0,PPMT('Assumptions (Battery)'!$V$9,Model!AF$1,'Assumptions (Battery)'!$V$12,'Assumptions (Battery)'!$V$7*$AN$2480),0)</f>
        <v>-23.96799152</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-12.06405272</v>
      </c>
      <c r="AP2573" s="160">
        <f>IF($AO$2478&gt;0,PPMT('Assumptions (Battery)'!$V$9,Model!X$1,'Assumptions (Battery)'!$V$12,'Assumptions (Battery)'!$V$7*$AO$2480),0)</f>
        <v>-13.02917694</v>
      </c>
      <c r="AQ2573" s="160">
        <f>IF($AO$2478&gt;0,PPMT('Assumptions (Battery)'!$V$9,Model!Y$1,'Assumptions (Battery)'!$V$12,'Assumptions (Battery)'!$V$7*$AO$2480),0)</f>
        <v>-14.07151109</v>
      </c>
      <c r="AR2573" s="160">
        <f>IF($AO$2478&gt;0,PPMT('Assumptions (Battery)'!$V$9,Model!Z$1,'Assumptions (Battery)'!$V$12,'Assumptions (Battery)'!$V$7*$AO$2480),0)</f>
        <v>-15.19723198</v>
      </c>
      <c r="AS2573" s="160">
        <f>IF($AO$2478&gt;0,PPMT('Assumptions (Battery)'!$V$9,Model!AA$1,'Assumptions (Battery)'!$V$12,'Assumptions (Battery)'!$V$7*$AO$2480),0)</f>
        <v>-16.41301054</v>
      </c>
      <c r="AT2573" s="160">
        <f>IF($AO$2478&gt;0,PPMT('Assumptions (Battery)'!$V$9,Model!AB$1,'Assumptions (Battery)'!$V$12,'Assumptions (Battery)'!$V$7*$AO$2480),0)</f>
        <v>-17.72605138</v>
      </c>
      <c r="AU2573" s="160">
        <f>IF($AO$2478&gt;0,PPMT('Assumptions (Battery)'!$V$9,Model!AC$1,'Assumptions (Battery)'!$V$12,'Assumptions (Battery)'!$V$7*$AO$2480),0)</f>
        <v>-19.14413549</v>
      </c>
      <c r="AV2573" s="160">
        <f>IF($AO$2478&gt;0,PPMT('Assumptions (Battery)'!$V$9,Model!AD$1,'Assumptions (Battery)'!$V$12,'Assumptions (Battery)'!$V$7*$AO$2480),0)</f>
        <v>-20.67566633</v>
      </c>
      <c r="AW2573" s="160">
        <f>IF($AO$2478&gt;0,PPMT('Assumptions (Battery)'!$V$9,Model!AE$1,'Assumptions (Battery)'!$V$12,'Assumptions (Battery)'!$V$7*$AO$2480),0)</f>
        <v>-22.32971963</v>
      </c>
      <c r="AX2573" s="160">
        <f>IF($AO$2478&gt;0,PPMT('Assumptions (Battery)'!$V$9,Model!AF$1,'Assumptions (Battery)'!$V$12,'Assumptions (Battery)'!$V$7*$AO$2480),0)</f>
        <v>-24.1160972</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-12.1365984</v>
      </c>
      <c r="AQ2574" s="160">
        <f>IF($AP$2478&gt;0,PPMT('Assumptions (Battery)'!$V$9,Model!X$1,'Assumptions (Battery)'!$V$12,'Assumptions (Battery)'!$V$7*$AP$2480),0)</f>
        <v>-13.10752627</v>
      </c>
      <c r="AR2574" s="160">
        <f>IF($AP$2478&gt;0,PPMT('Assumptions (Battery)'!$V$9,Model!Y$1,'Assumptions (Battery)'!$V$12,'Assumptions (Battery)'!$V$7*$AP$2480),0)</f>
        <v>-14.15612837</v>
      </c>
      <c r="AS2574" s="160">
        <f>IF($AP$2478&gt;0,PPMT('Assumptions (Battery)'!$V$9,Model!Z$1,'Assumptions (Battery)'!$V$12,'Assumptions (Battery)'!$V$7*$AP$2480),0)</f>
        <v>-15.28861864</v>
      </c>
      <c r="AT2574" s="160">
        <f>IF($AP$2478&gt;0,PPMT('Assumptions (Battery)'!$V$9,Model!AA$1,'Assumptions (Battery)'!$V$12,'Assumptions (Battery)'!$V$7*$AP$2480),0)</f>
        <v>-16.51170813</v>
      </c>
      <c r="AU2574" s="160">
        <f>IF($AP$2478&gt;0,PPMT('Assumptions (Battery)'!$V$9,Model!AB$1,'Assumptions (Battery)'!$V$12,'Assumptions (Battery)'!$V$7*$AP$2480),0)</f>
        <v>-17.83264478</v>
      </c>
      <c r="AV2574" s="160">
        <f>IF($AP$2478&gt;0,PPMT('Assumptions (Battery)'!$V$9,Model!AC$1,'Assumptions (Battery)'!$V$12,'Assumptions (Battery)'!$V$7*$AP$2480),0)</f>
        <v>-19.25925636</v>
      </c>
      <c r="AW2574" s="160">
        <f>IF($AP$2478&gt;0,PPMT('Assumptions (Battery)'!$V$9,Model!AD$1,'Assumptions (Battery)'!$V$12,'Assumptions (Battery)'!$V$7*$AP$2480),0)</f>
        <v>-20.79999687</v>
      </c>
      <c r="AX2574" s="160">
        <f>IF($AP$2478&gt;0,PPMT('Assumptions (Battery)'!$V$9,Model!AE$1,'Assumptions (Battery)'!$V$12,'Assumptions (Battery)'!$V$7*$AP$2480),0)</f>
        <v>-22.46399662</v>
      </c>
      <c r="AY2574" s="160">
        <f>IF($AP$2478&gt;0,PPMT('Assumptions (Battery)'!$V$9,Model!AF$1,'Assumptions (Battery)'!$V$12,'Assumptions (Battery)'!$V$7*$AP$2480),0)</f>
        <v>-24.26111635</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-12.20725206</v>
      </c>
      <c r="AR2575" s="160">
        <f>IF($AQ$2478&gt;0,PPMT('Assumptions (Battery)'!$V$9,Model!X$1,'Assumptions (Battery)'!$V$12,'Assumptions (Battery)'!$V$7*$AQ$2480),0)</f>
        <v>-13.18383222</v>
      </c>
      <c r="AS2575" s="160">
        <f>IF($AQ$2478&gt;0,PPMT('Assumptions (Battery)'!$V$9,Model!Y$1,'Assumptions (Battery)'!$V$12,'Assumptions (Battery)'!$V$7*$AQ$2480),0)</f>
        <v>-14.2385388</v>
      </c>
      <c r="AT2575" s="160">
        <f>IF($AQ$2478&gt;0,PPMT('Assumptions (Battery)'!$V$9,Model!Z$1,'Assumptions (Battery)'!$V$12,'Assumptions (Battery)'!$V$7*$AQ$2480),0)</f>
        <v>-15.3776219</v>
      </c>
      <c r="AU2575" s="160">
        <f>IF($AQ$2478&gt;0,PPMT('Assumptions (Battery)'!$V$9,Model!AA$1,'Assumptions (Battery)'!$V$12,'Assumptions (Battery)'!$V$7*$AQ$2480),0)</f>
        <v>-16.60783165</v>
      </c>
      <c r="AV2575" s="160">
        <f>IF($AQ$2478&gt;0,PPMT('Assumptions (Battery)'!$V$9,Model!AB$1,'Assumptions (Battery)'!$V$12,'Assumptions (Battery)'!$V$7*$AQ$2480),0)</f>
        <v>-17.93645819</v>
      </c>
      <c r="AW2575" s="160">
        <f>IF($AQ$2478&gt;0,PPMT('Assumptions (Battery)'!$V$9,Model!AC$1,'Assumptions (Battery)'!$V$12,'Assumptions (Battery)'!$V$7*$AQ$2480),0)</f>
        <v>-19.37137484</v>
      </c>
      <c r="AX2575" s="160">
        <f>IF($AQ$2478&gt;0,PPMT('Assumptions (Battery)'!$V$9,Model!AD$1,'Assumptions (Battery)'!$V$12,'Assumptions (Battery)'!$V$7*$AQ$2480),0)</f>
        <v>-20.92108483</v>
      </c>
      <c r="AY2575" s="160">
        <f>IF($AQ$2478&gt;0,PPMT('Assumptions (Battery)'!$V$9,Model!AE$1,'Assumptions (Battery)'!$V$12,'Assumptions (Battery)'!$V$7*$AQ$2480),0)</f>
        <v>-22.59477162</v>
      </c>
      <c r="AZ2575" s="160">
        <f>IF($AQ$2478&gt;0,PPMT('Assumptions (Battery)'!$V$9,Model!AF$1,'Assumptions (Battery)'!$V$12,'Assumptions (Battery)'!$V$7*$AQ$2480),0)</f>
        <v>-24.40235335</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-12.27604329</v>
      </c>
      <c r="AS2576" s="160">
        <f>IF($AR$2478&gt;0,PPMT('Assumptions (Battery)'!$V$9,Model!X$1,'Assumptions (Battery)'!$V$12,'Assumptions (Battery)'!$V$7*$AR$2480),0)</f>
        <v>-13.25812675</v>
      </c>
      <c r="AT2576" s="160">
        <f>IF($AR$2478&gt;0,PPMT('Assumptions (Battery)'!$V$9,Model!Y$1,'Assumptions (Battery)'!$V$12,'Assumptions (Battery)'!$V$7*$AR$2480),0)</f>
        <v>-14.31877689</v>
      </c>
      <c r="AU2576" s="160">
        <f>IF($AR$2478&gt;0,PPMT('Assumptions (Battery)'!$V$9,Model!Z$1,'Assumptions (Battery)'!$V$12,'Assumptions (Battery)'!$V$7*$AR$2480),0)</f>
        <v>-15.46427904</v>
      </c>
      <c r="AV2576" s="160">
        <f>IF($AR$2478&gt;0,PPMT('Assumptions (Battery)'!$V$9,Model!AA$1,'Assumptions (Battery)'!$V$12,'Assumptions (Battery)'!$V$7*$AR$2480),0)</f>
        <v>-16.70142136</v>
      </c>
      <c r="AW2576" s="160">
        <f>IF($AR$2478&gt;0,PPMT('Assumptions (Battery)'!$V$9,Model!AB$1,'Assumptions (Battery)'!$V$12,'Assumptions (Battery)'!$V$7*$AR$2480),0)</f>
        <v>-18.03753507</v>
      </c>
      <c r="AX2576" s="160">
        <f>IF($AR$2478&gt;0,PPMT('Assumptions (Battery)'!$V$9,Model!AC$1,'Assumptions (Battery)'!$V$12,'Assumptions (Battery)'!$V$7*$AR$2480),0)</f>
        <v>-19.48053788</v>
      </c>
      <c r="AY2576" s="160">
        <f>IF($AR$2478&gt;0,PPMT('Assumptions (Battery)'!$V$9,Model!AD$1,'Assumptions (Battery)'!$V$12,'Assumptions (Battery)'!$V$7*$AR$2480),0)</f>
        <v>-21.03898091</v>
      </c>
      <c r="AZ2576" s="160">
        <f>IF($AR$2478&gt;0,PPMT('Assumptions (Battery)'!$V$9,Model!AE$1,'Assumptions (Battery)'!$V$12,'Assumptions (Battery)'!$V$7*$AR$2480),0)</f>
        <v>-22.72209938</v>
      </c>
      <c r="BA2576" s="160">
        <f>IF($AR$2478&gt;0,PPMT('Assumptions (Battery)'!$V$9,Model!AF$1,'Assumptions (Battery)'!$V$12,'Assumptions (Battery)'!$V$7*$AR$2480),0)</f>
        <v>-24.53986733</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-12.34287797</v>
      </c>
      <c r="AT2577" s="160">
        <f>IF($AS$2478&gt;0,PPMT('Assumptions (Battery)'!$V$9,Model!X$1,'Assumptions (Battery)'!$V$12,'Assumptions (Battery)'!$V$7*$AS$2480),0)</f>
        <v>-13.33030821</v>
      </c>
      <c r="AU2577" s="160">
        <f>IF($AS$2478&gt;0,PPMT('Assumptions (Battery)'!$V$9,Model!Y$1,'Assumptions (Battery)'!$V$12,'Assumptions (Battery)'!$V$7*$AS$2480),0)</f>
        <v>-14.39673287</v>
      </c>
      <c r="AV2577" s="160">
        <f>IF($AS$2478&gt;0,PPMT('Assumptions (Battery)'!$V$9,Model!Z$1,'Assumptions (Battery)'!$V$12,'Assumptions (Battery)'!$V$7*$AS$2480),0)</f>
        <v>-15.54847149</v>
      </c>
      <c r="AW2577" s="160">
        <f>IF($AS$2478&gt;0,PPMT('Assumptions (Battery)'!$V$9,Model!AA$1,'Assumptions (Battery)'!$V$12,'Assumptions (Battery)'!$V$7*$AS$2480),0)</f>
        <v>-16.79234921</v>
      </c>
      <c r="AX2577" s="160">
        <f>IF($AS$2478&gt;0,PPMT('Assumptions (Battery)'!$V$9,Model!AB$1,'Assumptions (Battery)'!$V$12,'Assumptions (Battery)'!$V$7*$AS$2480),0)</f>
        <v>-18.13573715</v>
      </c>
      <c r="AY2577" s="160">
        <f>IF($AS$2478&gt;0,PPMT('Assumptions (Battery)'!$V$9,Model!AC$1,'Assumptions (Battery)'!$V$12,'Assumptions (Battery)'!$V$7*$AS$2480),0)</f>
        <v>-19.58659612</v>
      </c>
      <c r="AZ2577" s="160">
        <f>IF($AS$2478&gt;0,PPMT('Assumptions (Battery)'!$V$9,Model!AD$1,'Assumptions (Battery)'!$V$12,'Assumptions (Battery)'!$V$7*$AS$2480),0)</f>
        <v>-21.15352381</v>
      </c>
      <c r="BA2577" s="160">
        <f>IF($AS$2478&gt;0,PPMT('Assumptions (Battery)'!$V$9,Model!AE$1,'Assumptions (Battery)'!$V$12,'Assumptions (Battery)'!$V$7*$AS$2480),0)</f>
        <v>-22.84580572</v>
      </c>
      <c r="BB2577" s="160">
        <f>IF($AS$2478&gt;0,PPMT('Assumptions (Battery)'!$V$9,Model!AF$1,'Assumptions (Battery)'!$V$12,'Assumptions (Battery)'!$V$7*$AS$2480),0)</f>
        <v>-24.67347018</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-12.40763705</v>
      </c>
      <c r="AU2578" s="160">
        <f>IF($AT$2478&gt;0,PPMT('Assumptions (Battery)'!$V$9,Model!X$1,'Assumptions (Battery)'!$V$12,'Assumptions (Battery)'!$V$7*$AT$2480),0)</f>
        <v>-13.40024801</v>
      </c>
      <c r="AV2578" s="160">
        <f>IF($AT$2478&gt;0,PPMT('Assumptions (Battery)'!$V$9,Model!Y$1,'Assumptions (Battery)'!$V$12,'Assumptions (Battery)'!$V$7*$AT$2480),0)</f>
        <v>-14.47226785</v>
      </c>
      <c r="AW2578" s="160">
        <f>IF($AT$2478&gt;0,PPMT('Assumptions (Battery)'!$V$9,Model!Z$1,'Assumptions (Battery)'!$V$12,'Assumptions (Battery)'!$V$7*$AT$2480),0)</f>
        <v>-15.63004928</v>
      </c>
      <c r="AX2578" s="160">
        <f>IF($AT$2478&gt;0,PPMT('Assumptions (Battery)'!$V$9,Model!AA$1,'Assumptions (Battery)'!$V$12,'Assumptions (Battery)'!$V$7*$AT$2480),0)</f>
        <v>-16.88045322</v>
      </c>
      <c r="AY2578" s="160">
        <f>IF($AT$2478&gt;0,PPMT('Assumptions (Battery)'!$V$9,Model!AB$1,'Assumptions (Battery)'!$V$12,'Assumptions (Battery)'!$V$7*$AT$2480),0)</f>
        <v>-18.23088948</v>
      </c>
      <c r="AZ2578" s="160">
        <f>IF($AT$2478&gt;0,PPMT('Assumptions (Battery)'!$V$9,Model!AC$1,'Assumptions (Battery)'!$V$12,'Assumptions (Battery)'!$V$7*$AT$2480),0)</f>
        <v>-19.68936064</v>
      </c>
      <c r="BA2578" s="160">
        <f>IF($AT$2478&gt;0,PPMT('Assumptions (Battery)'!$V$9,Model!AD$1,'Assumptions (Battery)'!$V$12,'Assumptions (Battery)'!$V$7*$AT$2480),0)</f>
        <v>-21.26450949</v>
      </c>
      <c r="BB2578" s="160">
        <f>IF($AT$2478&gt;0,PPMT('Assumptions (Battery)'!$V$9,Model!AE$1,'Assumptions (Battery)'!$V$12,'Assumptions (Battery)'!$V$7*$AT$2480),0)</f>
        <v>-22.96567024</v>
      </c>
      <c r="BC2578" s="160">
        <f>IF($AT$2478&gt;0,PPMT('Assumptions (Battery)'!$V$9,Model!AF$1,'Assumptions (Battery)'!$V$12,'Assumptions (Battery)'!$V$7*$AT$2480),0)</f>
        <v>-24.80292386</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-12.38078071</v>
      </c>
      <c r="AV2579" s="160">
        <f>IF($AU$2478&gt;0,PPMT('Assumptions (Battery)'!$V$9,Model!X$1,'Assumptions (Battery)'!$V$12,'Assumptions (Battery)'!$V$7*$AU$2480),0)</f>
        <v>-13.37124316</v>
      </c>
      <c r="AW2579" s="160">
        <f>IF($AU$2478&gt;0,PPMT('Assumptions (Battery)'!$V$9,Model!Y$1,'Assumptions (Battery)'!$V$12,'Assumptions (Battery)'!$V$7*$AU$2480),0)</f>
        <v>-14.44094262</v>
      </c>
      <c r="AX2579" s="160">
        <f>IF($AU$2478&gt;0,PPMT('Assumptions (Battery)'!$V$9,Model!Z$1,'Assumptions (Battery)'!$V$12,'Assumptions (Battery)'!$V$7*$AU$2480),0)</f>
        <v>-15.59621803</v>
      </c>
      <c r="AY2579" s="160">
        <f>IF($AU$2478&gt;0,PPMT('Assumptions (Battery)'!$V$9,Model!AA$1,'Assumptions (Battery)'!$V$12,'Assumptions (Battery)'!$V$7*$AU$2480),0)</f>
        <v>-16.84391547</v>
      </c>
      <c r="AZ2579" s="160">
        <f>IF($AU$2478&gt;0,PPMT('Assumptions (Battery)'!$V$9,Model!AB$1,'Assumptions (Battery)'!$V$12,'Assumptions (Battery)'!$V$7*$AU$2480),0)</f>
        <v>-18.19142871</v>
      </c>
      <c r="BA2579" s="160">
        <f>IF($AU$2478&gt;0,PPMT('Assumptions (Battery)'!$V$9,Model!AC$1,'Assumptions (Battery)'!$V$12,'Assumptions (Battery)'!$V$7*$AU$2480),0)</f>
        <v>-19.646743</v>
      </c>
      <c r="BB2579" s="160">
        <f>IF($AU$2478&gt;0,PPMT('Assumptions (Battery)'!$V$9,Model!AD$1,'Assumptions (Battery)'!$V$12,'Assumptions (Battery)'!$V$7*$AU$2480),0)</f>
        <v>-21.21848244</v>
      </c>
      <c r="BC2579" s="160">
        <f>IF($AU$2478&gt;0,PPMT('Assumptions (Battery)'!$V$9,Model!AE$1,'Assumptions (Battery)'!$V$12,'Assumptions (Battery)'!$V$7*$AU$2480),0)</f>
        <v>-22.91596104</v>
      </c>
      <c r="BD2579" s="160">
        <f>IF($AU$2478&gt;0,PPMT('Assumptions (Battery)'!$V$9,Model!AF$1,'Assumptions (Battery)'!$V$12,'Assumptions (Battery)'!$V$7*$AU$2480),0)</f>
        <v>-24.74923792</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-12.43935213</v>
      </c>
      <c r="AW2580" s="160">
        <f>IF($AV$2478&gt;0,PPMT('Assumptions (Battery)'!$V$9,Model!X$1,'Assumptions (Battery)'!$V$12,'Assumptions (Battery)'!$V$7*$AV$2480),0)</f>
        <v>-13.4345003</v>
      </c>
      <c r="AX2580" s="160">
        <f>IF($AV$2478&gt;0,PPMT('Assumptions (Battery)'!$V$9,Model!Y$1,'Assumptions (Battery)'!$V$12,'Assumptions (Battery)'!$V$7*$AV$2480),0)</f>
        <v>-14.50926032</v>
      </c>
      <c r="AY2580" s="160">
        <f>IF($AV$2478&gt;0,PPMT('Assumptions (Battery)'!$V$9,Model!Z$1,'Assumptions (Battery)'!$V$12,'Assumptions (Battery)'!$V$7*$AV$2480),0)</f>
        <v>-15.67000115</v>
      </c>
      <c r="AZ2580" s="160">
        <f>IF($AV$2478&gt;0,PPMT('Assumptions (Battery)'!$V$9,Model!AA$1,'Assumptions (Battery)'!$V$12,'Assumptions (Battery)'!$V$7*$AV$2480),0)</f>
        <v>-16.92360124</v>
      </c>
      <c r="BA2580" s="160">
        <f>IF($AV$2478&gt;0,PPMT('Assumptions (Battery)'!$V$9,Model!AB$1,'Assumptions (Battery)'!$V$12,'Assumptions (Battery)'!$V$7*$AV$2480),0)</f>
        <v>-18.27748934</v>
      </c>
      <c r="BB2580" s="160">
        <f>IF($AV$2478&gt;0,PPMT('Assumptions (Battery)'!$V$9,Model!AC$1,'Assumptions (Battery)'!$V$12,'Assumptions (Battery)'!$V$7*$AV$2480),0)</f>
        <v>-19.73968848</v>
      </c>
      <c r="BC2580" s="160">
        <f>IF($AV$2478&gt;0,PPMT('Assumptions (Battery)'!$V$9,Model!AD$1,'Assumptions (Battery)'!$V$12,'Assumptions (Battery)'!$V$7*$AV$2480),0)</f>
        <v>-21.31886356</v>
      </c>
      <c r="BD2580" s="160">
        <f>IF($AV$2478&gt;0,PPMT('Assumptions (Battery)'!$V$9,Model!AE$1,'Assumptions (Battery)'!$V$12,'Assumptions (Battery)'!$V$7*$AV$2480),0)</f>
        <v>-23.02437265</v>
      </c>
      <c r="BE2580" s="160">
        <f>IF($AV$2478&gt;0,PPMT('Assumptions (Battery)'!$V$9,Model!AF$1,'Assumptions (Battery)'!$V$12,'Assumptions (Battery)'!$V$7*$AV$2480),0)</f>
        <v>-24.86632246</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-12.49549833</v>
      </c>
      <c r="AX2581" s="160">
        <f>IF($AW$2478&gt;0,PPMT('Assumptions (Battery)'!$V$9,Model!X$1,'Assumptions (Battery)'!$V$12,'Assumptions (Battery)'!$V$7*$AW$2480),0)</f>
        <v>-13.49513819</v>
      </c>
      <c r="AY2581" s="160">
        <f>IF($AW$2478&gt;0,PPMT('Assumptions (Battery)'!$V$9,Model!Y$1,'Assumptions (Battery)'!$V$12,'Assumptions (Battery)'!$V$7*$AW$2480),0)</f>
        <v>-14.57474925</v>
      </c>
      <c r="AZ2581" s="160">
        <f>IF($AW$2478&gt;0,PPMT('Assumptions (Battery)'!$V$9,Model!Z$1,'Assumptions (Battery)'!$V$12,'Assumptions (Battery)'!$V$7*$AW$2480),0)</f>
        <v>-15.74072919</v>
      </c>
      <c r="BA2581" s="160">
        <f>IF($AW$2478&gt;0,PPMT('Assumptions (Battery)'!$V$9,Model!AA$1,'Assumptions (Battery)'!$V$12,'Assumptions (Battery)'!$V$7*$AW$2480),0)</f>
        <v>-16.99998752</v>
      </c>
      <c r="BB2581" s="160">
        <f>IF($AW$2478&gt;0,PPMT('Assumptions (Battery)'!$V$9,Model!AB$1,'Assumptions (Battery)'!$V$12,'Assumptions (Battery)'!$V$7*$AW$2480),0)</f>
        <v>-18.35998652</v>
      </c>
      <c r="BC2581" s="160">
        <f>IF($AW$2478&gt;0,PPMT('Assumptions (Battery)'!$V$9,Model!AC$1,'Assumptions (Battery)'!$V$12,'Assumptions (Battery)'!$V$7*$AW$2480),0)</f>
        <v>-19.82878545</v>
      </c>
      <c r="BD2581" s="160">
        <f>IF($AW$2478&gt;0,PPMT('Assumptions (Battery)'!$V$9,Model!AD$1,'Assumptions (Battery)'!$V$12,'Assumptions (Battery)'!$V$7*$AW$2480),0)</f>
        <v>-21.41508828</v>
      </c>
      <c r="BE2581" s="160">
        <f>IF($AW$2478&gt;0,PPMT('Assumptions (Battery)'!$V$9,Model!AE$1,'Assumptions (Battery)'!$V$12,'Assumptions (Battery)'!$V$7*$AW$2480),0)</f>
        <v>-23.12829534</v>
      </c>
      <c r="BF2581" s="160">
        <f>IF($AW$2478&gt;0,PPMT('Assumptions (Battery)'!$V$9,Model!AF$1,'Assumptions (Battery)'!$V$12,'Assumptions (Battery)'!$V$7*$AW$2480),0)</f>
        <v>-24.97855897</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-12.54914459</v>
      </c>
      <c r="AY2582" s="160">
        <f>IF($AX$2478&gt;0,PPMT('Assumptions (Battery)'!$V$9,Model!X$1,'Assumptions (Battery)'!$V$12,'Assumptions (Battery)'!$V$7*$AX$2480),0)</f>
        <v>-13.55307616</v>
      </c>
      <c r="AZ2582" s="160">
        <f>IF($AX$2478&gt;0,PPMT('Assumptions (Battery)'!$V$9,Model!Y$1,'Assumptions (Battery)'!$V$12,'Assumptions (Battery)'!$V$7*$AX$2480),0)</f>
        <v>-14.63732225</v>
      </c>
      <c r="BA2582" s="160">
        <f>IF($AX$2478&gt;0,PPMT('Assumptions (Battery)'!$V$9,Model!Z$1,'Assumptions (Battery)'!$V$12,'Assumptions (Battery)'!$V$7*$AX$2480),0)</f>
        <v>-15.80830803</v>
      </c>
      <c r="BB2582" s="160">
        <f>IF($AX$2478&gt;0,PPMT('Assumptions (Battery)'!$V$9,Model!AA$1,'Assumptions (Battery)'!$V$12,'Assumptions (Battery)'!$V$7*$AX$2480),0)</f>
        <v>-17.07297267</v>
      </c>
      <c r="BC2582" s="160">
        <f>IF($AX$2478&gt;0,PPMT('Assumptions (Battery)'!$V$9,Model!AB$1,'Assumptions (Battery)'!$V$12,'Assumptions (Battery)'!$V$7*$AX$2480),0)</f>
        <v>-18.43881049</v>
      </c>
      <c r="BD2582" s="160">
        <f>IF($AX$2478&gt;0,PPMT('Assumptions (Battery)'!$V$9,Model!AC$1,'Assumptions (Battery)'!$V$12,'Assumptions (Battery)'!$V$7*$AX$2480),0)</f>
        <v>-19.91391533</v>
      </c>
      <c r="BE2582" s="160">
        <f>IF($AX$2478&gt;0,PPMT('Assumptions (Battery)'!$V$9,Model!AD$1,'Assumptions (Battery)'!$V$12,'Assumptions (Battery)'!$V$7*$AX$2480),0)</f>
        <v>-21.50702855</v>
      </c>
      <c r="BF2582" s="160">
        <f>IF($AX$2478&gt;0,PPMT('Assumptions (Battery)'!$V$9,Model!AE$1,'Assumptions (Battery)'!$V$12,'Assumptions (Battery)'!$V$7*$AX$2480),0)</f>
        <v>-23.22759084</v>
      </c>
      <c r="BG2582" s="160">
        <f>IF($AX$2478&gt;0,PPMT('Assumptions (Battery)'!$V$9,Model!AF$1,'Assumptions (Battery)'!$V$12,'Assumptions (Battery)'!$V$7*$AX$2480),0)</f>
        <v>-25.08579811</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-12.60022039</v>
      </c>
      <c r="AZ2583" s="160">
        <f>IF($AY$2478&gt;0,PPMT('Assumptions (Battery)'!$V$9,Model!X$1,'Assumptions (Battery)'!$V$12,'Assumptions (Battery)'!$V$7*$AY$2480),0)</f>
        <v>-13.60823802</v>
      </c>
      <c r="BA2583" s="160">
        <f>IF($AY$2478&gt;0,PPMT('Assumptions (Battery)'!$V$9,Model!Y$1,'Assumptions (Battery)'!$V$12,'Assumptions (Battery)'!$V$7*$AY$2480),0)</f>
        <v>-14.69689706</v>
      </c>
      <c r="BB2583" s="160">
        <f>IF($AY$2478&gt;0,PPMT('Assumptions (Battery)'!$V$9,Model!Z$1,'Assumptions (Battery)'!$V$12,'Assumptions (Battery)'!$V$7*$AY$2480),0)</f>
        <v>-15.87264882</v>
      </c>
      <c r="BC2583" s="160">
        <f>IF($AY$2478&gt;0,PPMT('Assumptions (Battery)'!$V$9,Model!AA$1,'Assumptions (Battery)'!$V$12,'Assumptions (Battery)'!$V$7*$AY$2480),0)</f>
        <v>-17.14246073</v>
      </c>
      <c r="BD2583" s="160">
        <f>IF($AY$2478&gt;0,PPMT('Assumptions (Battery)'!$V$9,Model!AB$1,'Assumptions (Battery)'!$V$12,'Assumptions (Battery)'!$V$7*$AY$2480),0)</f>
        <v>-18.51385759</v>
      </c>
      <c r="BE2583" s="160">
        <f>IF($AY$2478&gt;0,PPMT('Assumptions (Battery)'!$V$9,Model!AC$1,'Assumptions (Battery)'!$V$12,'Assumptions (Battery)'!$V$7*$AY$2480),0)</f>
        <v>-19.99496619</v>
      </c>
      <c r="BF2583" s="160">
        <f>IF($AY$2478&gt;0,PPMT('Assumptions (Battery)'!$V$9,Model!AD$1,'Assumptions (Battery)'!$V$12,'Assumptions (Battery)'!$V$7*$AY$2480),0)</f>
        <v>-21.59456349</v>
      </c>
      <c r="BG2583" s="160">
        <f>IF($AY$2478&gt;0,PPMT('Assumptions (Battery)'!$V$9,Model!AE$1,'Assumptions (Battery)'!$V$12,'Assumptions (Battery)'!$V$7*$AY$2480),0)</f>
        <v>-23.32212857</v>
      </c>
      <c r="BH2583" s="160">
        <f>IF($AY$2478&gt;0,PPMT('Assumptions (Battery)'!$V$9,Model!AF$1,'Assumptions (Battery)'!$V$12,'Assumptions (Battery)'!$V$7*$AY$2480),0)</f>
        <v>-25.18789886</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-12.64827787</v>
      </c>
      <c r="BA2584" s="160">
        <f>IF($AZ$2478&gt;0,PPMT('Assumptions (Battery)'!$V$9,Model!X$1,'Assumptions (Battery)'!$V$12,'Assumptions (Battery)'!$V$7*$AZ$2480),0)</f>
        <v>-13.6601401</v>
      </c>
      <c r="BB2584" s="160">
        <f>IF($AZ$2478&gt;0,PPMT('Assumptions (Battery)'!$V$9,Model!Y$1,'Assumptions (Battery)'!$V$12,'Assumptions (Battery)'!$V$7*$AZ$2480),0)</f>
        <v>-14.7529513</v>
      </c>
      <c r="BC2584" s="160">
        <f>IF($AZ$2478&gt;0,PPMT('Assumptions (Battery)'!$V$9,Model!Z$1,'Assumptions (Battery)'!$V$12,'Assumptions (Battery)'!$V$7*$AZ$2480),0)</f>
        <v>-15.93318741</v>
      </c>
      <c r="BD2584" s="160">
        <f>IF($AZ$2478&gt;0,PPMT('Assumptions (Battery)'!$V$9,Model!AA$1,'Assumptions (Battery)'!$V$12,'Assumptions (Battery)'!$V$7*$AZ$2480),0)</f>
        <v>-17.2078424</v>
      </c>
      <c r="BE2584" s="160">
        <f>IF($AZ$2478&gt;0,PPMT('Assumptions (Battery)'!$V$9,Model!AB$1,'Assumptions (Battery)'!$V$12,'Assumptions (Battery)'!$V$7*$AZ$2480),0)</f>
        <v>-18.58446979</v>
      </c>
      <c r="BF2584" s="160">
        <f>IF($AZ$2478&gt;0,PPMT('Assumptions (Battery)'!$V$9,Model!AC$1,'Assumptions (Battery)'!$V$12,'Assumptions (Battery)'!$V$7*$AZ$2480),0)</f>
        <v>-20.07122737</v>
      </c>
      <c r="BG2584" s="160">
        <f>IF($AZ$2478&gt;0,PPMT('Assumptions (Battery)'!$V$9,Model!AD$1,'Assumptions (Battery)'!$V$12,'Assumptions (Battery)'!$V$7*$AZ$2480),0)</f>
        <v>-21.67692556</v>
      </c>
      <c r="BH2584" s="160">
        <f>IF($AZ$2478&gt;0,PPMT('Assumptions (Battery)'!$V$9,Model!AE$1,'Assumptions (Battery)'!$V$12,'Assumptions (Battery)'!$V$7*$AZ$2480),0)</f>
        <v>-23.41107961</v>
      </c>
      <c r="BI2584" s="160">
        <f>IF($AZ$2478&gt;0,PPMT('Assumptions (Battery)'!$V$9,Model!AF$1,'Assumptions (Battery)'!$V$12,'Assumptions (Battery)'!$V$7*$AZ$2480),0)</f>
        <v>-25.28396598</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-0.0000924191494</v>
      </c>
      <c r="P2586" s="177">
        <f t="array" ref="P2586">SUM(IF(ISERROR(P2587:P2637),"",P2587:P2637))</f>
        <v>-0.0007613350215</v>
      </c>
      <c r="Q2586" s="177">
        <f t="array" ref="Q2586">SUM(IF(ISERROR(Q2587:Q2637),"",Q2587:Q2637))</f>
        <v>-0.002988217588</v>
      </c>
      <c r="R2586" s="177">
        <f t="array" ref="R2586">SUM(IF(ISERROR(R2587:R2637),"",R2587:R2637))</f>
        <v>-0.003985561671</v>
      </c>
      <c r="S2586" s="177">
        <f t="array" ref="S2586">SUM(IF(ISERROR(S2587:S2637),"",S2587:S2637))</f>
        <v>-0.003712853761</v>
      </c>
      <c r="T2586" s="177">
        <f t="array" ref="T2586">SUM(IF(ISERROR(T2587:T2637),"",T2587:T2637))</f>
        <v>-0.004308587534</v>
      </c>
      <c r="U2586" s="177">
        <f t="array" ref="U2586">SUM(IF(ISERROR(U2587:U2637),"",U2587:U2637))</f>
        <v>-0.003871735259</v>
      </c>
      <c r="V2586" s="177">
        <f t="array" ref="V2586">SUM(IF(ISERROR(V2587:V2637),"",V2587:V2637))</f>
        <v>-0.003399934801</v>
      </c>
      <c r="W2586" s="177">
        <f t="array" ref="W2586">SUM(IF(ISERROR(W2587:W2637),"",W2587:W2637))</f>
        <v>-0.002890390307</v>
      </c>
      <c r="X2586" s="160">
        <f t="array" ref="X2586">SUM(IF(ISERROR(X2587:X2637),"",X2587:X2637))</f>
        <v>-9.336052127</v>
      </c>
      <c r="Y2586" s="160">
        <f t="array" ref="Y2586">SUM(IF(ISERROR(Y2587:Y2637),"",Y2587:Y2637))</f>
        <v>-17.59521256</v>
      </c>
      <c r="Z2586" s="160">
        <f t="array" ref="Z2586">SUM(IF(ISERROR(Z2587:Z2637),"",Z2587:Z2637))</f>
        <v>-24.70357968</v>
      </c>
      <c r="AA2586" s="160">
        <f t="array" ref="AA2586">SUM(IF(ISERROR(AA2587:AA2637),"",AA2587:AA2637))</f>
        <v>-30.65437202</v>
      </c>
      <c r="AB2586" s="160">
        <f t="array" ref="AB2586">SUM(IF(ISERROR(AB2587:AB2637),"",AB2587:AB2637))</f>
        <v>-35.36788521</v>
      </c>
      <c r="AC2586" s="160">
        <f t="array" ref="AC2586">SUM(IF(ISERROR(AC2587:AC2637),"",AC2587:AC2637))</f>
        <v>-39.2041134</v>
      </c>
      <c r="AD2586" s="160">
        <f t="array" ref="AD2586">SUM(IF(ISERROR(AD2587:AD2637),"",AD2587:AD2637))</f>
        <v>-42.14358993</v>
      </c>
      <c r="AE2586" s="160">
        <f t="array" ref="AE2586">SUM(IF(ISERROR(AE2587:AE2637),"",AE2587:AE2637))</f>
        <v>-44.08706388</v>
      </c>
      <c r="AF2586" s="160">
        <f t="array" ref="AF2586">SUM(IF(ISERROR(AF2587:AF2637),"",AF2587:AF2637))</f>
        <v>-44.97029863</v>
      </c>
      <c r="AG2586" s="160">
        <f t="array" ref="AG2586">SUM(IF(ISERROR(AG2587:AG2637),"",AG2587:AG2637))</f>
        <v>-44.7646578</v>
      </c>
      <c r="AH2586" s="160">
        <f t="array" ref="AH2586">SUM(IF(ISERROR(AH2587:AH2637),"",AH2587:AH2637))</f>
        <v>-43.59871112</v>
      </c>
      <c r="AI2586" s="160">
        <f t="array" ref="AI2586">SUM(IF(ISERROR(AI2587:AI2637),"",AI2587:AI2637))</f>
        <v>-42.77842732</v>
      </c>
      <c r="AJ2586" s="160">
        <f t="array" ref="AJ2586">SUM(IF(ISERROR(AJ2587:AJ2637),"",AJ2587:AJ2637))</f>
        <v>-42.21762182</v>
      </c>
      <c r="AK2586" s="160">
        <f t="array" ref="AK2586">SUM(IF(ISERROR(AK2587:AK2637),"",AK2587:AK2637))</f>
        <v>-41.90456934</v>
      </c>
      <c r="AL2586" s="160">
        <f t="array" ref="AL2586">SUM(IF(ISERROR(AL2587:AL2637),"",AL2587:AL2637))</f>
        <v>-41.78092203</v>
      </c>
      <c r="AM2586" s="160">
        <f t="array" ref="AM2586">SUM(IF(ISERROR(AM2587:AM2637),"",AM2587:AM2637))</f>
        <v>-41.77548085</v>
      </c>
      <c r="AN2586" s="160">
        <f t="array" ref="AN2586">SUM(IF(ISERROR(AN2587:AN2637),"",AN2587:AN2637))</f>
        <v>-48.81570922</v>
      </c>
      <c r="AO2586" s="160">
        <f t="array" ref="AO2586">SUM(IF(ISERROR(AO2587:AO2637),"",AO2587:AO2637))</f>
        <v>-55.4996692</v>
      </c>
      <c r="AP2586" s="160">
        <f t="array" ref="AP2586">SUM(IF(ISERROR(AP2587:AP2637),"",AP2587:AP2637))</f>
        <v>-61.75956186</v>
      </c>
      <c r="AQ2586" s="160">
        <f t="array" ref="AQ2586">SUM(IF(ISERROR(AQ2587:AQ2637),"",AQ2587:AQ2637))</f>
        <v>-67.52066742</v>
      </c>
      <c r="AR2586" s="160">
        <f t="array" ref="AR2586">SUM(IF(ISERROR(AR2587:AR2637),"",AR2587:AR2637))</f>
        <v>-72.70713699</v>
      </c>
      <c r="AS2586" s="160">
        <f t="array" ref="AS2586">SUM(IF(ISERROR(AS2587:AS2637),"",AS2587:AS2637))</f>
        <v>-77.26619225</v>
      </c>
      <c r="AT2586" s="160">
        <f t="array" ref="AT2586">SUM(IF(ISERROR(AT2587:AT2637),"",AT2587:AT2637))</f>
        <v>-81.14090379</v>
      </c>
      <c r="AU2586" s="160">
        <f t="array" ref="AU2586">SUM(IF(ISERROR(AU2587:AU2637),"",AU2587:AU2637))</f>
        <v>-84.16002873</v>
      </c>
      <c r="AV2586" s="160">
        <f t="array" ref="AV2586">SUM(IF(ISERROR(AV2587:AV2637),"",AV2587:AV2637))</f>
        <v>-86.36567791</v>
      </c>
      <c r="AW2586" s="160">
        <f t="array" ref="AW2586">SUM(IF(ISERROR(AW2587:AW2637),"",AW2587:AW2637))</f>
        <v>-87.6866166</v>
      </c>
      <c r="AX2586" s="160">
        <f t="array" ref="AX2586">SUM(IF(ISERROR(AX2587:AX2637),"",AX2587:AX2637))</f>
        <v>-88.04613735</v>
      </c>
      <c r="AY2586" s="160">
        <f t="array" ref="AY2586">SUM(IF(ISERROR(AY2587:AY2637),"",AY2587:AY2637))</f>
        <v>-88.39703429</v>
      </c>
      <c r="AZ2586" s="160">
        <f t="array" ref="AZ2586">SUM(IF(ISERROR(AZ2587:AZ2637),"",AZ2587:AZ2637))</f>
        <v>-88.73909433</v>
      </c>
      <c r="BA2586" s="160">
        <f t="array" ref="BA2586">SUM(IF(ISERROR(BA2587:BA2637),"",BA2587:BA2637))</f>
        <v>-74.36173957</v>
      </c>
      <c r="BB2586" s="177">
        <f t="array" ref="BB2586">SUM(IF(ISERROR(BB2587:BB2637),"",BB2587:BB2637))</f>
        <v>-60.94255977</v>
      </c>
      <c r="BC2586" s="177">
        <f t="array" ref="BC2586">SUM(IF(ISERROR(BC2587:BC2637),"",BC2587:BC2637))</f>
        <v>-48.57009011</v>
      </c>
      <c r="BD2586" s="177">
        <f t="array" ref="BD2586">SUM(IF(ISERROR(BD2587:BD2637),"",BD2587:BD2637))</f>
        <v>-37.33961071</v>
      </c>
      <c r="BE2586" s="177">
        <f t="array" ref="BE2586">SUM(IF(ISERROR(BE2587:BE2637),"",BE2587:BE2637))</f>
        <v>-27.35366558</v>
      </c>
      <c r="BF2586" s="177">
        <f t="array" ref="BF2586">SUM(IF(ISERROR(BF2587:BF2637),"",BF2587:BF2637))</f>
        <v>-18.70717899</v>
      </c>
      <c r="BG2586" s="177">
        <f t="array" ref="BG2586">SUM(IF(ISERROR(BG2587:BG2637),"",BG2587:BG2637))</f>
        <v>-11.51742373</v>
      </c>
      <c r="BH2586" s="177">
        <f t="array" ref="BH2586">SUM(IF(ISERROR(BH2587:BH2637),"",BH2587:BH2637))</f>
        <v>-5.910635556</v>
      </c>
      <c r="BI2586" s="177">
        <f t="array" ref="BI2586">SUM(IF(ISERROR(BI2587:BI2637),"",BI2587:BI2637))</f>
        <v>-2.022717278</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-0.0000924191494</v>
      </c>
      <c r="P2599" s="160">
        <f>IF($O$2478&gt;0,IPMT('Assumptions (Battery)'!$V$9,Model!X$1,'Assumptions (Battery)'!$V$12,'Assumptions (Battery)'!$V$7*$O$2480),0)</f>
        <v>-0.00008603950277</v>
      </c>
      <c r="Q2599" s="160">
        <f>IF($O$2478&gt;0,IPMT('Assumptions (Battery)'!$V$9,Model!Y$1,'Assumptions (Battery)'!$V$12,'Assumptions (Battery)'!$V$7*$O$2480),0)</f>
        <v>-0.00007914948441</v>
      </c>
      <c r="R2599" s="160">
        <f>IF($O$2478&gt;0,IPMT('Assumptions (Battery)'!$V$9,Model!Z$1,'Assumptions (Battery)'!$V$12,'Assumptions (Battery)'!$V$7*$O$2480),0)</f>
        <v>-0.00007170826458</v>
      </c>
      <c r="S2599" s="160">
        <f>IF($O$2478&gt;0,IPMT('Assumptions (Battery)'!$V$9,Model!AA$1,'Assumptions (Battery)'!$V$12,'Assumptions (Battery)'!$V$7*$O$2480),0)</f>
        <v>-0.00006367174717</v>
      </c>
      <c r="T2599" s="160">
        <f>IF($O$2478&gt;0,IPMT('Assumptions (Battery)'!$V$9,Model!AB$1,'Assumptions (Battery)'!$V$12,'Assumptions (Battery)'!$V$7*$O$2480),0)</f>
        <v>-0.00005499230836</v>
      </c>
      <c r="U2599" s="160">
        <f>IF($O$2478&gt;0,IPMT('Assumptions (Battery)'!$V$9,Model!AC$1,'Assumptions (Battery)'!$V$12,'Assumptions (Battery)'!$V$7*$O$2480),0)</f>
        <v>-0.00004561851445</v>
      </c>
      <c r="V2599" s="160">
        <f>IF($O$2478&gt;0,IPMT('Assumptions (Battery)'!$V$9,Model!AD$1,'Assumptions (Battery)'!$V$12,'Assumptions (Battery)'!$V$7*$O$2480),0)</f>
        <v>-0.00003549481703</v>
      </c>
      <c r="W2599" s="160">
        <f>IF($O$2478&gt;0,IPMT('Assumptions (Battery)'!$V$9,Model!AE$1,'Assumptions (Battery)'!$V$12,'Assumptions (Battery)'!$V$7*$O$2480),0)</f>
        <v>-0.00002456122381</v>
      </c>
      <c r="X2599" s="160">
        <f>IF($O$2478&gt;0,IPMT('Assumptions (Battery)'!$V$9,Model!AF$1,'Assumptions (Battery)'!$V$12,'Assumptions (Battery)'!$V$7*$O$2480),0)</f>
        <v>-0.00001275294313</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-0.0006752955188</v>
      </c>
      <c r="Q2600" s="177">
        <f>IF($P$2478&gt;0,IPMT('Assumptions (Battery)'!$V$9,Model!X$1,'Assumptions (Battery)'!$V$12,'Assumptions (Battery)'!$V$7*$P$2480),0)</f>
        <v>-0.0006286802144</v>
      </c>
      <c r="R2600" s="177">
        <f>IF($P$2478&gt;0,IPMT('Assumptions (Battery)'!$V$9,Model!Y$1,'Assumptions (Battery)'!$V$12,'Assumptions (Battery)'!$V$7*$P$2480),0)</f>
        <v>-0.0005783356856</v>
      </c>
      <c r="S2600" s="177">
        <f>IF($P$2478&gt;0,IPMT('Assumptions (Battery)'!$V$9,Model!Z$1,'Assumptions (Battery)'!$V$12,'Assumptions (Battery)'!$V$7*$P$2480),0)</f>
        <v>-0.0005239635946</v>
      </c>
      <c r="T2600" s="177">
        <f>IF($P$2478&gt;0,IPMT('Assumptions (Battery)'!$V$9,Model!AA$1,'Assumptions (Battery)'!$V$12,'Assumptions (Battery)'!$V$7*$P$2480),0)</f>
        <v>-0.0004652417363</v>
      </c>
      <c r="U2600" s="177">
        <f>IF($P$2478&gt;0,IPMT('Assumptions (Battery)'!$V$9,Model!AB$1,'Assumptions (Battery)'!$V$12,'Assumptions (Battery)'!$V$7*$P$2480),0)</f>
        <v>-0.0004018221293</v>
      </c>
      <c r="V2600" s="177">
        <f>IF($P$2478&gt;0,IPMT('Assumptions (Battery)'!$V$9,Model!AC$1,'Assumptions (Battery)'!$V$12,'Assumptions (Battery)'!$V$7*$P$2480),0)</f>
        <v>-0.0003333289538</v>
      </c>
      <c r="W2600" s="177">
        <f>IF($P$2478&gt;0,IPMT('Assumptions (Battery)'!$V$9,Model!AD$1,'Assumptions (Battery)'!$V$12,'Assumptions (Battery)'!$V$7*$P$2480),0)</f>
        <v>-0.0002593563242</v>
      </c>
      <c r="X2600" s="160">
        <f>IF($P$2478&gt;0,IPMT('Assumptions (Battery)'!$V$9,Model!AE$1,'Assumptions (Battery)'!$V$12,'Assumptions (Battery)'!$V$7*$P$2480),0)</f>
        <v>-0.0001794658843</v>
      </c>
      <c r="Y2600" s="160">
        <f>IF($P$2478&gt;0,IPMT('Assumptions (Battery)'!$V$9,Model!AF$1,'Assumptions (Battery)'!$V$12,'Assumptions (Battery)'!$V$7*$P$2480),0)</f>
        <v>-0.00009318420915</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-0.002280387889</v>
      </c>
      <c r="R2601" s="160">
        <f>IF($Q$2478&gt;0,IPMT('Assumptions (Battery)'!$V$9,Model!X$1,'Assumptions (Battery)'!$V$12,'Assumptions (Battery)'!$V$7*$Q$2480),0)</f>
        <v>-0.002122973879</v>
      </c>
      <c r="S2601" s="160">
        <f>IF($Q$2478&gt;0,IPMT('Assumptions (Battery)'!$V$9,Model!Y$1,'Assumptions (Battery)'!$V$12,'Assumptions (Battery)'!$V$7*$Q$2480),0)</f>
        <v>-0.001952966748</v>
      </c>
      <c r="T2601" s="160">
        <f>IF($Q$2478&gt;0,IPMT('Assumptions (Battery)'!$V$9,Model!Z$1,'Assumptions (Battery)'!$V$12,'Assumptions (Battery)'!$V$7*$Q$2480),0)</f>
        <v>-0.001769359047</v>
      </c>
      <c r="U2601" s="160">
        <f>IF($Q$2478&gt;0,IPMT('Assumptions (Battery)'!$V$9,Model!AA$1,'Assumptions (Battery)'!$V$12,'Assumptions (Battery)'!$V$7*$Q$2480),0)</f>
        <v>-0.00157106273</v>
      </c>
      <c r="V2601" s="160">
        <f>IF($Q$2478&gt;0,IPMT('Assumptions (Battery)'!$V$9,Model!AB$1,'Assumptions (Battery)'!$V$12,'Assumptions (Battery)'!$V$7*$Q$2480),0)</f>
        <v>-0.001356902707</v>
      </c>
      <c r="W2601" s="160">
        <f>IF($Q$2478&gt;0,IPMT('Assumptions (Battery)'!$V$9,Model!AC$1,'Assumptions (Battery)'!$V$12,'Assumptions (Battery)'!$V$7*$Q$2480),0)</f>
        <v>-0.001125609882</v>
      </c>
      <c r="X2601" s="160">
        <f>IF($Q$2478&gt;0,IPMT('Assumptions (Battery)'!$V$9,Model!AD$1,'Assumptions (Battery)'!$V$12,'Assumptions (Battery)'!$V$7*$Q$2480),0)</f>
        <v>-0.0008758136316</v>
      </c>
      <c r="Y2601" s="160">
        <f>IF($Q$2478&gt;0,IPMT('Assumptions (Battery)'!$V$9,Model!AE$1,'Assumptions (Battery)'!$V$12,'Assumptions (Battery)'!$V$7*$Q$2480),0)</f>
        <v>-0.000606033681</v>
      </c>
      <c r="Z2601" s="160">
        <f>IF($Q$2478&gt;0,IPMT('Assumptions (Battery)'!$V$9,Model!AF$1,'Assumptions (Battery)'!$V$12,'Assumptions (Battery)'!$V$7*$Q$2480),0)</f>
        <v>-0.0003146713344</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-0.001212543841</v>
      </c>
      <c r="S2602" s="177">
        <f>IF($R$2478&gt;0,IPMT('Assumptions (Battery)'!$V$9,Model!X$1,'Assumptions (Battery)'!$V$12,'Assumptions (Battery)'!$V$7*$R$2480),0)</f>
        <v>-0.00112884256</v>
      </c>
      <c r="T2602" s="177">
        <f>IF($R$2478&gt;0,IPMT('Assumptions (Battery)'!$V$9,Model!Y$1,'Assumptions (Battery)'!$V$12,'Assumptions (Battery)'!$V$7*$R$2480),0)</f>
        <v>-0.001038445176</v>
      </c>
      <c r="U2602" s="177">
        <f>IF($R$2478&gt;0,IPMT('Assumptions (Battery)'!$V$9,Model!Z$1,'Assumptions (Battery)'!$V$12,'Assumptions (Battery)'!$V$7*$R$2480),0)</f>
        <v>-0.0009408160015</v>
      </c>
      <c r="V2602" s="177">
        <f>IF($R$2478&gt;0,IPMT('Assumptions (Battery)'!$V$9,Model!AA$1,'Assumptions (Battery)'!$V$12,'Assumptions (Battery)'!$V$7*$R$2480),0)</f>
        <v>-0.0008353764929</v>
      </c>
      <c r="W2602" s="177">
        <f>IF($R$2478&gt;0,IPMT('Assumptions (Battery)'!$V$9,Model!AB$1,'Assumptions (Battery)'!$V$12,'Assumptions (Battery)'!$V$7*$R$2480),0)</f>
        <v>-0.0007215018236</v>
      </c>
      <c r="X2602" s="160">
        <f>IF($R$2478&gt;0,IPMT('Assumptions (Battery)'!$V$9,Model!AC$1,'Assumptions (Battery)'!$V$12,'Assumptions (Battery)'!$V$7*$R$2480),0)</f>
        <v>-0.0005985171808</v>
      </c>
      <c r="Y2602" s="160">
        <f>IF($R$2478&gt;0,IPMT('Assumptions (Battery)'!$V$9,Model!AD$1,'Assumptions (Battery)'!$V$12,'Assumptions (Battery)'!$V$7*$R$2480),0)</f>
        <v>-0.0004656937666</v>
      </c>
      <c r="Z2602" s="160">
        <f>IF($R$2478&gt;0,IPMT('Assumptions (Battery)'!$V$9,Model!AE$1,'Assumptions (Battery)'!$V$12,'Assumptions (Battery)'!$V$7*$R$2480),0)</f>
        <v>-0.0003222444792</v>
      </c>
      <c r="AA2602" s="160">
        <f>IF($R$2478&gt;0,IPMT('Assumptions (Battery)'!$V$9,Model!AF$1,'Assumptions (Battery)'!$V$12,'Assumptions (Battery)'!$V$7*$R$2480),0)</f>
        <v>-0.0001673192488</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-0.00004340911084</v>
      </c>
      <c r="T2603" s="160">
        <f>IF($S$2478&gt;0,IPMT('Assumptions (Battery)'!$V$9,Model!X$1,'Assumptions (Battery)'!$V$12,'Assumptions (Battery)'!$V$7*$S$2480),0)</f>
        <v>-0.00004041260211</v>
      </c>
      <c r="U2603" s="160">
        <f>IF($S$2478&gt;0,IPMT('Assumptions (Battery)'!$V$9,Model!Y$1,'Assumptions (Battery)'!$V$12,'Assumptions (Battery)'!$V$7*$S$2480),0)</f>
        <v>-0.00003717637269</v>
      </c>
      <c r="V2603" s="160">
        <f>IF($S$2478&gt;0,IPMT('Assumptions (Battery)'!$V$9,Model!Z$1,'Assumptions (Battery)'!$V$12,'Assumptions (Battery)'!$V$7*$S$2480),0)</f>
        <v>-0.00003368124491</v>
      </c>
      <c r="W2603" s="160">
        <f>IF($S$2478&gt;0,IPMT('Assumptions (Battery)'!$V$9,Model!AA$1,'Assumptions (Battery)'!$V$12,'Assumptions (Battery)'!$V$7*$S$2480),0)</f>
        <v>-0.00002990650691</v>
      </c>
      <c r="X2603" s="160">
        <f>IF($S$2478&gt;0,IPMT('Assumptions (Battery)'!$V$9,Model!AB$1,'Assumptions (Battery)'!$V$12,'Assumptions (Battery)'!$V$7*$S$2480),0)</f>
        <v>-0.00002582978987</v>
      </c>
      <c r="Y2603" s="160">
        <f>IF($S$2478&gt;0,IPMT('Assumptions (Battery)'!$V$9,Model!AC$1,'Assumptions (Battery)'!$V$12,'Assumptions (Battery)'!$V$7*$S$2480),0)</f>
        <v>-0.00002142693547</v>
      </c>
      <c r="Z2603" s="160">
        <f>IF($S$2478&gt;0,IPMT('Assumptions (Battery)'!$V$9,Model!AD$1,'Assumptions (Battery)'!$V$12,'Assumptions (Battery)'!$V$7*$S$2480),0)</f>
        <v>-0.00001667185271</v>
      </c>
      <c r="AA2603" s="160">
        <f>IF($S$2478&gt;0,IPMT('Assumptions (Battery)'!$V$9,Model!AE$1,'Assumptions (Battery)'!$V$12,'Assumptions (Battery)'!$V$7*$S$2480),0)</f>
        <v>-0.00001153636333</v>
      </c>
      <c r="AB2603" s="160">
        <f>IF($S$2478&gt;0,IPMT('Assumptions (Battery)'!$V$9,Model!AF$1,'Assumptions (Battery)'!$V$12,'Assumptions (Battery)'!$V$7*$S$2480),0)</f>
        <v>-0.000005990034808</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-0.0009401366645</v>
      </c>
      <c r="U2604" s="160">
        <f>IF($T$2478&gt;0,IPMT('Assumptions (Battery)'!$V$9,Model!X$1,'Assumptions (Battery)'!$V$12,'Assumptions (Battery)'!$V$7*$T$2480),0)</f>
        <v>-0.0008752395113</v>
      </c>
      <c r="V2604" s="160">
        <f>IF($T$2478&gt;0,IPMT('Assumptions (Battery)'!$V$9,Model!Y$1,'Assumptions (Battery)'!$V$12,'Assumptions (Battery)'!$V$7*$T$2480),0)</f>
        <v>-0.0008051505858</v>
      </c>
      <c r="W2604" s="160">
        <f>IF($T$2478&gt;0,IPMT('Assumptions (Battery)'!$V$9,Model!Z$1,'Assumptions (Battery)'!$V$12,'Assumptions (Battery)'!$V$7*$T$2480),0)</f>
        <v>-0.0007294545462</v>
      </c>
      <c r="X2604" s="160">
        <f>IF($T$2478&gt;0,IPMT('Assumptions (Battery)'!$V$9,Model!AA$1,'Assumptions (Battery)'!$V$12,'Assumptions (Battery)'!$V$7*$T$2480),0)</f>
        <v>-0.0006477028235</v>
      </c>
      <c r="Y2604" s="160">
        <f>IF($T$2478&gt;0,IPMT('Assumptions (Battery)'!$V$9,Model!AB$1,'Assumptions (Battery)'!$V$12,'Assumptions (Battery)'!$V$7*$T$2480),0)</f>
        <v>-0.0005594109629</v>
      </c>
      <c r="Z2604" s="160">
        <f>IF($T$2478&gt;0,IPMT('Assumptions (Battery)'!$V$9,Model!AC$1,'Assumptions (Battery)'!$V$12,'Assumptions (Battery)'!$V$7*$T$2480),0)</f>
        <v>-0.0004640557535</v>
      </c>
      <c r="AA2604" s="160">
        <f>IF($T$2478&gt;0,IPMT('Assumptions (Battery)'!$V$9,Model!AD$1,'Assumptions (Battery)'!$V$12,'Assumptions (Battery)'!$V$7*$T$2480),0)</f>
        <v>-0.0003610721274</v>
      </c>
      <c r="AB2604" s="160">
        <f>IF($T$2478&gt;0,IPMT('Assumptions (Battery)'!$V$9,Model!AE$1,'Assumptions (Battery)'!$V$12,'Assumptions (Battery)'!$V$7*$T$2480),0)</f>
        <v>-0.0002498498112</v>
      </c>
      <c r="AC2604" s="160">
        <f>IF($T$2478&gt;0,IPMT('Assumptions (Battery)'!$V$9,Model!AF$1,'Assumptions (Battery)'!$V$12,'Assumptions (Battery)'!$V$7*$T$2480),0)</f>
        <v>-0.0001297297097</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-9.333712045</v>
      </c>
      <c r="Y2608" s="160">
        <f>IF($X$2478&gt;0,IPMT('Assumptions (Battery)'!$V$9,Model!X$1,'Assumptions (Battery)'!$V$12,'Assumptions (Battery)'!$V$7*$X$2480),0)</f>
        <v>-8.689410675</v>
      </c>
      <c r="Z2608" s="160">
        <f>IF($X$2478&gt;0,IPMT('Assumptions (Battery)'!$V$9,Model!Y$1,'Assumptions (Battery)'!$V$12,'Assumptions (Battery)'!$V$7*$X$2480),0)</f>
        <v>-7.993565195</v>
      </c>
      <c r="AA2608" s="160">
        <f>IF($X$2478&gt;0,IPMT('Assumptions (Battery)'!$V$9,Model!Z$1,'Assumptions (Battery)'!$V$12,'Assumptions (Battery)'!$V$7*$X$2480),0)</f>
        <v>-7.242052077</v>
      </c>
      <c r="AB2608" s="160">
        <f>IF($X$2478&gt;0,IPMT('Assumptions (Battery)'!$V$9,Model!AA$1,'Assumptions (Battery)'!$V$12,'Assumptions (Battery)'!$V$7*$X$2480),0)</f>
        <v>-6.43041791</v>
      </c>
      <c r="AC2608" s="160">
        <f>IF($X$2478&gt;0,IPMT('Assumptions (Battery)'!$V$9,Model!AB$1,'Assumptions (Battery)'!$V$12,'Assumptions (Battery)'!$V$7*$X$2480),0)</f>
        <v>-5.553853009</v>
      </c>
      <c r="AD2608" s="160">
        <f>IF($X$2478&gt;0,IPMT('Assumptions (Battery)'!$V$9,Model!AC$1,'Assumptions (Battery)'!$V$12,'Assumptions (Battery)'!$V$7*$X$2480),0)</f>
        <v>-4.607162916</v>
      </c>
      <c r="AE2608" s="160">
        <f>IF($X$2478&gt;0,IPMT('Assumptions (Battery)'!$V$9,Model!AD$1,'Assumptions (Battery)'!$V$12,'Assumptions (Battery)'!$V$7*$X$2480),0)</f>
        <v>-3.584737615</v>
      </c>
      <c r="AF2608" s="160">
        <f>IF($X$2478&gt;0,IPMT('Assumptions (Battery)'!$V$9,Model!AE$1,'Assumptions (Battery)'!$V$12,'Assumptions (Battery)'!$V$7*$X$2480),0)</f>
        <v>-2.480518291</v>
      </c>
      <c r="AG2608" s="160">
        <f>IF($X$2478&gt;0,IPMT('Assumptions (Battery)'!$V$9,Model!AF$1,'Assumptions (Battery)'!$V$12,'Assumptions (Battery)'!$V$7*$X$2480),0)</f>
        <v>-1.28796142</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-8.90405614</v>
      </c>
      <c r="Z2609" s="160">
        <f>IF($Y$2478&gt;0,IPMT('Assumptions (Battery)'!$V$9,Model!X$1,'Assumptions (Battery)'!$V$12,'Assumptions (Battery)'!$V$7*$Y$2480),0)</f>
        <v>-8.289413697</v>
      </c>
      <c r="AA2609" s="160">
        <f>IF($Y$2478&gt;0,IPMT('Assumptions (Battery)'!$V$9,Model!Y$1,'Assumptions (Battery)'!$V$12,'Assumptions (Battery)'!$V$7*$Y$2480),0)</f>
        <v>-7.625599859</v>
      </c>
      <c r="AB2609" s="160">
        <f>IF($Y$2478&gt;0,IPMT('Assumptions (Battery)'!$V$9,Model!Z$1,'Assumptions (Battery)'!$V$12,'Assumptions (Battery)'!$V$7*$Y$2480),0)</f>
        <v>-6.908680914</v>
      </c>
      <c r="AC2609" s="160">
        <f>IF($Y$2478&gt;0,IPMT('Assumptions (Battery)'!$V$9,Model!AA$1,'Assumptions (Battery)'!$V$12,'Assumptions (Battery)'!$V$7*$Y$2480),0)</f>
        <v>-6.134408453</v>
      </c>
      <c r="AD2609" s="160">
        <f>IF($Y$2478&gt;0,IPMT('Assumptions (Battery)'!$V$9,Model!AB$1,'Assumptions (Battery)'!$V$12,'Assumptions (Battery)'!$V$7*$Y$2480),0)</f>
        <v>-5.298194195</v>
      </c>
      <c r="AE2609" s="160">
        <f>IF($Y$2478&gt;0,IPMT('Assumptions (Battery)'!$V$9,Model!AC$1,'Assumptions (Battery)'!$V$12,'Assumptions (Battery)'!$V$7*$Y$2480),0)</f>
        <v>-4.395082797</v>
      </c>
      <c r="AF2609" s="160">
        <f>IF($Y$2478&gt;0,IPMT('Assumptions (Battery)'!$V$9,Model!AD$1,'Assumptions (Battery)'!$V$12,'Assumptions (Battery)'!$V$7*$Y$2480),0)</f>
        <v>-3.419722487</v>
      </c>
      <c r="AG2609" s="160">
        <f>IF($Y$2478&gt;0,IPMT('Assumptions (Battery)'!$V$9,Model!AE$1,'Assumptions (Battery)'!$V$12,'Assumptions (Battery)'!$V$7*$Y$2480),0)</f>
        <v>-2.366333352</v>
      </c>
      <c r="AH2609" s="160">
        <f>IF($Y$2478&gt;0,IPMT('Assumptions (Battery)'!$V$9,Model!AF$1,'Assumptions (Battery)'!$V$12,'Assumptions (Battery)'!$V$7*$Y$2480),0)</f>
        <v>-1.228673087</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-8.419483145</v>
      </c>
      <c r="AA2610" s="160">
        <f>IF($Z$2478&gt;0,IPMT('Assumptions (Battery)'!$V$9,Model!X$1,'Assumptions (Battery)'!$V$12,'Assumptions (Battery)'!$V$7*$Z$2480),0)</f>
        <v>-7.838290528</v>
      </c>
      <c r="AB2610" s="160">
        <f>IF($Z$2478&gt;0,IPMT('Assumptions (Battery)'!$V$9,Model!Y$1,'Assumptions (Battery)'!$V$12,'Assumptions (Battery)'!$V$7*$Z$2480),0)</f>
        <v>-7.210602502</v>
      </c>
      <c r="AC2610" s="160">
        <f>IF($Z$2478&gt;0,IPMT('Assumptions (Battery)'!$V$9,Model!Z$1,'Assumptions (Battery)'!$V$12,'Assumptions (Battery)'!$V$7*$Z$2480),0)</f>
        <v>-6.532699434</v>
      </c>
      <c r="AD2610" s="160">
        <f>IF($Z$2478&gt;0,IPMT('Assumptions (Battery)'!$V$9,Model!AA$1,'Assumptions (Battery)'!$V$12,'Assumptions (Battery)'!$V$7*$Z$2480),0)</f>
        <v>-5.800564121</v>
      </c>
      <c r="AE2610" s="160">
        <f>IF($Z$2478&gt;0,IPMT('Assumptions (Battery)'!$V$9,Model!AB$1,'Assumptions (Battery)'!$V$12,'Assumptions (Battery)'!$V$7*$Z$2480),0)</f>
        <v>-5.009857982</v>
      </c>
      <c r="AF2610" s="160">
        <f>IF($Z$2478&gt;0,IPMT('Assumptions (Battery)'!$V$9,Model!AC$1,'Assumptions (Battery)'!$V$12,'Assumptions (Battery)'!$V$7*$Z$2480),0)</f>
        <v>-4.155895353</v>
      </c>
      <c r="AG2610" s="160">
        <f>IF($Z$2478&gt;0,IPMT('Assumptions (Battery)'!$V$9,Model!AD$1,'Assumptions (Battery)'!$V$12,'Assumptions (Battery)'!$V$7*$Z$2480),0)</f>
        <v>-3.233615713</v>
      </c>
      <c r="AH2610" s="160">
        <f>IF($Z$2478&gt;0,IPMT('Assumptions (Battery)'!$V$9,Model!AE$1,'Assumptions (Battery)'!$V$12,'Assumptions (Battery)'!$V$7*$Z$2480),0)</f>
        <v>-2.237553702</v>
      </c>
      <c r="AI2610" s="160">
        <f>IF($Z$2478&gt;0,IPMT('Assumptions (Battery)'!$V$9,Model!AF$1,'Assumptions (Battery)'!$V$12,'Assumptions (Battery)'!$V$7*$Z$2480),0)</f>
        <v>-1.16180673</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-7.947889624</v>
      </c>
      <c r="AB2611" s="160">
        <f>IF($AA$2478&gt;0,IPMT('Assumptions (Battery)'!$V$9,Model!X$1,'Assumptions (Battery)'!$V$12,'Assumptions (Battery)'!$V$7*$AA$2480),0)</f>
        <v>-7.399250867</v>
      </c>
      <c r="AC2611" s="160">
        <f>IF($AA$2478&gt;0,IPMT('Assumptions (Battery)'!$V$9,Model!Y$1,'Assumptions (Battery)'!$V$12,'Assumptions (Battery)'!$V$7*$AA$2480),0)</f>
        <v>-6.806721009</v>
      </c>
      <c r="AD2611" s="160">
        <f>IF($AA$2478&gt;0,IPMT('Assumptions (Battery)'!$V$9,Model!Z$1,'Assumptions (Battery)'!$V$12,'Assumptions (Battery)'!$V$7*$AA$2480),0)</f>
        <v>-6.166788763</v>
      </c>
      <c r="AE2611" s="160">
        <f>IF($AA$2478&gt;0,IPMT('Assumptions (Battery)'!$V$9,Model!AA$1,'Assumptions (Battery)'!$V$12,'Assumptions (Battery)'!$V$7*$AA$2480),0)</f>
        <v>-5.475661937</v>
      </c>
      <c r="AF2611" s="160">
        <f>IF($AA$2478&gt;0,IPMT('Assumptions (Battery)'!$V$9,Model!AB$1,'Assumptions (Battery)'!$V$12,'Assumptions (Battery)'!$V$7*$AA$2480),0)</f>
        <v>-4.729244965</v>
      </c>
      <c r="AG2611" s="160">
        <f>IF($AA$2478&gt;0,IPMT('Assumptions (Battery)'!$V$9,Model!AC$1,'Assumptions (Battery)'!$V$12,'Assumptions (Battery)'!$V$7*$AA$2480),0)</f>
        <v>-3.923114636</v>
      </c>
      <c r="AH2611" s="160">
        <f>IF($AA$2478&gt;0,IPMT('Assumptions (Battery)'!$V$9,Model!AD$1,'Assumptions (Battery)'!$V$12,'Assumptions (Battery)'!$V$7*$AA$2480),0)</f>
        <v>-3.05249388</v>
      </c>
      <c r="AI2611" s="160">
        <f>IF($AA$2478&gt;0,IPMT('Assumptions (Battery)'!$V$9,Model!AE$1,'Assumptions (Battery)'!$V$12,'Assumptions (Battery)'!$V$7*$AA$2480),0)</f>
        <v>-2.112223463</v>
      </c>
      <c r="AJ2611" s="160">
        <f>IF($AA$2478&gt;0,IPMT('Assumptions (Battery)'!$V$9,Model!AF$1,'Assumptions (Battery)'!$V$12,'Assumptions (Battery)'!$V$7*$AA$2480),0)</f>
        <v>-1.096731414</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-7.41867718</v>
      </c>
      <c r="AC2612" s="160">
        <f>IF($AB$2478&gt;0,IPMT('Assumptions (Battery)'!$V$9,Model!X$1,'Assumptions (Battery)'!$V$12,'Assumptions (Battery)'!$V$7*$AB$2480),0)</f>
        <v>-6.906569688</v>
      </c>
      <c r="AD2612" s="160">
        <f>IF($AB$2478&gt;0,IPMT('Assumptions (Battery)'!$V$9,Model!Y$1,'Assumptions (Battery)'!$V$12,'Assumptions (Battery)'!$V$7*$AB$2480),0)</f>
        <v>-6.353493596</v>
      </c>
      <c r="AE2612" s="160">
        <f>IF($AB$2478&gt;0,IPMT('Assumptions (Battery)'!$V$9,Model!Z$1,'Assumptions (Battery)'!$V$12,'Assumptions (Battery)'!$V$7*$AB$2480),0)</f>
        <v>-5.756171417</v>
      </c>
      <c r="AF2612" s="160">
        <f>IF($AB$2478&gt;0,IPMT('Assumptions (Battery)'!$V$9,Model!AA$1,'Assumptions (Battery)'!$V$12,'Assumptions (Battery)'!$V$7*$AB$2480),0)</f>
        <v>-5.111063463</v>
      </c>
      <c r="AG2612" s="160">
        <f>IF($AB$2478&gt;0,IPMT('Assumptions (Battery)'!$V$9,Model!AB$1,'Assumptions (Battery)'!$V$12,'Assumptions (Battery)'!$V$7*$AB$2480),0)</f>
        <v>-4.414346873</v>
      </c>
      <c r="AH2612" s="160">
        <f>IF($AB$2478&gt;0,IPMT('Assumptions (Battery)'!$V$9,Model!AC$1,'Assumptions (Battery)'!$V$12,'Assumptions (Battery)'!$V$7*$AB$2480),0)</f>
        <v>-3.661892956</v>
      </c>
      <c r="AI2612" s="160">
        <f>IF($AB$2478&gt;0,IPMT('Assumptions (Battery)'!$V$9,Model!AD$1,'Assumptions (Battery)'!$V$12,'Assumptions (Battery)'!$V$7*$AB$2480),0)</f>
        <v>-2.849242725</v>
      </c>
      <c r="AJ2612" s="160">
        <f>IF($AB$2478&gt;0,IPMT('Assumptions (Battery)'!$V$9,Model!AE$1,'Assumptions (Battery)'!$V$12,'Assumptions (Battery)'!$V$7*$AB$2480),0)</f>
        <v>-1.971580476</v>
      </c>
      <c r="AK2612" s="160">
        <f>IF($AB$2478&gt;0,IPMT('Assumptions (Battery)'!$V$9,Model!AF$1,'Assumptions (Battery)'!$V$12,'Assumptions (Battery)'!$V$7*$AB$2480),0)</f>
        <v>-1.023705247</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-7.269732077</v>
      </c>
      <c r="AD2613" s="160">
        <f>IF($AC$2478&gt;0,IPMT('Assumptions (Battery)'!$V$9,Model!X$1,'Assumptions (Battery)'!$V$12,'Assumptions (Battery)'!$V$7*$AC$2480),0)</f>
        <v>-6.767906188</v>
      </c>
      <c r="AE2613" s="160">
        <f>IF($AC$2478&gt;0,IPMT('Assumptions (Battery)'!$V$9,Model!Y$1,'Assumptions (Battery)'!$V$12,'Assumptions (Battery)'!$V$7*$AC$2480),0)</f>
        <v>-6.225934229</v>
      </c>
      <c r="AF2613" s="160">
        <f>IF($AC$2478&gt;0,IPMT('Assumptions (Battery)'!$V$9,Model!Z$1,'Assumptions (Battery)'!$V$12,'Assumptions (Battery)'!$V$7*$AC$2480),0)</f>
        <v>-5.640604513</v>
      </c>
      <c r="AG2613" s="160">
        <f>IF($AC$2478&gt;0,IPMT('Assumptions (Battery)'!$V$9,Model!AA$1,'Assumptions (Battery)'!$V$12,'Assumptions (Battery)'!$V$7*$AC$2480),0)</f>
        <v>-5.00844842</v>
      </c>
      <c r="AH2613" s="160">
        <f>IF($AC$2478&gt;0,IPMT('Assumptions (Battery)'!$V$9,Model!AB$1,'Assumptions (Battery)'!$V$12,'Assumptions (Battery)'!$V$7*$AC$2480),0)</f>
        <v>-4.325719839</v>
      </c>
      <c r="AI2613" s="160">
        <f>IF($AC$2478&gt;0,IPMT('Assumptions (Battery)'!$V$9,Model!AC$1,'Assumptions (Battery)'!$V$12,'Assumptions (Battery)'!$V$7*$AC$2480),0)</f>
        <v>-3.588372972</v>
      </c>
      <c r="AJ2613" s="160">
        <f>IF($AC$2478&gt;0,IPMT('Assumptions (Battery)'!$V$9,Model!AD$1,'Assumptions (Battery)'!$V$12,'Assumptions (Battery)'!$V$7*$AC$2480),0)</f>
        <v>-2.792038355</v>
      </c>
      <c r="AK2613" s="160">
        <f>IF($AC$2478&gt;0,IPMT('Assumptions (Battery)'!$V$9,Model!AE$1,'Assumptions (Battery)'!$V$12,'Assumptions (Battery)'!$V$7*$AC$2480),0)</f>
        <v>-1.931996969</v>
      </c>
      <c r="AL2613" s="160">
        <f>IF($AC$2478&gt;0,IPMT('Assumptions (Battery)'!$V$9,Model!AF$1,'Assumptions (Battery)'!$V$12,'Assumptions (Battery)'!$V$7*$AC$2480),0)</f>
        <v>-1.003152273</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-7.149480151</v>
      </c>
      <c r="AE2614" s="160">
        <f>IF($AD$2478&gt;0,IPMT('Assumptions (Battery)'!$V$9,Model!X$1,'Assumptions (Battery)'!$V$12,'Assumptions (Battery)'!$V$7*$AD$2480),0)</f>
        <v>-6.655955192</v>
      </c>
      <c r="AF2614" s="160">
        <f>IF($AD$2478&gt;0,IPMT('Assumptions (Battery)'!$V$9,Model!Y$1,'Assumptions (Battery)'!$V$12,'Assumptions (Battery)'!$V$7*$AD$2480),0)</f>
        <v>-6.122948236</v>
      </c>
      <c r="AG2614" s="160">
        <f>IF($AD$2478&gt;0,IPMT('Assumptions (Battery)'!$V$9,Model!Z$1,'Assumptions (Battery)'!$V$12,'Assumptions (Battery)'!$V$7*$AD$2480),0)</f>
        <v>-5.547300723</v>
      </c>
      <c r="AH2614" s="160">
        <f>IF($AD$2478&gt;0,IPMT('Assumptions (Battery)'!$V$9,Model!AA$1,'Assumptions (Battery)'!$V$12,'Assumptions (Battery)'!$V$7*$AD$2480),0)</f>
        <v>-4.92560141</v>
      </c>
      <c r="AI2614" s="160">
        <f>IF($AD$2478&gt;0,IPMT('Assumptions (Battery)'!$V$9,Model!AB$1,'Assumptions (Battery)'!$V$12,'Assumptions (Battery)'!$V$7*$AD$2480),0)</f>
        <v>-4.254166151</v>
      </c>
      <c r="AJ2614" s="160">
        <f>IF($AD$2478&gt;0,IPMT('Assumptions (Battery)'!$V$9,Model!AC$1,'Assumptions (Battery)'!$V$12,'Assumptions (Battery)'!$V$7*$AD$2480),0)</f>
        <v>-3.529016072</v>
      </c>
      <c r="AK2614" s="160">
        <f>IF($AD$2478&gt;0,IPMT('Assumptions (Battery)'!$V$9,Model!AD$1,'Assumptions (Battery)'!$V$12,'Assumptions (Battery)'!$V$7*$AD$2480),0)</f>
        <v>-2.745853986</v>
      </c>
      <c r="AL2614" s="160">
        <f>IF($AD$2478&gt;0,IPMT('Assumptions (Battery)'!$V$9,Model!AE$1,'Assumptions (Battery)'!$V$12,'Assumptions (Battery)'!$V$7*$AD$2480),0)</f>
        <v>-1.900038934</v>
      </c>
      <c r="AM2614" s="160">
        <f>IF($AD$2478&gt;0,IPMT('Assumptions (Battery)'!$V$9,Model!AF$1,'Assumptions (Battery)'!$V$12,'Assumptions (Battery)'!$V$7*$AD$2480),0)</f>
        <v>-0.9865586771</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-6.983662708</v>
      </c>
      <c r="AF2615" s="160">
        <f>IF($AE$2478&gt;0,IPMT('Assumptions (Battery)'!$V$9,Model!X$1,'Assumptions (Battery)'!$V$12,'Assumptions (Battery)'!$V$7*$AE$2480),0)</f>
        <v>-6.501584042</v>
      </c>
      <c r="AG2615" s="160">
        <f>IF($AE$2478&gt;0,IPMT('Assumptions (Battery)'!$V$9,Model!Y$1,'Assumptions (Battery)'!$V$12,'Assumptions (Battery)'!$V$7*$AE$2480),0)</f>
        <v>-5.980939083</v>
      </c>
      <c r="AH2615" s="160">
        <f>IF($AE$2478&gt;0,IPMT('Assumptions (Battery)'!$V$9,Model!Z$1,'Assumptions (Battery)'!$V$12,'Assumptions (Battery)'!$V$7*$AE$2480),0)</f>
        <v>-5.418642527</v>
      </c>
      <c r="AI2615" s="160">
        <f>IF($AE$2478&gt;0,IPMT('Assumptions (Battery)'!$V$9,Model!AA$1,'Assumptions (Battery)'!$V$12,'Assumptions (Battery)'!$V$7*$AE$2480),0)</f>
        <v>-4.811362246</v>
      </c>
      <c r="AJ2615" s="160">
        <f>IF($AE$2478&gt;0,IPMT('Assumptions (Battery)'!$V$9,Model!AB$1,'Assumptions (Battery)'!$V$12,'Assumptions (Battery)'!$V$7*$AE$2480),0)</f>
        <v>-4.155499543</v>
      </c>
      <c r="AK2615" s="160">
        <f>IF($AE$2478&gt;0,IPMT('Assumptions (Battery)'!$V$9,Model!AC$1,'Assumptions (Battery)'!$V$12,'Assumptions (Battery)'!$V$7*$AE$2480),0)</f>
        <v>-3.447167824</v>
      </c>
      <c r="AL2615" s="160">
        <f>IF($AE$2478&gt;0,IPMT('Assumptions (Battery)'!$V$9,Model!AD$1,'Assumptions (Battery)'!$V$12,'Assumptions (Battery)'!$V$7*$AE$2480),0)</f>
        <v>-2.682169568</v>
      </c>
      <c r="AM2615" s="160">
        <f>IF($AE$2478&gt;0,IPMT('Assumptions (Battery)'!$V$9,Model!AE$1,'Assumptions (Battery)'!$V$12,'Assumptions (Battery)'!$V$7*$AE$2480),0)</f>
        <v>-1.85597145</v>
      </c>
      <c r="AN2615" s="160">
        <f>IF($AE$2478&gt;0,IPMT('Assumptions (Battery)'!$V$9,Model!AF$1,'Assumptions (Battery)'!$V$12,'Assumptions (Battery)'!$V$7*$AE$2480),0)</f>
        <v>-0.9636774839</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-6.808717281</v>
      </c>
      <c r="AG2616" s="160">
        <f>IF($AF$2478&gt;0,IPMT('Assumptions (Battery)'!$V$9,Model!X$1,'Assumptions (Battery)'!$V$12,'Assumptions (Battery)'!$V$7*$AF$2480),0)</f>
        <v>-6.338715009</v>
      </c>
      <c r="AH2616" s="160">
        <f>IF($AF$2478&gt;0,IPMT('Assumptions (Battery)'!$V$9,Model!Y$1,'Assumptions (Battery)'!$V$12,'Assumptions (Battery)'!$V$7*$AF$2480),0)</f>
        <v>-5.831112554</v>
      </c>
      <c r="AI2616" s="160">
        <f>IF($AF$2478&gt;0,IPMT('Assumptions (Battery)'!$V$9,Model!Z$1,'Assumptions (Battery)'!$V$12,'Assumptions (Battery)'!$V$7*$AF$2480),0)</f>
        <v>-5.282901904</v>
      </c>
      <c r="AJ2616" s="160">
        <f>IF($AF$2478&gt;0,IPMT('Assumptions (Battery)'!$V$9,Model!AA$1,'Assumptions (Battery)'!$V$12,'Assumptions (Battery)'!$V$7*$AF$2480),0)</f>
        <v>-4.690834401</v>
      </c>
      <c r="AK2616" s="160">
        <f>IF($AF$2478&gt;0,IPMT('Assumptions (Battery)'!$V$9,Model!AB$1,'Assumptions (Battery)'!$V$12,'Assumptions (Battery)'!$V$7*$AF$2480),0)</f>
        <v>-4.051401498</v>
      </c>
      <c r="AL2616" s="160">
        <f>IF($AF$2478&gt;0,IPMT('Assumptions (Battery)'!$V$9,Model!AC$1,'Assumptions (Battery)'!$V$12,'Assumptions (Battery)'!$V$7*$AF$2480),0)</f>
        <v>-3.360813962</v>
      </c>
      <c r="AM2616" s="160">
        <f>IF($AF$2478&gt;0,IPMT('Assumptions (Battery)'!$V$9,Model!AD$1,'Assumptions (Battery)'!$V$12,'Assumptions (Battery)'!$V$7*$AF$2480),0)</f>
        <v>-2.614979424</v>
      </c>
      <c r="AN2616" s="160">
        <f>IF($AF$2478&gt;0,IPMT('Assumptions (Battery)'!$V$9,Model!AE$1,'Assumptions (Battery)'!$V$12,'Assumptions (Battery)'!$V$7*$AF$2480),0)</f>
        <v>-1.809478123</v>
      </c>
      <c r="AO2616" s="160">
        <f>IF($AF$2478&gt;0,IPMT('Assumptions (Battery)'!$V$9,Model!AF$1,'Assumptions (Battery)'!$V$12,'Assumptions (Battery)'!$V$7*$AF$2480),0)</f>
        <v>-0.9395367177</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-6.663882572</v>
      </c>
      <c r="AH2617" s="160">
        <f>IF($AG$2478&gt;0,IPMT('Assumptions (Battery)'!$V$9,Model!X$1,'Assumptions (Battery)'!$V$12,'Assumptions (Battery)'!$V$7*$AG$2480),0)</f>
        <v>-6.203878165</v>
      </c>
      <c r="AI2617" s="160">
        <f>IF($AG$2478&gt;0,IPMT('Assumptions (Battery)'!$V$9,Model!Y$1,'Assumptions (Battery)'!$V$12,'Assumptions (Battery)'!$V$7*$AG$2480),0)</f>
        <v>-5.707073406</v>
      </c>
      <c r="AJ2617" s="160">
        <f>IF($AG$2478&gt;0,IPMT('Assumptions (Battery)'!$V$9,Model!Z$1,'Assumptions (Battery)'!$V$12,'Assumptions (Battery)'!$V$7*$AG$2480),0)</f>
        <v>-5.170524266</v>
      </c>
      <c r="AK2617" s="160">
        <f>IF($AG$2478&gt;0,IPMT('Assumptions (Battery)'!$V$9,Model!AA$1,'Assumptions (Battery)'!$V$12,'Assumptions (Battery)'!$V$7*$AG$2480),0)</f>
        <v>-4.591051195</v>
      </c>
      <c r="AL2617" s="160">
        <f>IF($AG$2478&gt;0,IPMT('Assumptions (Battery)'!$V$9,Model!AB$1,'Assumptions (Battery)'!$V$12,'Assumptions (Battery)'!$V$7*$AG$2480),0)</f>
        <v>-3.965220278</v>
      </c>
      <c r="AM2617" s="160">
        <f>IF($AG$2478&gt;0,IPMT('Assumptions (Battery)'!$V$9,Model!AC$1,'Assumptions (Battery)'!$V$12,'Assumptions (Battery)'!$V$7*$AG$2480),0)</f>
        <v>-3.289322888</v>
      </c>
      <c r="AN2617" s="160">
        <f>IF($AG$2478&gt;0,IPMT('Assumptions (Battery)'!$V$9,Model!AD$1,'Assumptions (Battery)'!$V$12,'Assumptions (Battery)'!$V$7*$AG$2480),0)</f>
        <v>-2.559353706</v>
      </c>
      <c r="AO2617" s="160">
        <f>IF($AG$2478&gt;0,IPMT('Assumptions (Battery)'!$V$9,Model!AE$1,'Assumptions (Battery)'!$V$12,'Assumptions (Battery)'!$V$7*$AG$2480),0)</f>
        <v>-1.770986991</v>
      </c>
      <c r="AP2617" s="160">
        <f>IF($AG$2478&gt;0,IPMT('Assumptions (Battery)'!$V$9,Model!AF$1,'Assumptions (Battery)'!$V$12,'Assumptions (Battery)'!$V$7*$AG$2480),0)</f>
        <v>-0.9195509374</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-6.713143001</v>
      </c>
      <c r="AI2618" s="160">
        <f>IF($AH$2478&gt;0,IPMT('Assumptions (Battery)'!$V$9,Model!X$1,'Assumptions (Battery)'!$V$12,'Assumptions (Battery)'!$V$7*$AH$2480),0)</f>
        <v>-6.249738172</v>
      </c>
      <c r="AJ2618" s="160">
        <f>IF($AH$2478&gt;0,IPMT('Assumptions (Battery)'!$V$9,Model!Y$1,'Assumptions (Battery)'!$V$12,'Assumptions (Battery)'!$V$7*$AH$2480),0)</f>
        <v>-5.749260957</v>
      </c>
      <c r="AK2618" s="160">
        <f>IF($AH$2478&gt;0,IPMT('Assumptions (Battery)'!$V$9,Model!Z$1,'Assumptions (Battery)'!$V$12,'Assumptions (Battery)'!$V$7*$AH$2480),0)</f>
        <v>-5.208745565</v>
      </c>
      <c r="AL2618" s="160">
        <f>IF($AH$2478&gt;0,IPMT('Assumptions (Battery)'!$V$9,Model!AA$1,'Assumptions (Battery)'!$V$12,'Assumptions (Battery)'!$V$7*$AH$2480),0)</f>
        <v>-4.624988941</v>
      </c>
      <c r="AM2618" s="160">
        <f>IF($AH$2478&gt;0,IPMT('Assumptions (Battery)'!$V$9,Model!AB$1,'Assumptions (Battery)'!$V$12,'Assumptions (Battery)'!$V$7*$AH$2480),0)</f>
        <v>-3.994531787</v>
      </c>
      <c r="AN2618" s="160">
        <f>IF($AH$2478&gt;0,IPMT('Assumptions (Battery)'!$V$9,Model!AC$1,'Assumptions (Battery)'!$V$12,'Assumptions (Battery)'!$V$7*$AH$2480),0)</f>
        <v>-3.313638061</v>
      </c>
      <c r="AO2618" s="160">
        <f>IF($AH$2478&gt;0,IPMT('Assumptions (Battery)'!$V$9,Model!AD$1,'Assumptions (Battery)'!$V$12,'Assumptions (Battery)'!$V$7*$AH$2480),0)</f>
        <v>-2.578272837</v>
      </c>
      <c r="AP2618" s="160">
        <f>IF($AH$2478&gt;0,IPMT('Assumptions (Battery)'!$V$9,Model!AE$1,'Assumptions (Battery)'!$V$12,'Assumptions (Battery)'!$V$7*$AH$2480),0)</f>
        <v>-1.784078395</v>
      </c>
      <c r="AQ2618" s="160">
        <f>IF($AH$2478&gt;0,IPMT('Assumptions (Battery)'!$V$9,Model!AF$1,'Assumptions (Battery)'!$V$12,'Assumptions (Battery)'!$V$7*$AH$2480),0)</f>
        <v>-0.9263483973</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-6.761539548</v>
      </c>
      <c r="AJ2619" s="160">
        <f>IF($AI$2478&gt;0,IPMT('Assumptions (Battery)'!$V$9,Model!X$1,'Assumptions (Battery)'!$V$12,'Assumptions (Battery)'!$V$7*$AI$2480),0)</f>
        <v>-6.29479393</v>
      </c>
      <c r="AK2619" s="160">
        <f>IF($AI$2478&gt;0,IPMT('Assumptions (Battery)'!$V$9,Model!Y$1,'Assumptions (Battery)'!$V$12,'Assumptions (Battery)'!$V$7*$AI$2480),0)</f>
        <v>-5.790708663</v>
      </c>
      <c r="AL2619" s="160">
        <f>IF($AI$2478&gt;0,IPMT('Assumptions (Battery)'!$V$9,Model!Z$1,'Assumptions (Battery)'!$V$12,'Assumptions (Battery)'!$V$7*$AI$2480),0)</f>
        <v>-5.246296574</v>
      </c>
      <c r="AM2619" s="160">
        <f>IF($AI$2478&gt;0,IPMT('Assumptions (Battery)'!$V$9,Model!AA$1,'Assumptions (Battery)'!$V$12,'Assumptions (Battery)'!$V$7*$AI$2480),0)</f>
        <v>-4.658331518</v>
      </c>
      <c r="AN2619" s="160">
        <f>IF($AI$2478&gt;0,IPMT('Assumptions (Battery)'!$V$9,Model!AB$1,'Assumptions (Battery)'!$V$12,'Assumptions (Battery)'!$V$7*$AI$2480),0)</f>
        <v>-4.023329258</v>
      </c>
      <c r="AO2619" s="160">
        <f>IF($AI$2478&gt;0,IPMT('Assumptions (Battery)'!$V$9,Model!AC$1,'Assumptions (Battery)'!$V$12,'Assumptions (Battery)'!$V$7*$AI$2480),0)</f>
        <v>-3.337526817</v>
      </c>
      <c r="AP2619" s="160">
        <f>IF($AI$2478&gt;0,IPMT('Assumptions (Battery)'!$V$9,Model!AD$1,'Assumptions (Battery)'!$V$12,'Assumptions (Battery)'!$V$7*$AI$2480),0)</f>
        <v>-2.596860181</v>
      </c>
      <c r="AQ2619" s="160">
        <f>IF($AI$2478&gt;0,IPMT('Assumptions (Battery)'!$V$9,Model!AE$1,'Assumptions (Battery)'!$V$12,'Assumptions (Battery)'!$V$7*$AI$2480),0)</f>
        <v>-1.796940214</v>
      </c>
      <c r="AR2619" s="160">
        <f>IF($AI$2478&gt;0,IPMT('Assumptions (Battery)'!$V$9,Model!AF$1,'Assumptions (Battery)'!$V$12,'Assumptions (Battery)'!$V$7*$AI$2480),0)</f>
        <v>-0.9330266496</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-6.767342408</v>
      </c>
      <c r="AK2620" s="160">
        <f>IF($AJ$2478&gt;0,IPMT('Assumptions (Battery)'!$V$9,Model!X$1,'Assumptions (Battery)'!$V$12,'Assumptions (Battery)'!$V$7*$AJ$2480),0)</f>
        <v>-6.300196221</v>
      </c>
      <c r="AL2620" s="160">
        <f>IF($AJ$2478&gt;0,IPMT('Assumptions (Battery)'!$V$9,Model!Y$1,'Assumptions (Battery)'!$V$12,'Assumptions (Battery)'!$V$7*$AJ$2480),0)</f>
        <v>-5.79567834</v>
      </c>
      <c r="AM2620" s="160">
        <f>IF($AJ$2478&gt;0,IPMT('Assumptions (Battery)'!$V$9,Model!Z$1,'Assumptions (Battery)'!$V$12,'Assumptions (Battery)'!$V$7*$AJ$2480),0)</f>
        <v>-5.250799029</v>
      </c>
      <c r="AN2620" s="160">
        <f>IF($AJ$2478&gt;0,IPMT('Assumptions (Battery)'!$V$9,Model!AA$1,'Assumptions (Battery)'!$V$12,'Assumptions (Battery)'!$V$7*$AJ$2480),0)</f>
        <v>-4.662329372</v>
      </c>
      <c r="AO2620" s="160">
        <f>IF($AJ$2478&gt;0,IPMT('Assumptions (Battery)'!$V$9,Model!AB$1,'Assumptions (Battery)'!$V$12,'Assumptions (Battery)'!$V$7*$AJ$2480),0)</f>
        <v>-4.026782143</v>
      </c>
      <c r="AP2620" s="160">
        <f>IF($AJ$2478&gt;0,IPMT('Assumptions (Battery)'!$V$9,Model!AC$1,'Assumptions (Battery)'!$V$12,'Assumptions (Battery)'!$V$7*$AJ$2480),0)</f>
        <v>-3.340391136</v>
      </c>
      <c r="AQ2620" s="160">
        <f>IF($AJ$2478&gt;0,IPMT('Assumptions (Battery)'!$V$9,Model!AD$1,'Assumptions (Battery)'!$V$12,'Assumptions (Battery)'!$V$7*$AJ$2480),0)</f>
        <v>-2.599088848</v>
      </c>
      <c r="AR2620" s="160">
        <f>IF($AJ$2478&gt;0,IPMT('Assumptions (Battery)'!$V$9,Model!AE$1,'Assumptions (Battery)'!$V$12,'Assumptions (Battery)'!$V$7*$AJ$2480),0)</f>
        <v>-1.798482377</v>
      </c>
      <c r="AS2620" s="160">
        <f>IF($AJ$2478&gt;0,IPMT('Assumptions (Battery)'!$V$9,Model!AF$1,'Assumptions (Battery)'!$V$12,'Assumptions (Battery)'!$V$7*$AJ$2480),0)</f>
        <v>-0.9338273878</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-6.813742169</v>
      </c>
      <c r="AL2621" s="160">
        <f>IF($AK$2478&gt;0,IPMT('Assumptions (Battery)'!$V$9,Model!X$1,'Assumptions (Battery)'!$V$12,'Assumptions (Battery)'!$V$7*$AK$2480),0)</f>
        <v>-6.343393031</v>
      </c>
      <c r="AM2621" s="160">
        <f>IF($AK$2478&gt;0,IPMT('Assumptions (Battery)'!$V$9,Model!Y$1,'Assumptions (Battery)'!$V$12,'Assumptions (Battery)'!$V$7*$AK$2480),0)</f>
        <v>-5.835415962</v>
      </c>
      <c r="AN2621" s="160">
        <f>IF($AK$2478&gt;0,IPMT('Assumptions (Battery)'!$V$9,Model!Z$1,'Assumptions (Battery)'!$V$12,'Assumptions (Battery)'!$V$7*$AK$2480),0)</f>
        <v>-5.286800727</v>
      </c>
      <c r="AO2621" s="160">
        <f>IF($AK$2478&gt;0,IPMT('Assumptions (Battery)'!$V$9,Model!AA$1,'Assumptions (Battery)'!$V$12,'Assumptions (Battery)'!$V$7*$AK$2480),0)</f>
        <v>-4.694296274</v>
      </c>
      <c r="AP2621" s="160">
        <f>IF($AK$2478&gt;0,IPMT('Assumptions (Battery)'!$V$9,Model!AB$1,'Assumptions (Battery)'!$V$12,'Assumptions (Battery)'!$V$7*$AK$2480),0)</f>
        <v>-4.054391464</v>
      </c>
      <c r="AQ2621" s="160">
        <f>IF($AK$2478&gt;0,IPMT('Assumptions (Battery)'!$V$9,Model!AC$1,'Assumptions (Battery)'!$V$12,'Assumptions (Battery)'!$V$7*$AK$2480),0)</f>
        <v>-3.36329427</v>
      </c>
      <c r="AR2621" s="160">
        <f>IF($AK$2478&gt;0,IPMT('Assumptions (Battery)'!$V$9,Model!AD$1,'Assumptions (Battery)'!$V$12,'Assumptions (Battery)'!$V$7*$AK$2480),0)</f>
        <v>-2.6169093</v>
      </c>
      <c r="AS2621" s="160">
        <f>IF($AK$2478&gt;0,IPMT('Assumptions (Battery)'!$V$9,Model!AE$1,'Assumptions (Battery)'!$V$12,'Assumptions (Battery)'!$V$7*$AK$2480),0)</f>
        <v>-1.810813532</v>
      </c>
      <c r="AT2621" s="160">
        <f>IF($AK$2478&gt;0,IPMT('Assumptions (Battery)'!$V$9,Model!AF$1,'Assumptions (Battery)'!$V$12,'Assumptions (Battery)'!$V$7*$AK$2480),0)</f>
        <v>-0.9402301033</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-6.859170132</v>
      </c>
      <c r="AM2622" s="160">
        <f>IF($AL$2478&gt;0,IPMT('Assumptions (Battery)'!$V$9,Model!X$1,'Assumptions (Battery)'!$V$12,'Assumptions (Battery)'!$V$7*$AL$2480),0)</f>
        <v>-6.385685124</v>
      </c>
      <c r="AN2622" s="160">
        <f>IF($AL$2478&gt;0,IPMT('Assumptions (Battery)'!$V$9,Model!Y$1,'Assumptions (Battery)'!$V$12,'Assumptions (Battery)'!$V$7*$AL$2480),0)</f>
        <v>-5.874321317</v>
      </c>
      <c r="AO2622" s="160">
        <f>IF($AL$2478&gt;0,IPMT('Assumptions (Battery)'!$V$9,Model!Z$1,'Assumptions (Battery)'!$V$12,'Assumptions (Battery)'!$V$7*$AL$2480),0)</f>
        <v>-5.322048405</v>
      </c>
      <c r="AP2622" s="160">
        <f>IF($AL$2478&gt;0,IPMT('Assumptions (Battery)'!$V$9,Model!AA$1,'Assumptions (Battery)'!$V$12,'Assumptions (Battery)'!$V$7*$AL$2480),0)</f>
        <v>-4.725593659</v>
      </c>
      <c r="AQ2622" s="160">
        <f>IF($AL$2478&gt;0,IPMT('Assumptions (Battery)'!$V$9,Model!AB$1,'Assumptions (Battery)'!$V$12,'Assumptions (Battery)'!$V$7*$AL$2480),0)</f>
        <v>-4.081422535</v>
      </c>
      <c r="AR2622" s="160">
        <f>IF($AL$2478&gt;0,IPMT('Assumptions (Battery)'!$V$9,Model!AC$1,'Assumptions (Battery)'!$V$12,'Assumptions (Battery)'!$V$7*$AL$2480),0)</f>
        <v>-3.38571772</v>
      </c>
      <c r="AS2622" s="160">
        <f>IF($AL$2478&gt;0,IPMT('Assumptions (Battery)'!$V$9,Model!AD$1,'Assumptions (Battery)'!$V$12,'Assumptions (Battery)'!$V$7*$AL$2480),0)</f>
        <v>-2.63435652</v>
      </c>
      <c r="AT2622" s="160">
        <f>IF($AL$2478&gt;0,IPMT('Assumptions (Battery)'!$V$9,Model!AE$1,'Assumptions (Battery)'!$V$12,'Assumptions (Battery)'!$V$7*$AL$2480),0)</f>
        <v>-1.822886424</v>
      </c>
      <c r="AU2622" s="160">
        <f>IF($AL$2478&gt;0,IPMT('Assumptions (Battery)'!$V$9,Model!AF$1,'Assumptions (Battery)'!$V$12,'Assumptions (Battery)'!$V$7*$AL$2480),0)</f>
        <v>-0.94649872</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-6.903884985</v>
      </c>
      <c r="AN2623" s="160">
        <f>IF($AM$2478&gt;0,IPMT('Assumptions (Battery)'!$V$9,Model!X$1,'Assumptions (Battery)'!$V$12,'Assumptions (Battery)'!$V$7*$AM$2480),0)</f>
        <v>-6.427313335</v>
      </c>
      <c r="AO2623" s="160">
        <f>IF($AM$2478&gt;0,IPMT('Assumptions (Battery)'!$V$9,Model!Y$1,'Assumptions (Battery)'!$V$12,'Assumptions (Battery)'!$V$7*$AM$2480),0)</f>
        <v>-5.912615952</v>
      </c>
      <c r="AP2623" s="160">
        <f>IF($AM$2478&gt;0,IPMT('Assumptions (Battery)'!$V$9,Model!Z$1,'Assumptions (Battery)'!$V$12,'Assumptions (Battery)'!$V$7*$AM$2480),0)</f>
        <v>-5.356742779</v>
      </c>
      <c r="AQ2623" s="160">
        <f>IF($AM$2478&gt;0,IPMT('Assumptions (Battery)'!$V$9,Model!AA$1,'Assumptions (Battery)'!$V$12,'Assumptions (Battery)'!$V$7*$AM$2480),0)</f>
        <v>-4.756399752</v>
      </c>
      <c r="AR2623" s="160">
        <f>IF($AM$2478&gt;0,IPMT('Assumptions (Battery)'!$V$9,Model!AB$1,'Assumptions (Battery)'!$V$12,'Assumptions (Battery)'!$V$7*$AM$2480),0)</f>
        <v>-4.108029283</v>
      </c>
      <c r="AS2623" s="160">
        <f>IF($AM$2478&gt;0,IPMT('Assumptions (Battery)'!$V$9,Model!AC$1,'Assumptions (Battery)'!$V$12,'Assumptions (Battery)'!$V$7*$AM$2480),0)</f>
        <v>-3.407789176</v>
      </c>
      <c r="AT2623" s="160">
        <f>IF($AM$2478&gt;0,IPMT('Assumptions (Battery)'!$V$9,Model!AD$1,'Assumptions (Battery)'!$V$12,'Assumptions (Battery)'!$V$7*$AM$2480),0)</f>
        <v>-2.651529861</v>
      </c>
      <c r="AU2623" s="160">
        <f>IF($AM$2478&gt;0,IPMT('Assumptions (Battery)'!$V$9,Model!AE$1,'Assumptions (Battery)'!$V$12,'Assumptions (Battery)'!$V$7*$AM$2480),0)</f>
        <v>-1.8347698</v>
      </c>
      <c r="AV2623" s="160">
        <f>IF($AM$2478&gt;0,IPMT('Assumptions (Battery)'!$V$9,Model!AF$1,'Assumptions (Battery)'!$V$12,'Assumptions (Battery)'!$V$7*$AM$2480),0)</f>
        <v>-0.9526689346</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-13.89546784</v>
      </c>
      <c r="AO2624" s="160">
        <f>IF($AN$2478&gt;0,IPMT('Assumptions (Battery)'!$V$9,Model!X$1,'Assumptions (Battery)'!$V$12,'Assumptions (Battery)'!$V$7*$AN$2480),0)</f>
        <v>-12.9362708</v>
      </c>
      <c r="AP2624" s="160">
        <f>IF($AN$2478&gt;0,IPMT('Assumptions (Battery)'!$V$9,Model!Y$1,'Assumptions (Battery)'!$V$12,'Assumptions (Battery)'!$V$7*$AN$2480),0)</f>
        <v>-11.900338</v>
      </c>
      <c r="AQ2624" s="160">
        <f>IF($AN$2478&gt;0,IPMT('Assumptions (Battery)'!$V$9,Model!Z$1,'Assumptions (Battery)'!$V$12,'Assumptions (Battery)'!$V$7*$AN$2480),0)</f>
        <v>-10.78153057</v>
      </c>
      <c r="AR2624" s="160">
        <f>IF($AN$2478&gt;0,IPMT('Assumptions (Battery)'!$V$9,Model!AA$1,'Assumptions (Battery)'!$V$12,'Assumptions (Battery)'!$V$7*$AN$2480),0)</f>
        <v>-9.573218547</v>
      </c>
      <c r="AS2624" s="160">
        <f>IF($AN$2478&gt;0,IPMT('Assumptions (Battery)'!$V$9,Model!AB$1,'Assumptions (Battery)'!$V$12,'Assumptions (Battery)'!$V$7*$AN$2480),0)</f>
        <v>-8.268241564</v>
      </c>
      <c r="AT2624" s="160">
        <f>IF($AN$2478&gt;0,IPMT('Assumptions (Battery)'!$V$9,Model!AC$1,'Assumptions (Battery)'!$V$12,'Assumptions (Battery)'!$V$7*$AN$2480),0)</f>
        <v>-6.858866421</v>
      </c>
      <c r="AU2624" s="160">
        <f>IF($AN$2478&gt;0,IPMT('Assumptions (Battery)'!$V$9,Model!AD$1,'Assumptions (Battery)'!$V$12,'Assumptions (Battery)'!$V$7*$AN$2480),0)</f>
        <v>-5.336741267</v>
      </c>
      <c r="AV2624" s="160">
        <f>IF($AN$2478&gt;0,IPMT('Assumptions (Battery)'!$V$9,Model!AE$1,'Assumptions (Battery)'!$V$12,'Assumptions (Battery)'!$V$7*$AN$2480),0)</f>
        <v>-3.692846101</v>
      </c>
      <c r="AW2624" s="160">
        <f>IF($AN$2478&gt;0,IPMT('Assumptions (Battery)'!$V$9,Model!AF$1,'Assumptions (Battery)'!$V$12,'Assumptions (Battery)'!$V$7*$AN$2480),0)</f>
        <v>-1.917439322</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-13.98133226</v>
      </c>
      <c r="AP2625" s="160">
        <f>IF($AO$2478&gt;0,IPMT('Assumptions (Battery)'!$V$9,Model!X$1,'Assumptions (Battery)'!$V$12,'Assumptions (Battery)'!$V$7*$AO$2480),0)</f>
        <v>-13.01620805</v>
      </c>
      <c r="AQ2625" s="160">
        <f>IF($AO$2478&gt;0,IPMT('Assumptions (Battery)'!$V$9,Model!Y$1,'Assumptions (Battery)'!$V$12,'Assumptions (Battery)'!$V$7*$AO$2480),0)</f>
        <v>-11.97387389</v>
      </c>
      <c r="AR2625" s="160">
        <f>IF($AO$2478&gt;0,IPMT('Assumptions (Battery)'!$V$9,Model!Z$1,'Assumptions (Battery)'!$V$12,'Assumptions (Battery)'!$V$7*$AO$2480),0)</f>
        <v>-10.848153</v>
      </c>
      <c r="AS2625" s="160">
        <f>IF($AO$2478&gt;0,IPMT('Assumptions (Battery)'!$V$9,Model!AA$1,'Assumptions (Battery)'!$V$12,'Assumptions (Battery)'!$V$7*$AO$2480),0)</f>
        <v>-9.632374446</v>
      </c>
      <c r="AT2625" s="160">
        <f>IF($AO$2478&gt;0,IPMT('Assumptions (Battery)'!$V$9,Model!AB$1,'Assumptions (Battery)'!$V$12,'Assumptions (Battery)'!$V$7*$AO$2480),0)</f>
        <v>-8.319333603</v>
      </c>
      <c r="AU2625" s="160">
        <f>IF($AO$2478&gt;0,IPMT('Assumptions (Battery)'!$V$9,Model!AC$1,'Assumptions (Battery)'!$V$12,'Assumptions (Battery)'!$V$7*$AO$2480),0)</f>
        <v>-6.901249492</v>
      </c>
      <c r="AV2625" s="160">
        <f>IF($AO$2478&gt;0,IPMT('Assumptions (Battery)'!$V$9,Model!AD$1,'Assumptions (Battery)'!$V$12,'Assumptions (Battery)'!$V$7*$AO$2480),0)</f>
        <v>-5.369718653</v>
      </c>
      <c r="AW2625" s="160">
        <f>IF($AO$2478&gt;0,IPMT('Assumptions (Battery)'!$V$9,Model!AE$1,'Assumptions (Battery)'!$V$12,'Assumptions (Battery)'!$V$7*$AO$2480),0)</f>
        <v>-3.715665347</v>
      </c>
      <c r="AX2625" s="160">
        <f>IF($AO$2478&gt;0,IPMT('Assumptions (Battery)'!$V$9,Model!AF$1,'Assumptions (Battery)'!$V$12,'Assumptions (Battery)'!$V$7*$AO$2480),0)</f>
        <v>-1.929287776</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-14.06540726</v>
      </c>
      <c r="AQ2626" s="160">
        <f>IF($AP$2478&gt;0,IPMT('Assumptions (Battery)'!$V$9,Model!X$1,'Assumptions (Battery)'!$V$12,'Assumptions (Battery)'!$V$7*$AP$2480),0)</f>
        <v>-13.09447939</v>
      </c>
      <c r="AR2626" s="160">
        <f>IF($AP$2478&gt;0,IPMT('Assumptions (Battery)'!$V$9,Model!Y$1,'Assumptions (Battery)'!$V$12,'Assumptions (Battery)'!$V$7*$AP$2480),0)</f>
        <v>-12.04587729</v>
      </c>
      <c r="AS2626" s="160">
        <f>IF($AP$2478&gt;0,IPMT('Assumptions (Battery)'!$V$9,Model!Z$1,'Assumptions (Battery)'!$V$12,'Assumptions (Battery)'!$V$7*$AP$2480),0)</f>
        <v>-10.91338702</v>
      </c>
      <c r="AT2626" s="160">
        <f>IF($AP$2478&gt;0,IPMT('Assumptions (Battery)'!$V$9,Model!AA$1,'Assumptions (Battery)'!$V$12,'Assumptions (Battery)'!$V$7*$AP$2480),0)</f>
        <v>-9.69029753</v>
      </c>
      <c r="AU2626" s="160">
        <f>IF($AP$2478&gt;0,IPMT('Assumptions (Battery)'!$V$9,Model!AB$1,'Assumptions (Battery)'!$V$12,'Assumptions (Battery)'!$V$7*$AP$2480),0)</f>
        <v>-8.36936088</v>
      </c>
      <c r="AV2626" s="160">
        <f>IF($AP$2478&gt;0,IPMT('Assumptions (Battery)'!$V$9,Model!AC$1,'Assumptions (Battery)'!$V$12,'Assumptions (Battery)'!$V$7*$AP$2480),0)</f>
        <v>-6.942749297</v>
      </c>
      <c r="AW2626" s="160">
        <f>IF($AP$2478&gt;0,IPMT('Assumptions (Battery)'!$V$9,Model!AD$1,'Assumptions (Battery)'!$V$12,'Assumptions (Battery)'!$V$7*$AP$2480),0)</f>
        <v>-5.402008788</v>
      </c>
      <c r="AX2626" s="160">
        <f>IF($AP$2478&gt;0,IPMT('Assumptions (Battery)'!$V$9,Model!AE$1,'Assumptions (Battery)'!$V$12,'Assumptions (Battery)'!$V$7*$AP$2480),0)</f>
        <v>-3.738009038</v>
      </c>
      <c r="AY2626" s="160">
        <f>IF($AP$2478&gt;0,IPMT('Assumptions (Battery)'!$V$9,Model!AF$1,'Assumptions (Battery)'!$V$12,'Assumptions (Battery)'!$V$7*$AP$2480),0)</f>
        <v>-1.940889308</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-14.14728956</v>
      </c>
      <c r="AR2627" s="160">
        <f>IF($AQ$2478&gt;0,IPMT('Assumptions (Battery)'!$V$9,Model!X$1,'Assumptions (Battery)'!$V$12,'Assumptions (Battery)'!$V$7*$AQ$2480),0)</f>
        <v>-13.17070939</v>
      </c>
      <c r="AS2627" s="160">
        <f>IF($AQ$2478&gt;0,IPMT('Assumptions (Battery)'!$V$9,Model!Y$1,'Assumptions (Battery)'!$V$12,'Assumptions (Battery)'!$V$7*$AQ$2480),0)</f>
        <v>-12.11600281</v>
      </c>
      <c r="AT2627" s="160">
        <f>IF($AQ$2478&gt;0,IPMT('Assumptions (Battery)'!$V$9,Model!Z$1,'Assumptions (Battery)'!$V$12,'Assumptions (Battery)'!$V$7*$AQ$2480),0)</f>
        <v>-10.97691971</v>
      </c>
      <c r="AU2627" s="160">
        <f>IF($AQ$2478&gt;0,IPMT('Assumptions (Battery)'!$V$9,Model!AA$1,'Assumptions (Battery)'!$V$12,'Assumptions (Battery)'!$V$7*$AQ$2480),0)</f>
        <v>-9.746709958</v>
      </c>
      <c r="AV2627" s="160">
        <f>IF($AQ$2478&gt;0,IPMT('Assumptions (Battery)'!$V$9,Model!AB$1,'Assumptions (Battery)'!$V$12,'Assumptions (Battery)'!$V$7*$AQ$2480),0)</f>
        <v>-8.418083426</v>
      </c>
      <c r="AW2627" s="160">
        <f>IF($AQ$2478&gt;0,IPMT('Assumptions (Battery)'!$V$9,Model!AC$1,'Assumptions (Battery)'!$V$12,'Assumptions (Battery)'!$V$7*$AQ$2480),0)</f>
        <v>-6.983166771</v>
      </c>
      <c r="AX2627" s="160">
        <f>IF($AQ$2478&gt;0,IPMT('Assumptions (Battery)'!$V$9,Model!AD$1,'Assumptions (Battery)'!$V$12,'Assumptions (Battery)'!$V$7*$AQ$2480),0)</f>
        <v>-5.433456783</v>
      </c>
      <c r="AY2627" s="160">
        <f>IF($AQ$2478&gt;0,IPMT('Assumptions (Battery)'!$V$9,Model!AE$1,'Assumptions (Battery)'!$V$12,'Assumptions (Battery)'!$V$7*$AQ$2480),0)</f>
        <v>-3.759769997</v>
      </c>
      <c r="AZ2627" s="160">
        <f>IF($AQ$2478&gt;0,IPMT('Assumptions (Battery)'!$V$9,Model!AF$1,'Assumptions (Battery)'!$V$12,'Assumptions (Battery)'!$V$7*$AQ$2480),0)</f>
        <v>-1.952188268</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-14.22701343</v>
      </c>
      <c r="AS2628" s="160">
        <f>IF($AR$2478&gt;0,IPMT('Assumptions (Battery)'!$V$9,Model!X$1,'Assumptions (Battery)'!$V$12,'Assumptions (Battery)'!$V$7*$AR$2480),0)</f>
        <v>-13.24492997</v>
      </c>
      <c r="AT2628" s="160">
        <f>IF($AR$2478&gt;0,IPMT('Assumptions (Battery)'!$V$9,Model!Y$1,'Assumptions (Battery)'!$V$12,'Assumptions (Battery)'!$V$7*$AR$2480),0)</f>
        <v>-12.18427983</v>
      </c>
      <c r="AU2628" s="160">
        <f>IF($AR$2478&gt;0,IPMT('Assumptions (Battery)'!$V$9,Model!Z$1,'Assumptions (Battery)'!$V$12,'Assumptions (Battery)'!$V$7*$AR$2480),0)</f>
        <v>-11.03877768</v>
      </c>
      <c r="AV2628" s="160">
        <f>IF($AR$2478&gt;0,IPMT('Assumptions (Battery)'!$V$9,Model!AA$1,'Assumptions (Battery)'!$V$12,'Assumptions (Battery)'!$V$7*$AR$2480),0)</f>
        <v>-9.801635355</v>
      </c>
      <c r="AW2628" s="160">
        <f>IF($AR$2478&gt;0,IPMT('Assumptions (Battery)'!$V$9,Model!AB$1,'Assumptions (Battery)'!$V$12,'Assumptions (Battery)'!$V$7*$AR$2480),0)</f>
        <v>-8.465521646</v>
      </c>
      <c r="AX2628" s="160">
        <f>IF($AR$2478&gt;0,IPMT('Assumptions (Battery)'!$V$9,Model!AC$1,'Assumptions (Battery)'!$V$12,'Assumptions (Battery)'!$V$7*$AR$2480),0)</f>
        <v>-7.02251884</v>
      </c>
      <c r="AY2628" s="160">
        <f>IF($AR$2478&gt;0,IPMT('Assumptions (Battery)'!$V$9,Model!AD$1,'Assumptions (Battery)'!$V$12,'Assumptions (Battery)'!$V$7*$AR$2480),0)</f>
        <v>-5.46407581</v>
      </c>
      <c r="AZ2628" s="160">
        <f>IF($AR$2478&gt;0,IPMT('Assumptions (Battery)'!$V$9,Model!AE$1,'Assumptions (Battery)'!$V$12,'Assumptions (Battery)'!$V$7*$AR$2480),0)</f>
        <v>-3.780957337</v>
      </c>
      <c r="BA2628" s="160">
        <f>IF($AR$2478&gt;0,IPMT('Assumptions (Battery)'!$V$9,Model!AF$1,'Assumptions (Battery)'!$V$12,'Assumptions (Battery)'!$V$7*$AR$2480),0)</f>
        <v>-1.963189387</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-14.30446982</v>
      </c>
      <c r="AT2629" s="160">
        <f>IF($AS$2478&gt;0,IPMT('Assumptions (Battery)'!$V$9,Model!X$1,'Assumptions (Battery)'!$V$12,'Assumptions (Battery)'!$V$7*$AS$2480),0)</f>
        <v>-13.31703958</v>
      </c>
      <c r="AU2629" s="160">
        <f>IF($AS$2478&gt;0,IPMT('Assumptions (Battery)'!$V$9,Model!Y$1,'Assumptions (Battery)'!$V$12,'Assumptions (Battery)'!$V$7*$AS$2480),0)</f>
        <v>-12.25061492</v>
      </c>
      <c r="AV2629" s="160">
        <f>IF($AS$2478&gt;0,IPMT('Assumptions (Battery)'!$V$9,Model!Z$1,'Assumptions (Battery)'!$V$12,'Assumptions (Battery)'!$V$7*$AS$2480),0)</f>
        <v>-11.0988763</v>
      </c>
      <c r="AW2629" s="160">
        <f>IF($AS$2478&gt;0,IPMT('Assumptions (Battery)'!$V$9,Model!AA$1,'Assumptions (Battery)'!$V$12,'Assumptions (Battery)'!$V$7*$AS$2480),0)</f>
        <v>-9.854998576</v>
      </c>
      <c r="AX2629" s="160">
        <f>IF($AS$2478&gt;0,IPMT('Assumptions (Battery)'!$V$9,Model!AB$1,'Assumptions (Battery)'!$V$12,'Assumptions (Battery)'!$V$7*$AS$2480),0)</f>
        <v>-8.511610639</v>
      </c>
      <c r="AY2629" s="160">
        <f>IF($AS$2478&gt;0,IPMT('Assumptions (Battery)'!$V$9,Model!AC$1,'Assumptions (Battery)'!$V$12,'Assumptions (Battery)'!$V$7*$AS$2480),0)</f>
        <v>-7.060751666</v>
      </c>
      <c r="AZ2629" s="160">
        <f>IF($AS$2478&gt;0,IPMT('Assumptions (Battery)'!$V$9,Model!AD$1,'Assumptions (Battery)'!$V$12,'Assumptions (Battery)'!$V$7*$AS$2480),0)</f>
        <v>-5.493823977</v>
      </c>
      <c r="BA2629" s="160">
        <f>IF($AS$2478&gt;0,IPMT('Assumptions (Battery)'!$V$9,Model!AE$1,'Assumptions (Battery)'!$V$12,'Assumptions (Battery)'!$V$7*$AS$2480),0)</f>
        <v>-3.801542072</v>
      </c>
      <c r="BB2629" s="160">
        <f>IF($AS$2478&gt;0,IPMT('Assumptions (Battery)'!$V$9,Model!AF$1,'Assumptions (Battery)'!$V$12,'Assumptions (Battery)'!$V$7*$AS$2480),0)</f>
        <v>-1.973877614</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-14.37952073</v>
      </c>
      <c r="AU2630" s="160">
        <f>IF($AT$2478&gt;0,IPMT('Assumptions (Battery)'!$V$9,Model!X$1,'Assumptions (Battery)'!$V$12,'Assumptions (Battery)'!$V$7*$AT$2480),0)</f>
        <v>-13.38690976</v>
      </c>
      <c r="AV2630" s="160">
        <f>IF($AT$2478&gt;0,IPMT('Assumptions (Battery)'!$V$9,Model!Y$1,'Assumptions (Battery)'!$V$12,'Assumptions (Battery)'!$V$7*$AT$2480),0)</f>
        <v>-12.31488992</v>
      </c>
      <c r="AW2630" s="160">
        <f>IF($AT$2478&gt;0,IPMT('Assumptions (Battery)'!$V$9,Model!Z$1,'Assumptions (Battery)'!$V$12,'Assumptions (Battery)'!$V$7*$AT$2480),0)</f>
        <v>-11.1571085</v>
      </c>
      <c r="AX2630" s="160">
        <f>IF($AT$2478&gt;0,IPMT('Assumptions (Battery)'!$V$9,Model!AA$1,'Assumptions (Battery)'!$V$12,'Assumptions (Battery)'!$V$7*$AT$2480),0)</f>
        <v>-9.906704554</v>
      </c>
      <c r="AY2630" s="160">
        <f>IF($AT$2478&gt;0,IPMT('Assumptions (Battery)'!$V$9,Model!AB$1,'Assumptions (Battery)'!$V$12,'Assumptions (Battery)'!$V$7*$AT$2480),0)</f>
        <v>-8.556268297</v>
      </c>
      <c r="AZ2630" s="160">
        <f>IF($AT$2478&gt;0,IPMT('Assumptions (Battery)'!$V$9,Model!AC$1,'Assumptions (Battery)'!$V$12,'Assumptions (Battery)'!$V$7*$AT$2480),0)</f>
        <v>-7.097797138</v>
      </c>
      <c r="BA2630" s="160">
        <f>IF($AT$2478&gt;0,IPMT('Assumptions (Battery)'!$V$9,Model!AD$1,'Assumptions (Battery)'!$V$12,'Assumptions (Battery)'!$V$7*$AT$2480),0)</f>
        <v>-5.522648288</v>
      </c>
      <c r="BB2630" s="160">
        <f>IF($AT$2478&gt;0,IPMT('Assumptions (Battery)'!$V$9,Model!AE$1,'Assumptions (Battery)'!$V$12,'Assumptions (Battery)'!$V$7*$AT$2480),0)</f>
        <v>-3.821487529</v>
      </c>
      <c r="BC2630" s="160">
        <f>IF($AT$2478&gt;0,IPMT('Assumptions (Battery)'!$V$9,Model!AF$1,'Assumptions (Battery)'!$V$12,'Assumptions (Battery)'!$V$7*$AT$2480),0)</f>
        <v>-1.984233909</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-14.34839625</v>
      </c>
      <c r="AV2631" s="160">
        <f>IF($AU$2478&gt;0,IPMT('Assumptions (Battery)'!$V$9,Model!X$1,'Assumptions (Battery)'!$V$12,'Assumptions (Battery)'!$V$7*$AU$2480),0)</f>
        <v>-13.35793379</v>
      </c>
      <c r="AW2631" s="160">
        <f>IF($AU$2478&gt;0,IPMT('Assumptions (Battery)'!$V$9,Model!Y$1,'Assumptions (Battery)'!$V$12,'Assumptions (Battery)'!$V$7*$AU$2480),0)</f>
        <v>-12.28823434</v>
      </c>
      <c r="AX2631" s="160">
        <f>IF($AU$2478&gt;0,IPMT('Assumptions (Battery)'!$V$9,Model!Z$1,'Assumptions (Battery)'!$V$12,'Assumptions (Battery)'!$V$7*$AU$2480),0)</f>
        <v>-11.13295893</v>
      </c>
      <c r="AY2631" s="160">
        <f>IF($AU$2478&gt;0,IPMT('Assumptions (Battery)'!$V$9,Model!AA$1,'Assumptions (Battery)'!$V$12,'Assumptions (Battery)'!$V$7*$AU$2480),0)</f>
        <v>-9.885261486</v>
      </c>
      <c r="AZ2631" s="160">
        <f>IF($AU$2478&gt;0,IPMT('Assumptions (Battery)'!$V$9,Model!AB$1,'Assumptions (Battery)'!$V$12,'Assumptions (Battery)'!$V$7*$AU$2480),0)</f>
        <v>-8.537748248</v>
      </c>
      <c r="BA2631" s="160">
        <f>IF($AU$2478&gt;0,IPMT('Assumptions (Battery)'!$V$9,Model!AC$1,'Assumptions (Battery)'!$V$12,'Assumptions (Battery)'!$V$7*$AU$2480),0)</f>
        <v>-7.082433952</v>
      </c>
      <c r="BB2631" s="160">
        <f>IF($AU$2478&gt;0,IPMT('Assumptions (Battery)'!$V$9,Model!AD$1,'Assumptions (Battery)'!$V$12,'Assumptions (Battery)'!$V$7*$AU$2480),0)</f>
        <v>-5.510694512</v>
      </c>
      <c r="BC2631" s="160">
        <f>IF($AU$2478&gt;0,IPMT('Assumptions (Battery)'!$V$9,Model!AE$1,'Assumptions (Battery)'!$V$12,'Assumptions (Battery)'!$V$7*$AU$2480),0)</f>
        <v>-3.813215917</v>
      </c>
      <c r="BD2631" s="160">
        <f>IF($AU$2478&gt;0,IPMT('Assumptions (Battery)'!$V$9,Model!AF$1,'Assumptions (Battery)'!$V$12,'Assumptions (Battery)'!$V$7*$AU$2480),0)</f>
        <v>-1.979939034</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-14.41627613</v>
      </c>
      <c r="AW2632" s="160">
        <f>IF($AV$2478&gt;0,IPMT('Assumptions (Battery)'!$V$9,Model!X$1,'Assumptions (Battery)'!$V$12,'Assumptions (Battery)'!$V$7*$AV$2480),0)</f>
        <v>-13.42112796</v>
      </c>
      <c r="AX2632" s="160">
        <f>IF($AV$2478&gt;0,IPMT('Assumptions (Battery)'!$V$9,Model!Y$1,'Assumptions (Battery)'!$V$12,'Assumptions (Battery)'!$V$7*$AV$2480),0)</f>
        <v>-12.34636794</v>
      </c>
      <c r="AY2632" s="160">
        <f>IF($AV$2478&gt;0,IPMT('Assumptions (Battery)'!$V$9,Model!Z$1,'Assumptions (Battery)'!$V$12,'Assumptions (Battery)'!$V$7*$AV$2480),0)</f>
        <v>-11.18562711</v>
      </c>
      <c r="AZ2632" s="160">
        <f>IF($AV$2478&gt;0,IPMT('Assumptions (Battery)'!$V$9,Model!AA$1,'Assumptions (Battery)'!$V$12,'Assumptions (Battery)'!$V$7*$AV$2480),0)</f>
        <v>-9.932027018</v>
      </c>
      <c r="BA2632" s="160">
        <f>IF($AV$2478&gt;0,IPMT('Assumptions (Battery)'!$V$9,Model!AB$1,'Assumptions (Battery)'!$V$12,'Assumptions (Battery)'!$V$7*$AV$2480),0)</f>
        <v>-8.578138919</v>
      </c>
      <c r="BB2632" s="160">
        <f>IF($AV$2478&gt;0,IPMT('Assumptions (Battery)'!$V$9,Model!AC$1,'Assumptions (Battery)'!$V$12,'Assumptions (Battery)'!$V$7*$AV$2480),0)</f>
        <v>-7.115939772</v>
      </c>
      <c r="BC2632" s="160">
        <f>IF($AV$2478&gt;0,IPMT('Assumptions (Battery)'!$V$9,Model!AD$1,'Assumptions (Battery)'!$V$12,'Assumptions (Battery)'!$V$7*$AV$2480),0)</f>
        <v>-5.536764693</v>
      </c>
      <c r="BD2632" s="160">
        <f>IF($AV$2478&gt;0,IPMT('Assumptions (Battery)'!$V$9,Model!AE$1,'Assumptions (Battery)'!$V$12,'Assumptions (Battery)'!$V$7*$AV$2480),0)</f>
        <v>-3.831255608</v>
      </c>
      <c r="BE2632" s="160">
        <f>IF($AV$2478&gt;0,IPMT('Assumptions (Battery)'!$V$9,Model!AF$1,'Assumptions (Battery)'!$V$12,'Assumptions (Battery)'!$V$7*$AV$2480),0)</f>
        <v>-1.989305797</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-14.48134536</v>
      </c>
      <c r="AX2633" s="160">
        <f>IF($AW$2478&gt;0,IPMT('Assumptions (Battery)'!$V$9,Model!X$1,'Assumptions (Battery)'!$V$12,'Assumptions (Battery)'!$V$7*$AW$2480),0)</f>
        <v>-13.4817055</v>
      </c>
      <c r="AY2633" s="160">
        <f>IF($AW$2478&gt;0,IPMT('Assumptions (Battery)'!$V$9,Model!Y$1,'Assumptions (Battery)'!$V$12,'Assumptions (Battery)'!$V$7*$AW$2480),0)</f>
        <v>-12.40209444</v>
      </c>
      <c r="AZ2633" s="160">
        <f>IF($AW$2478&gt;0,IPMT('Assumptions (Battery)'!$V$9,Model!Z$1,'Assumptions (Battery)'!$V$12,'Assumptions (Battery)'!$V$7*$AW$2480),0)</f>
        <v>-11.2361145</v>
      </c>
      <c r="BA2633" s="160">
        <f>IF($AW$2478&gt;0,IPMT('Assumptions (Battery)'!$V$9,Model!AA$1,'Assumptions (Battery)'!$V$12,'Assumptions (Battery)'!$V$7*$AW$2480),0)</f>
        <v>-9.976856167</v>
      </c>
      <c r="BB2633" s="160">
        <f>IF($AW$2478&gt;0,IPMT('Assumptions (Battery)'!$V$9,Model!AB$1,'Assumptions (Battery)'!$V$12,'Assumptions (Battery)'!$V$7*$AW$2480),0)</f>
        <v>-8.616857165</v>
      </c>
      <c r="BC2633" s="160">
        <f>IF($AW$2478&gt;0,IPMT('Assumptions (Battery)'!$V$9,Model!AC$1,'Assumptions (Battery)'!$V$12,'Assumptions (Battery)'!$V$7*$AW$2480),0)</f>
        <v>-7.148058243</v>
      </c>
      <c r="BD2633" s="160">
        <f>IF($AW$2478&gt;0,IPMT('Assumptions (Battery)'!$V$9,Model!AD$1,'Assumptions (Battery)'!$V$12,'Assumptions (Battery)'!$V$7*$AW$2480),0)</f>
        <v>-5.561755408</v>
      </c>
      <c r="BE2633" s="160">
        <f>IF($AW$2478&gt;0,IPMT('Assumptions (Battery)'!$V$9,Model!AE$1,'Assumptions (Battery)'!$V$12,'Assumptions (Battery)'!$V$7*$AW$2480),0)</f>
        <v>-3.848548345</v>
      </c>
      <c r="BF2633" s="160">
        <f>IF($AW$2478&gt;0,IPMT('Assumptions (Battery)'!$V$9,Model!AF$1,'Assumptions (Battery)'!$V$12,'Assumptions (Battery)'!$V$7*$AW$2480),0)</f>
        <v>-1.998284718</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-14.54351736</v>
      </c>
      <c r="AY2634" s="160">
        <f>IF($AX$2478&gt;0,IPMT('Assumptions (Battery)'!$V$9,Model!X$1,'Assumptions (Battery)'!$V$12,'Assumptions (Battery)'!$V$7*$AX$2480),0)</f>
        <v>-13.53958579</v>
      </c>
      <c r="AZ2634" s="160">
        <f>IF($AX$2478&gt;0,IPMT('Assumptions (Battery)'!$V$9,Model!Y$1,'Assumptions (Battery)'!$V$12,'Assumptions (Battery)'!$V$7*$AX$2480),0)</f>
        <v>-12.4553397</v>
      </c>
      <c r="BA2634" s="160">
        <f>IF($AX$2478&gt;0,IPMT('Assumptions (Battery)'!$V$9,Model!Z$1,'Assumptions (Battery)'!$V$12,'Assumptions (Battery)'!$V$7*$AX$2480),0)</f>
        <v>-11.28435392</v>
      </c>
      <c r="BB2634" s="160">
        <f>IF($AX$2478&gt;0,IPMT('Assumptions (Battery)'!$V$9,Model!AA$1,'Assumptions (Battery)'!$V$12,'Assumptions (Battery)'!$V$7*$AX$2480),0)</f>
        <v>-10.01968928</v>
      </c>
      <c r="BC2634" s="160">
        <f>IF($AX$2478&gt;0,IPMT('Assumptions (Battery)'!$V$9,Model!AB$1,'Assumptions (Battery)'!$V$12,'Assumptions (Battery)'!$V$7*$AX$2480),0)</f>
        <v>-8.653851465</v>
      </c>
      <c r="BD2634" s="160">
        <f>IF($AX$2478&gt;0,IPMT('Assumptions (Battery)'!$V$9,Model!AC$1,'Assumptions (Battery)'!$V$12,'Assumptions (Battery)'!$V$7*$AX$2480),0)</f>
        <v>-7.178746626</v>
      </c>
      <c r="BE2634" s="160">
        <f>IF($AX$2478&gt;0,IPMT('Assumptions (Battery)'!$V$9,Model!AD$1,'Assumptions (Battery)'!$V$12,'Assumptions (Battery)'!$V$7*$AX$2480),0)</f>
        <v>-5.5856334</v>
      </c>
      <c r="BF2634" s="160">
        <f>IF($AX$2478&gt;0,IPMT('Assumptions (Battery)'!$V$9,Model!AE$1,'Assumptions (Battery)'!$V$12,'Assumptions (Battery)'!$V$7*$AX$2480),0)</f>
        <v>-3.865071115</v>
      </c>
      <c r="BG2634" s="160">
        <f>IF($AX$2478&gt;0,IPMT('Assumptions (Battery)'!$V$9,Model!AF$1,'Assumptions (Battery)'!$V$12,'Assumptions (Battery)'!$V$7*$AX$2480),0)</f>
        <v>-2.006863848</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-14.60271038</v>
      </c>
      <c r="AZ2635" s="160">
        <f>IF($AY$2478&gt;0,IPMT('Assumptions (Battery)'!$V$9,Model!X$1,'Assumptions (Battery)'!$V$12,'Assumptions (Battery)'!$V$7*$AY$2480),0)</f>
        <v>-13.59469275</v>
      </c>
      <c r="BA2635" s="160">
        <f>IF($AY$2478&gt;0,IPMT('Assumptions (Battery)'!$V$9,Model!Y$1,'Assumptions (Battery)'!$V$12,'Assumptions (Battery)'!$V$7*$AY$2480),0)</f>
        <v>-12.5060337</v>
      </c>
      <c r="BB2635" s="160">
        <f>IF($AY$2478&gt;0,IPMT('Assumptions (Battery)'!$V$9,Model!Z$1,'Assumptions (Battery)'!$V$12,'Assumptions (Battery)'!$V$7*$AY$2480),0)</f>
        <v>-11.33028194</v>
      </c>
      <c r="BC2635" s="160">
        <f>IF($AY$2478&gt;0,IPMT('Assumptions (Battery)'!$V$9,Model!AA$1,'Assumptions (Battery)'!$V$12,'Assumptions (Battery)'!$V$7*$AY$2480),0)</f>
        <v>-10.06047003</v>
      </c>
      <c r="BD2635" s="160">
        <f>IF($AY$2478&gt;0,IPMT('Assumptions (Battery)'!$V$9,Model!AB$1,'Assumptions (Battery)'!$V$12,'Assumptions (Battery)'!$V$7*$AY$2480),0)</f>
        <v>-8.689073176</v>
      </c>
      <c r="BE2635" s="160">
        <f>IF($AY$2478&gt;0,IPMT('Assumptions (Battery)'!$V$9,Model!AC$1,'Assumptions (Battery)'!$V$12,'Assumptions (Battery)'!$V$7*$AY$2480),0)</f>
        <v>-7.207964569</v>
      </c>
      <c r="BF2635" s="160">
        <f>IF($AY$2478&gt;0,IPMT('Assumptions (Battery)'!$V$9,Model!AD$1,'Assumptions (Battery)'!$V$12,'Assumptions (Battery)'!$V$7*$AY$2480),0)</f>
        <v>-5.608367273</v>
      </c>
      <c r="BG2635" s="160">
        <f>IF($AY$2478&gt;0,IPMT('Assumptions (Battery)'!$V$9,Model!AE$1,'Assumptions (Battery)'!$V$12,'Assumptions (Battery)'!$V$7*$AY$2480),0)</f>
        <v>-3.880802194</v>
      </c>
      <c r="BH2635" s="160">
        <f>IF($AY$2478&gt;0,IPMT('Assumptions (Battery)'!$V$9,Model!AF$1,'Assumptions (Battery)'!$V$12,'Assumptions (Battery)'!$V$7*$AY$2480),0)</f>
        <v>-2.015031908</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-14.65840539</v>
      </c>
      <c r="BA2636" s="160">
        <f>IF($AZ$2478&gt;0,IPMT('Assumptions (Battery)'!$V$9,Model!X$1,'Assumptions (Battery)'!$V$12,'Assumptions (Battery)'!$V$7*$AZ$2480),0)</f>
        <v>-13.64654316</v>
      </c>
      <c r="BB2636" s="160">
        <f>IF($AZ$2478&gt;0,IPMT('Assumptions (Battery)'!$V$9,Model!Y$1,'Assumptions (Battery)'!$V$12,'Assumptions (Battery)'!$V$7*$AZ$2480),0)</f>
        <v>-12.55373195</v>
      </c>
      <c r="BC2636" s="160">
        <f>IF($AZ$2478&gt;0,IPMT('Assumptions (Battery)'!$V$9,Model!Z$1,'Assumptions (Battery)'!$V$12,'Assumptions (Battery)'!$V$7*$AZ$2480),0)</f>
        <v>-11.37349585</v>
      </c>
      <c r="BD2636" s="160">
        <f>IF($AZ$2478&gt;0,IPMT('Assumptions (Battery)'!$V$9,Model!AA$1,'Assumptions (Battery)'!$V$12,'Assumptions (Battery)'!$V$7*$AZ$2480),0)</f>
        <v>-10.09884086</v>
      </c>
      <c r="BE2636" s="160">
        <f>IF($AZ$2478&gt;0,IPMT('Assumptions (Battery)'!$V$9,Model!AB$1,'Assumptions (Battery)'!$V$12,'Assumptions (Battery)'!$V$7*$AZ$2480),0)</f>
        <v>-8.722213466</v>
      </c>
      <c r="BF2636" s="160">
        <f>IF($AZ$2478&gt;0,IPMT('Assumptions (Battery)'!$V$9,Model!AC$1,'Assumptions (Battery)'!$V$12,'Assumptions (Battery)'!$V$7*$AZ$2480),0)</f>
        <v>-7.235455882</v>
      </c>
      <c r="BG2636" s="160">
        <f>IF($AZ$2478&gt;0,IPMT('Assumptions (Battery)'!$V$9,Model!AD$1,'Assumptions (Battery)'!$V$12,'Assumptions (Battery)'!$V$7*$AZ$2480),0)</f>
        <v>-5.629757692</v>
      </c>
      <c r="BH2636" s="160">
        <f>IF($AZ$2478&gt;0,IPMT('Assumptions (Battery)'!$V$9,Model!AE$1,'Assumptions (Battery)'!$V$12,'Assumptions (Battery)'!$V$7*$AZ$2480),0)</f>
        <v>-3.895603647</v>
      </c>
      <c r="BI2636" s="160">
        <f>IF($AZ$2478&gt;0,IPMT('Assumptions (Battery)'!$V$9,Model!AF$1,'Assumptions (Battery)'!$V$12,'Assumptions (Battery)'!$V$7*$AZ$2480),0)</f>
        <v>-2.022717278</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0.0008254185281</v>
      </c>
      <c r="P2638" s="177">
        <f t="shared" si="94"/>
        <v>0.007445823707</v>
      </c>
      <c r="Q2638" s="177">
        <f t="shared" si="94"/>
        <v>0.03171321319</v>
      </c>
      <c r="R2638" s="177">
        <f t="shared" si="94"/>
        <v>0.05383699043</v>
      </c>
      <c r="S2638" s="177">
        <f t="shared" si="94"/>
        <v>0.04966202693</v>
      </c>
      <c r="T2638" s="177">
        <f t="shared" si="94"/>
        <v>0.04440115398</v>
      </c>
      <c r="U2638" s="177">
        <f t="shared" si="94"/>
        <v>0.04133790483</v>
      </c>
      <c r="V2638" s="177">
        <f t="shared" si="94"/>
        <v>0.03412301557</v>
      </c>
      <c r="W2638" s="177">
        <f t="shared" si="94"/>
        <v>0.02895095202</v>
      </c>
      <c r="X2638" s="160">
        <f t="shared" si="94"/>
        <v>83.38032894</v>
      </c>
      <c r="Y2638" s="160">
        <f t="shared" si="94"/>
        <v>222.3973449</v>
      </c>
      <c r="Z2638" s="160">
        <f t="shared" si="94"/>
        <v>313.5187261</v>
      </c>
      <c r="AA2638" s="160">
        <f t="shared" si="94"/>
        <v>370.051677</v>
      </c>
      <c r="AB2638" s="160">
        <f t="shared" si="94"/>
        <v>401.5469898</v>
      </c>
      <c r="AC2638" s="160">
        <f t="shared" si="94"/>
        <v>432.8160889</v>
      </c>
      <c r="AD2638" s="160">
        <f t="shared" si="94"/>
        <v>466.9898931</v>
      </c>
      <c r="AE2638" s="160">
        <f t="shared" si="94"/>
        <v>476.1951388</v>
      </c>
      <c r="AF2638" s="160">
        <f t="shared" si="94"/>
        <v>460.1324179</v>
      </c>
      <c r="AG2638" s="160">
        <f t="shared" si="94"/>
        <v>445.6453082</v>
      </c>
      <c r="AH2638" s="160">
        <f t="shared" si="94"/>
        <v>434.8918456</v>
      </c>
      <c r="AI2638" s="160">
        <f t="shared" si="94"/>
        <v>429.2268349</v>
      </c>
      <c r="AJ2638" s="160">
        <f t="shared" si="94"/>
        <v>426.4401065</v>
      </c>
      <c r="AK2638" s="160">
        <f t="shared" si="94"/>
        <v>424.8125581</v>
      </c>
      <c r="AL2638" s="160">
        <f t="shared" si="94"/>
        <v>424.3985719</v>
      </c>
      <c r="AM2638" s="160">
        <f t="shared" si="94"/>
        <v>425.2944902</v>
      </c>
      <c r="AN2638" s="160">
        <f t="shared" si="94"/>
        <v>489.4546799</v>
      </c>
      <c r="AO2638" s="160">
        <f t="shared" si="94"/>
        <v>598.7786291</v>
      </c>
      <c r="AP2638" s="160">
        <f t="shared" si="94"/>
        <v>678.2990978</v>
      </c>
      <c r="AQ2638" s="160">
        <f t="shared" si="94"/>
        <v>736.6119009</v>
      </c>
      <c r="AR2638" s="160">
        <f t="shared" si="94"/>
        <v>779.8205109</v>
      </c>
      <c r="AS2638" s="160">
        <f t="shared" si="94"/>
        <v>823.1174536</v>
      </c>
      <c r="AT2638" s="160">
        <f t="shared" si="94"/>
        <v>866.5783463</v>
      </c>
      <c r="AU2638" s="160">
        <f t="shared" si="94"/>
        <v>889.8121451</v>
      </c>
      <c r="AV2638" s="160">
        <f t="shared" si="94"/>
        <v>892.9770857</v>
      </c>
      <c r="AW2638" s="160">
        <f t="shared" si="94"/>
        <v>896.4109871</v>
      </c>
      <c r="AX2638" s="160">
        <f t="shared" si="94"/>
        <v>899.9851762</v>
      </c>
      <c r="AY2638" s="160">
        <f t="shared" si="94"/>
        <v>903.6058684</v>
      </c>
      <c r="AZ2638" s="160">
        <f t="shared" si="94"/>
        <v>907.0370052</v>
      </c>
      <c r="BA2638" s="160">
        <f t="shared" si="94"/>
        <v>778.8810765</v>
      </c>
      <c r="BB2638" s="177">
        <f t="shared" si="94"/>
        <v>556.5886042</v>
      </c>
      <c r="BC2638" s="177">
        <f t="shared" si="94"/>
        <v>398.0180422</v>
      </c>
      <c r="BD2638" s="177">
        <f t="shared" si="94"/>
        <v>284.7600919</v>
      </c>
      <c r="BE2638" s="177">
        <f t="shared" si="94"/>
        <v>203.762042</v>
      </c>
      <c r="BF2638" s="177">
        <f t="shared" si="94"/>
        <v>122.5172803</v>
      </c>
      <c r="BG2638" s="177">
        <f t="shared" si="94"/>
        <v>40.86030503</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0.0008254185281</v>
      </c>
      <c r="P2651" s="160">
        <f>IF($O$2478&gt;0,'Assumptions (Battery)'!W$13*$O$2480,0)</f>
        <v>0.001414590605</v>
      </c>
      <c r="Q2651" s="160">
        <f>IF($O$2478&gt;0,'Assumptions (Battery)'!X$13*$O$2480,0)</f>
        <v>0.001010256827</v>
      </c>
      <c r="R2651" s="160">
        <f>IF($O$2478&gt;0,'Assumptions (Battery)'!Y$13*$O$2480,0)</f>
        <v>0.000721446985</v>
      </c>
      <c r="S2651" s="160">
        <f>IF($O$2478&gt;0,'Assumptions (Battery)'!Z$13*$O$2480,0)</f>
        <v>0.0005158143776</v>
      </c>
      <c r="T2651" s="280">
        <f>IF($O$2478&gt;0,'Assumptions (Battery)'!AA$13*$O$2480,0)</f>
        <v>0.0005152367579</v>
      </c>
      <c r="U2651" s="160">
        <f>IF($O$2478&gt;0,'Assumptions (Battery)'!AB$13*$O$2480,0)</f>
        <v>0.0005158143776</v>
      </c>
      <c r="V2651" s="160">
        <f>IF($O$2478&gt;0,'Assumptions (Battery)'!AC$13*$O$2480,0)</f>
        <v>0.0002576183789</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0.006031233102</v>
      </c>
      <c r="Q2652" s="177">
        <f>IF($P$2478&gt;0,'Assumptions (Battery)'!W$13*$P$2480,0)</f>
        <v>0.01033624203</v>
      </c>
      <c r="R2652" s="177">
        <f>IF($P$2478&gt;0,'Assumptions (Battery)'!X$13*$P$2480,0)</f>
        <v>0.007381824139</v>
      </c>
      <c r="S2652" s="177">
        <f>IF($P$2478&gt;0,'Assumptions (Battery)'!Y$13*$P$2480,0)</f>
        <v>0.005271525643</v>
      </c>
      <c r="T2652" s="280">
        <f>IF($P$2478&gt;0,'Assumptions (Battery)'!Z$13*$P$2480,0)</f>
        <v>0.003768993114</v>
      </c>
      <c r="U2652" s="177">
        <f>IF($P$2478&gt;0,'Assumptions (Battery)'!AA$13*$P$2480,0)</f>
        <v>0.003764772517</v>
      </c>
      <c r="V2652" s="177">
        <f>IF($P$2478&gt;0,'Assumptions (Battery)'!AB$13*$P$2480,0)</f>
        <v>0.003768993114</v>
      </c>
      <c r="W2652" s="177">
        <f>IF($P$2478&gt;0,'Assumptions (Battery)'!AC$13*$P$2480,0)</f>
        <v>0.001882386259</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0.02036671433</v>
      </c>
      <c r="R2653" s="160">
        <f>IF($Q$2478&gt;0,'Assumptions (Battery)'!W$13*$Q$2480,0)</f>
        <v>0.03490418713</v>
      </c>
      <c r="S2653" s="160">
        <f>IF($Q$2478&gt;0,'Assumptions (Battery)'!X$13*$Q$2480,0)</f>
        <v>0.02492749011</v>
      </c>
      <c r="T2653" s="280">
        <f>IF($Q$2478&gt;0,'Assumptions (Battery)'!Y$13*$Q$2480,0)</f>
        <v>0.01780127796</v>
      </c>
      <c r="U2653" s="160">
        <f>IF($Q$2478&gt;0,'Assumptions (Battery)'!Z$13*$Q$2480,0)</f>
        <v>0.01272741491</v>
      </c>
      <c r="V2653" s="160">
        <f>IF($Q$2478&gt;0,'Assumptions (Battery)'!AA$13*$Q$2480,0)</f>
        <v>0.01271316248</v>
      </c>
      <c r="W2653" s="160">
        <f>IF($Q$2478&gt;0,'Assumptions (Battery)'!AB$13*$Q$2480,0)</f>
        <v>0.01272741491</v>
      </c>
      <c r="X2653" s="160">
        <f>IF($Q$2478&gt;0,'Assumptions (Battery)'!AC$13*$Q$2480,0)</f>
        <v>0.006356581241</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0.01082953218</v>
      </c>
      <c r="S2654" s="177">
        <f>IF($R$2478&gt;0,'Assumptions (Battery)'!W$13*$R$2480,0)</f>
        <v>0.01855949917</v>
      </c>
      <c r="T2654" s="280">
        <f>IF($R$2478&gt;0,'Assumptions (Battery)'!X$13*$R$2480,0)</f>
        <v>0.01325461987</v>
      </c>
      <c r="U2654" s="177">
        <f>IF($R$2478&gt;0,'Assumptions (Battery)'!Y$13*$R$2480,0)</f>
        <v>0.009465420362</v>
      </c>
      <c r="V2654" s="177">
        <f>IF($R$2478&gt;0,'Assumptions (Battery)'!Z$13*$R$2480,0)</f>
        <v>0.006767510315</v>
      </c>
      <c r="W2654" s="177">
        <f>IF($R$2478&gt;0,'Assumptions (Battery)'!AA$13*$R$2480,0)</f>
        <v>0.006759931916</v>
      </c>
      <c r="X2654" s="160">
        <f>IF($R$2478&gt;0,'Assumptions (Battery)'!AB$13*$R$2480,0)</f>
        <v>0.006767510315</v>
      </c>
      <c r="Y2654" s="160">
        <f>IF($R$2478&gt;0,'Assumptions (Battery)'!AC$13*$R$2480,0)</f>
        <v>0.003379965958</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0.0003876976212</v>
      </c>
      <c r="T2655" s="280">
        <f>IF($S$2478&gt;0,'Assumptions (Battery)'!W$13*$S$2480,0)</f>
        <v>0.0006644307028</v>
      </c>
      <c r="U2655" s="160">
        <f>IF($S$2478&gt;0,'Assumptions (Battery)'!X$13*$S$2480,0)</f>
        <v>0.0004745158428</v>
      </c>
      <c r="V2655" s="160">
        <f>IF($S$2478&gt;0,'Assumptions (Battery)'!Y$13*$S$2480,0)</f>
        <v>0.0003388623715</v>
      </c>
      <c r="W2655" s="160">
        <f>IF($S$2478&gt;0,'Assumptions (Battery)'!Z$13*$S$2480,0)</f>
        <v>0.0002422770999</v>
      </c>
      <c r="X2655" s="160">
        <f>IF($S$2478&gt;0,'Assumptions (Battery)'!AA$13*$S$2480,0)</f>
        <v>0.0002420057929</v>
      </c>
      <c r="Y2655" s="160">
        <f>IF($S$2478&gt;0,'Assumptions (Battery)'!AB$13*$S$2480,0)</f>
        <v>0.0002422770999</v>
      </c>
      <c r="Z2655" s="160">
        <f>IF($S$2478&gt;0,'Assumptions (Battery)'!AC$13*$S$2480,0)</f>
        <v>0.0001210028965</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0.008396595585</v>
      </c>
      <c r="U2656" s="160">
        <f>IF($T$2478&gt;0,'Assumptions (Battery)'!W$13*$T$2480,0)</f>
        <v>0.01438996682</v>
      </c>
      <c r="V2656" s="160">
        <f>IF($T$2478&gt;0,'Assumptions (Battery)'!X$13*$T$2480,0)</f>
        <v>0.01027686891</v>
      </c>
      <c r="W2656" s="160">
        <f>IF($T$2478&gt;0,'Assumptions (Battery)'!Y$13*$T$2480,0)</f>
        <v>0.007338941838</v>
      </c>
      <c r="X2656" s="160">
        <f>IF($T$2478&gt;0,'Assumptions (Battery)'!Z$13*$T$2480,0)</f>
        <v>0.005247137759</v>
      </c>
      <c r="Y2656" s="160">
        <f>IF($T$2478&gt;0,'Assumptions (Battery)'!AA$13*$T$2480,0)</f>
        <v>0.005241261905</v>
      </c>
      <c r="Z2656" s="160">
        <f>IF($T$2478&gt;0,'Assumptions (Battery)'!AB$13*$T$2480,0)</f>
        <v>0.005247137759</v>
      </c>
      <c r="AA2656" s="160">
        <f>IF($T$2478&gt;0,'Assumptions (Battery)'!AC$13*$T$2480,0)</f>
        <v>0.002620630952</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83.3617157</v>
      </c>
      <c r="Y2660" s="160">
        <f>IF($X$2478&gt;0,'Assumptions (Battery)'!W13*$X$2480,0)</f>
        <v>142.86413</v>
      </c>
      <c r="Z2660" s="160">
        <f>IF($X$2478&gt;0,'Assumptions (Battery)'!X13*$X$2480,0)</f>
        <v>102.0291398</v>
      </c>
      <c r="AA2660" s="160">
        <f>IF($X$2478&gt;0,'Assumptions (Battery)'!Y13*$X$2480,0)</f>
        <v>72.86128965</v>
      </c>
      <c r="AB2660" s="160">
        <f>IF($X$2478&gt;0,'Assumptions (Battery)'!Z13*$X$2480,0)</f>
        <v>52.09378035</v>
      </c>
      <c r="AC2660" s="160">
        <f>IF($X$2478&gt;0,'Assumptions (Battery)'!AA13*$X$2480,0)</f>
        <v>52.03544465</v>
      </c>
      <c r="AD2660" s="160">
        <f>IF($X$2478&gt;0,'Assumptions (Battery)'!AB13*$X$2480,0)</f>
        <v>52.09378035</v>
      </c>
      <c r="AE2660" s="160">
        <f>IF($X$2478&gt;0,'Assumptions (Battery)'!AC13*$X$2480,0)</f>
        <v>26.01772233</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79.5243514</v>
      </c>
      <c r="Z2661" s="160">
        <f>IF($Y$2478&gt;0,'Assumptions (Battery)'!W13*$Y$2480,0)</f>
        <v>136.2877093</v>
      </c>
      <c r="AA2661" s="160">
        <f>IF($Y$2478&gt;0,'Assumptions (Battery)'!X13*$Y$2480,0)</f>
        <v>97.33246368</v>
      </c>
      <c r="AB2661" s="160">
        <f>IF($Y$2478&gt;0,'Assumptions (Battery)'!Y13*$Y$2480,0)</f>
        <v>69.50728824</v>
      </c>
      <c r="AC2661" s="160">
        <f>IF($Y$2478&gt;0,'Assumptions (Battery)'!Z13*$Y$2480,0)</f>
        <v>49.69576333</v>
      </c>
      <c r="AD2661" s="160">
        <f>IF($Y$2478&gt;0,'Assumptions (Battery)'!AA13*$Y$2480,0)</f>
        <v>49.64011298</v>
      </c>
      <c r="AE2661" s="160">
        <f>IF($Y$2478&gt;0,'Assumptions (Battery)'!AB13*$Y$2480,0)</f>
        <v>49.69576333</v>
      </c>
      <c r="AF2661" s="160">
        <f>IF($Y$2478&gt;0,'Assumptions (Battery)'!AC13*$Y$2480,0)</f>
        <v>24.82005649</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75.19650883</v>
      </c>
      <c r="AA2662" s="160">
        <f>IF($Z$2478&gt;0,'Assumptions (Battery)'!W13*$Z$2480,0)</f>
        <v>128.8707139</v>
      </c>
      <c r="AB2662" s="160">
        <f>IF($Z$2478&gt;0,'Assumptions (Battery)'!X13*$Z$2480,0)</f>
        <v>92.03547512</v>
      </c>
      <c r="AC2662" s="160">
        <f>IF($Z$2478&gt;0,'Assumptions (Battery)'!Y13*$Z$2480,0)</f>
        <v>65.7245903</v>
      </c>
      <c r="AD2662" s="160">
        <f>IF($Z$2478&gt;0,'Assumptions (Battery)'!Z13*$Z$2480,0)</f>
        <v>46.9912403</v>
      </c>
      <c r="AE2662" s="160">
        <f>IF($Z$2478&gt;0,'Assumptions (Battery)'!AA13*$Z$2480,0)</f>
        <v>46.93861853</v>
      </c>
      <c r="AF2662" s="160">
        <f>IF($Z$2478&gt;0,'Assumptions (Battery)'!AB13*$Z$2480,0)</f>
        <v>46.9912403</v>
      </c>
      <c r="AG2662" s="160">
        <f>IF($Z$2478&gt;0,'Assumptions (Battery)'!AC13*$Z$2480,0)</f>
        <v>23.46930927</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70.9845892</v>
      </c>
      <c r="AB2663" s="160">
        <f>IF($AA$2478&gt;0,'Assumptions (Battery)'!W13*$AA$2480,0)</f>
        <v>121.6523856</v>
      </c>
      <c r="AC2663" s="160">
        <f>IF($AA$2478&gt;0,'Assumptions (Battery)'!X13*$AA$2480,0)</f>
        <v>86.88036845</v>
      </c>
      <c r="AD2663" s="160">
        <f>IF($AA$2478&gt;0,'Assumptions (Battery)'!Y13*$AA$2480,0)</f>
        <v>62.04321337</v>
      </c>
      <c r="AE2663" s="160">
        <f>IF($AA$2478&gt;0,'Assumptions (Battery)'!Z13*$AA$2480,0)</f>
        <v>44.35915896</v>
      </c>
      <c r="AF2663" s="160">
        <f>IF($AA$2478&gt;0,'Assumptions (Battery)'!AA13*$AA$2480,0)</f>
        <v>44.30948465</v>
      </c>
      <c r="AG2663" s="160">
        <f>IF($AA$2478&gt;0,'Assumptions (Battery)'!AB13*$AA$2480,0)</f>
        <v>44.35915896</v>
      </c>
      <c r="AH2663" s="160">
        <f>IF($AA$2478&gt;0,'Assumptions (Battery)'!AC13*$AA$2480,0)</f>
        <v>22.15474233</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66.25806057</v>
      </c>
      <c r="AC2664" s="160">
        <f>IF($AB$2478&gt;0,'Assumptions (Battery)'!W13*$AB$2480,0)</f>
        <v>113.5521276</v>
      </c>
      <c r="AD2664" s="160">
        <f>IF($AB$2478&gt;0,'Assumptions (Battery)'!X13*$AB$2480,0)</f>
        <v>81.09541493</v>
      </c>
      <c r="AE2664" s="160">
        <f>IF($AB$2478&gt;0,'Assumptions (Battery)'!Y13*$AB$2480,0)</f>
        <v>57.91204874</v>
      </c>
      <c r="AF2664" s="160">
        <f>IF($AB$2478&gt;0,'Assumptions (Battery)'!Z13*$AB$2480,0)</f>
        <v>41.40549201</v>
      </c>
      <c r="AG2664" s="160">
        <f>IF($AB$2478&gt;0,'Assumptions (Battery)'!AA13*$AB$2480,0)</f>
        <v>41.35912528</v>
      </c>
      <c r="AH2664" s="160">
        <f>IF($AB$2478&gt;0,'Assumptions (Battery)'!AB13*$AB$2480,0)</f>
        <v>41.40549201</v>
      </c>
      <c r="AI2664" s="160">
        <f>IF($AB$2478&gt;0,'Assumptions (Battery)'!AC13*$AB$2480,0)</f>
        <v>20.67956264</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64.92779461</v>
      </c>
      <c r="AD2665" s="160">
        <f>IF($AC$2478&gt;0,'Assumptions (Battery)'!W13*$AC$2480,0)</f>
        <v>111.2723366</v>
      </c>
      <c r="AE2665" s="160">
        <f>IF($AC$2478&gt;0,'Assumptions (Battery)'!X13*$AC$2480,0)</f>
        <v>79.46725876</v>
      </c>
      <c r="AF2665" s="160">
        <f>IF($AC$2478&gt;0,'Assumptions (Battery)'!Y13*$AC$2480,0)</f>
        <v>56.74934602</v>
      </c>
      <c r="AG2665" s="160">
        <f>IF($AC$2478&gt;0,'Assumptions (Battery)'!Z13*$AC$2480,0)</f>
        <v>40.57419215</v>
      </c>
      <c r="AH2665" s="160">
        <f>IF($AC$2478&gt;0,'Assumptions (Battery)'!AA13*$AC$2480,0)</f>
        <v>40.52875633</v>
      </c>
      <c r="AI2665" s="160">
        <f>IF($AC$2478&gt;0,'Assumptions (Battery)'!AB13*$AC$2480,0)</f>
        <v>40.57419215</v>
      </c>
      <c r="AJ2665" s="160">
        <f>IF($AC$2478&gt;0,'Assumptions (Battery)'!AC13*$AC$2480,0)</f>
        <v>20.26437816</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63.8537946</v>
      </c>
      <c r="AE2666" s="160">
        <f>IF($AD$2478&gt;0,'Assumptions (Battery)'!W13*$AD$2480,0)</f>
        <v>109.4317306</v>
      </c>
      <c r="AF2666" s="160">
        <f>IF($AD$2478&gt;0,'Assumptions (Battery)'!X13*$AD$2480,0)</f>
        <v>78.1527549</v>
      </c>
      <c r="AG2666" s="160">
        <f>IF($AD$2478&gt;0,'Assumptions (Battery)'!Y13*$AD$2480,0)</f>
        <v>55.81062943</v>
      </c>
      <c r="AH2666" s="160">
        <f>IF($AD$2478&gt;0,'Assumptions (Battery)'!Z13*$AD$2480,0)</f>
        <v>39.90303609</v>
      </c>
      <c r="AI2666" s="160">
        <f>IF($AD$2478&gt;0,'Assumptions (Battery)'!AA13*$AD$2480,0)</f>
        <v>39.85835184</v>
      </c>
      <c r="AJ2666" s="160">
        <f>IF($AD$2478&gt;0,'Assumptions (Battery)'!AB13*$AD$2480,0)</f>
        <v>39.90303609</v>
      </c>
      <c r="AK2666" s="160">
        <f>IF($AD$2478&gt;0,'Assumptions (Battery)'!AC13*$AD$2480,0)</f>
        <v>19.92917592</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62.37283756</v>
      </c>
      <c r="AF2667" s="160">
        <f>IF($AE$2478&gt;0,'Assumptions (Battery)'!W13*$AE$2480,0)</f>
        <v>106.8936873</v>
      </c>
      <c r="AG2667" s="160">
        <f>IF($AE$2478&gt;0,'Assumptions (Battery)'!X13*$AE$2480,0)</f>
        <v>76.34016298</v>
      </c>
      <c r="AH2667" s="160">
        <f>IF($AE$2478&gt;0,'Assumptions (Battery)'!Y13*$AE$2480,0)</f>
        <v>54.51621701</v>
      </c>
      <c r="AI2667" s="160">
        <f>IF($AE$2478&gt;0,'Assumptions (Battery)'!Z13*$AE$2480,0)</f>
        <v>38.97756749</v>
      </c>
      <c r="AJ2667" s="160">
        <f>IF($AE$2478&gt;0,'Assumptions (Battery)'!AA13*$AE$2480,0)</f>
        <v>38.9339196</v>
      </c>
      <c r="AK2667" s="160">
        <f>IF($AE$2478&gt;0,'Assumptions (Battery)'!AB13*$AE$2480,0)</f>
        <v>38.97756749</v>
      </c>
      <c r="AL2667" s="160">
        <f>IF($AE$2478&gt;0,'Assumptions (Battery)'!AC13*$AE$2480,0)</f>
        <v>19.4669598</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60.81035622</v>
      </c>
      <c r="AG2668" s="160">
        <f>IF($AF$2478&gt;0,'Assumptions (Battery)'!W13*$AF$2480,0)</f>
        <v>104.2159289</v>
      </c>
      <c r="AH2668" s="160">
        <f>IF($AF$2478&gt;0,'Assumptions (Battery)'!X13*$AF$2480,0)</f>
        <v>74.42779078</v>
      </c>
      <c r="AI2668" s="160">
        <f>IF($AF$2478&gt;0,'Assumptions (Battery)'!Y13*$AF$2480,0)</f>
        <v>53.15054928</v>
      </c>
      <c r="AJ2668" s="160">
        <f>IF($AF$2478&gt;0,'Assumptions (Battery)'!Z13*$AF$2480,0)</f>
        <v>38.00115333</v>
      </c>
      <c r="AK2668" s="160">
        <f>IF($AF$2478&gt;0,'Assumptions (Battery)'!AA13*$AF$2480,0)</f>
        <v>37.95859884</v>
      </c>
      <c r="AL2668" s="160">
        <f>IF($AF$2478&gt;0,'Assumptions (Battery)'!AB13*$AF$2480,0)</f>
        <v>38.00115333</v>
      </c>
      <c r="AM2668" s="160">
        <f>IF($AF$2478&gt;0,'Assumptions (Battery)'!AC13*$AF$2480,0)</f>
        <v>18.97929942</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59.51680122</v>
      </c>
      <c r="AH2669" s="160">
        <f>IF($AG$2478&gt;0,'Assumptions (Battery)'!W13*$AG$2480,0)</f>
        <v>101.9990526</v>
      </c>
      <c r="AI2669" s="160">
        <f>IF($AG$2478&gt;0,'Assumptions (Battery)'!X13*$AG$2480,0)</f>
        <v>72.84456636</v>
      </c>
      <c r="AJ2669" s="160">
        <f>IF($AG$2478&gt;0,'Assumptions (Battery)'!Y13*$AG$2480,0)</f>
        <v>52.01993333</v>
      </c>
      <c r="AK2669" s="160">
        <f>IF($AG$2478&gt;0,'Assumptions (Battery)'!Z13*$AG$2480,0)</f>
        <v>37.1927946</v>
      </c>
      <c r="AL2669" s="160">
        <f>IF($AG$2478&gt;0,'Assumptions (Battery)'!AA13*$AG$2480,0)</f>
        <v>37.15114534</v>
      </c>
      <c r="AM2669" s="160">
        <f>IF($AG$2478&gt;0,'Assumptions (Battery)'!AB13*$AG$2480,0)</f>
        <v>37.1927946</v>
      </c>
      <c r="AN2669" s="160">
        <f>IF($AG$2478&gt;0,'Assumptions (Battery)'!AC13*$AG$2480,0)</f>
        <v>18.57557267</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59.95675843</v>
      </c>
      <c r="AI2670" s="160">
        <f>IF($AH$2478&gt;0,'Assumptions (Battery)'!W13*$AH$2480,0)</f>
        <v>102.7530451</v>
      </c>
      <c r="AJ2670" s="160">
        <f>IF($AH$2478&gt;0,'Assumptions (Battery)'!X13*$AH$2480,0)</f>
        <v>73.38304443</v>
      </c>
      <c r="AK2670" s="160">
        <f>IF($AH$2478&gt;0,'Assumptions (Battery)'!Y13*$AH$2480,0)</f>
        <v>52.40447255</v>
      </c>
      <c r="AL2670" s="160">
        <f>IF($AH$2478&gt;0,'Assumptions (Battery)'!Z13*$AH$2480,0)</f>
        <v>37.46772938</v>
      </c>
      <c r="AM2670" s="160">
        <f>IF($AH$2478&gt;0,'Assumptions (Battery)'!AA13*$AH$2480,0)</f>
        <v>37.42577223</v>
      </c>
      <c r="AN2670" s="160">
        <f>IF($AH$2478&gt;0,'Assumptions (Battery)'!AB13*$AH$2480,0)</f>
        <v>37.46772938</v>
      </c>
      <c r="AO2670" s="160">
        <f>IF($AH$2478&gt;0,'Assumptions (Battery)'!AC13*$AH$2480,0)</f>
        <v>18.71288612</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60.38900008</v>
      </c>
      <c r="AJ2671" s="160">
        <f>IF($AI$2478&gt;0,'Assumptions (Battery)'!W13*$AI$2480,0)</f>
        <v>103.4938147</v>
      </c>
      <c r="AK2671" s="160">
        <f>IF($AI$2478&gt;0,'Assumptions (Battery)'!X13*$AI$2480,0)</f>
        <v>73.91207918</v>
      </c>
      <c r="AL2671" s="160">
        <f>IF($AI$2478&gt;0,'Assumptions (Battery)'!Y13*$AI$2480,0)</f>
        <v>52.78226809</v>
      </c>
      <c r="AM2671" s="160">
        <f>IF($AI$2478&gt;0,'Assumptions (Battery)'!Z13*$AI$2480,0)</f>
        <v>37.7378426</v>
      </c>
      <c r="AN2671" s="160">
        <f>IF($AI$2478&gt;0,'Assumptions (Battery)'!AA13*$AI$2480,0)</f>
        <v>37.69558298</v>
      </c>
      <c r="AO2671" s="160">
        <f>IF($AI$2478&gt;0,'Assumptions (Battery)'!AB13*$AI$2480,0)</f>
        <v>37.7378426</v>
      </c>
      <c r="AP2671" s="160">
        <f>IF($AI$2478&gt;0,'Assumptions (Battery)'!AC13*$AI$2480,0)</f>
        <v>18.84779149</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60.44082688</v>
      </c>
      <c r="AK2672" s="160">
        <f>IF($AJ$2478&gt;0,'Assumptions (Battery)'!W13*$AJ$2480,0)</f>
        <v>103.5826347</v>
      </c>
      <c r="AL2672" s="160">
        <f>IF($AJ$2478&gt;0,'Assumptions (Battery)'!X13*$AJ$2480,0)</f>
        <v>73.97551169</v>
      </c>
      <c r="AM2672" s="160">
        <f>IF($AJ$2478&gt;0,'Assumptions (Battery)'!Y13*$AJ$2480,0)</f>
        <v>52.82756667</v>
      </c>
      <c r="AN2672" s="160">
        <f>IF($AJ$2478&gt;0,'Assumptions (Battery)'!Z13*$AJ$2480,0)</f>
        <v>37.77022981</v>
      </c>
      <c r="AO2672" s="160">
        <f>IF($AJ$2478&gt;0,'Assumptions (Battery)'!AA13*$AJ$2480,0)</f>
        <v>37.72793392</v>
      </c>
      <c r="AP2672" s="160">
        <f>IF($AJ$2478&gt;0,'Assumptions (Battery)'!AB13*$AJ$2480,0)</f>
        <v>37.77022981</v>
      </c>
      <c r="AQ2672" s="160">
        <f>IF($AJ$2478&gt;0,'Assumptions (Battery)'!AC13*$AJ$2480,0)</f>
        <v>18.86396696</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60.85523474</v>
      </c>
      <c r="AL2673" s="160">
        <f>IF($AK$2478&gt;0,'Assumptions (Battery)'!W13*$AK$2480,0)</f>
        <v>104.2928411</v>
      </c>
      <c r="AM2673" s="160">
        <f>IF($AK$2478&gt;0,'Assumptions (Battery)'!X13*$AK$2480,0)</f>
        <v>74.48271908</v>
      </c>
      <c r="AN2673" s="160">
        <f>IF($AK$2478&gt;0,'Assumptions (Battery)'!Y13*$AK$2480,0)</f>
        <v>53.1897748</v>
      </c>
      <c r="AO2673" s="160">
        <f>IF($AK$2478&gt;0,'Assumptions (Battery)'!Z13*$AK$2480,0)</f>
        <v>38.02919848</v>
      </c>
      <c r="AP2673" s="160">
        <f>IF($AK$2478&gt;0,'Assumptions (Battery)'!AA13*$AK$2480,0)</f>
        <v>37.98661259</v>
      </c>
      <c r="AQ2673" s="160">
        <f>IF($AK$2478&gt;0,'Assumptions (Battery)'!AB13*$AK$2480,0)</f>
        <v>38.02919848</v>
      </c>
      <c r="AR2673" s="160">
        <f>IF($AK$2478&gt;0,'Assumptions (Battery)'!AC13*$AK$2480,0)</f>
        <v>18.9933063</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61.26096324</v>
      </c>
      <c r="AM2674" s="160">
        <f>IF($AL$2478&gt;0,'Assumptions (Battery)'!W13*$AL$2480,0)</f>
        <v>104.9881728</v>
      </c>
      <c r="AN2674" s="160">
        <f>IF($AL$2478&gt;0,'Assumptions (Battery)'!X13*$AL$2480,0)</f>
        <v>74.9793035</v>
      </c>
      <c r="AO2674" s="160">
        <f>IF($AL$2478&gt;0,'Assumptions (Battery)'!Y13*$AL$2480,0)</f>
        <v>53.54439684</v>
      </c>
      <c r="AP2674" s="160">
        <f>IF($AL$2478&gt;0,'Assumptions (Battery)'!Z13*$AL$2480,0)</f>
        <v>38.2827433</v>
      </c>
      <c r="AQ2674" s="160">
        <f>IF($AL$2478&gt;0,'Assumptions (Battery)'!AA13*$AL$2480,0)</f>
        <v>38.23987348</v>
      </c>
      <c r="AR2674" s="160">
        <f>IF($AL$2478&gt;0,'Assumptions (Battery)'!AB13*$AL$2480,0)</f>
        <v>38.2827433</v>
      </c>
      <c r="AS2674" s="160">
        <f>IF($AL$2478&gt;0,'Assumptions (Battery)'!AC13*$AL$2480,0)</f>
        <v>19.11993674</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61.66032278</v>
      </c>
      <c r="AN2675" s="160">
        <f>IF($AM$2478&gt;0,'Assumptions (Battery)'!W13*$AM$2480,0)</f>
        <v>105.6725896</v>
      </c>
      <c r="AO2675" s="160">
        <f>IF($AM$2478&gt;0,'Assumptions (Battery)'!X13*$AM$2480,0)</f>
        <v>75.46809275</v>
      </c>
      <c r="AP2675" s="160">
        <f>IF($AM$2478&gt;0,'Assumptions (Battery)'!Y13*$AM$2480,0)</f>
        <v>53.89345217</v>
      </c>
      <c r="AQ2675" s="160">
        <f>IF($AM$2478&gt;0,'Assumptions (Battery)'!Z13*$AM$2480,0)</f>
        <v>38.53230807</v>
      </c>
      <c r="AR2675" s="160">
        <f>IF($AM$2478&gt;0,'Assumptions (Battery)'!AA13*$AM$2480,0)</f>
        <v>38.48915879</v>
      </c>
      <c r="AS2675" s="160">
        <f>IF($AM$2478&gt;0,'Assumptions (Battery)'!AB13*$AM$2480,0)</f>
        <v>38.53230807</v>
      </c>
      <c r="AT2675" s="160">
        <f>IF($AM$2478&gt;0,'Assumptions (Battery)'!AC13*$AM$2480,0)</f>
        <v>19.2445794</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124.1038972</v>
      </c>
      <c r="AO2676" s="160">
        <f>IF($AN$2478&gt;0,'Assumptions (Battery)'!W13*$AN$2480,0)</f>
        <v>212.6875046</v>
      </c>
      <c r="AP2676" s="160">
        <f>IF($AN$2478&gt;0,'Assumptions (Battery)'!X13*$AN$2480,0)</f>
        <v>151.8948328</v>
      </c>
      <c r="AQ2676" s="160">
        <f>IF($AN$2478&gt;0,'Assumptions (Battery)'!Y13*$AN$2480,0)</f>
        <v>108.4714958</v>
      </c>
      <c r="AR2676" s="160">
        <f>IF($AN$2478&gt;0,'Assumptions (Battery)'!Z13*$AN$2480,0)</f>
        <v>77.55407989</v>
      </c>
      <c r="AS2676" s="160">
        <f>IF($AN$2478&gt;0,'Assumptions (Battery)'!AA13*$AN$2480,0)</f>
        <v>77.46723321</v>
      </c>
      <c r="AT2676" s="160">
        <f>IF($AN$2478&gt;0,'Assumptions (Battery)'!AB13*$AN$2480,0)</f>
        <v>77.55407989</v>
      </c>
      <c r="AU2676" s="160">
        <f>IF($AN$2478&gt;0,'Assumptions (Battery)'!AC13*$AN$2480,0)</f>
        <v>38.73361661</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124.8707738</v>
      </c>
      <c r="AP2677" s="160">
        <f>IF($AO$2478&gt;0,'Assumptions (Battery)'!W13*$AO$2480,0)</f>
        <v>214.001767</v>
      </c>
      <c r="AQ2677" s="160">
        <f>IF($AO$2478&gt;0,'Assumptions (Battery)'!X13*$AO$2480,0)</f>
        <v>152.8334383</v>
      </c>
      <c r="AR2677" s="160">
        <f>IF($AO$2478&gt;0,'Assumptions (Battery)'!Y13*$AO$2480,0)</f>
        <v>109.141775</v>
      </c>
      <c r="AS2677" s="160">
        <f>IF($AO$2478&gt;0,'Assumptions (Battery)'!Z13*$AO$2480,0)</f>
        <v>78.03331069</v>
      </c>
      <c r="AT2677" s="160">
        <f>IF($AO$2478&gt;0,'Assumptions (Battery)'!AA13*$AO$2480,0)</f>
        <v>77.94592737</v>
      </c>
      <c r="AU2677" s="160">
        <f>IF($AO$2478&gt;0,'Assumptions (Battery)'!AB13*$AO$2480,0)</f>
        <v>78.03331069</v>
      </c>
      <c r="AV2677" s="160">
        <f>IF($AO$2478&gt;0,'Assumptions (Battery)'!AC13*$AO$2480,0)</f>
        <v>38.97296368</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125.6216686</v>
      </c>
      <c r="AQ2678" s="160">
        <f>IF($AP$2478&gt;0,'Assumptions (Battery)'!W13*$AP$2480,0)</f>
        <v>215.2886399</v>
      </c>
      <c r="AR2678" s="160">
        <f>IF($AP$2478&gt;0,'Assumptions (Battery)'!X13*$AP$2480,0)</f>
        <v>153.7524832</v>
      </c>
      <c r="AS2678" s="160">
        <f>IF($AP$2478&gt;0,'Assumptions (Battery)'!Y13*$AP$2480,0)</f>
        <v>109.7980855</v>
      </c>
      <c r="AT2678" s="160">
        <f>IF($AP$2478&gt;0,'Assumptions (Battery)'!Z13*$AP$2480,0)</f>
        <v>78.50255429</v>
      </c>
      <c r="AU2678" s="160">
        <f>IF($AP$2478&gt;0,'Assumptions (Battery)'!AA13*$AP$2480,0)</f>
        <v>78.4146455</v>
      </c>
      <c r="AV2678" s="160">
        <f>IF($AP$2478&gt;0,'Assumptions (Battery)'!AB13*$AP$2480,0)</f>
        <v>78.50255429</v>
      </c>
      <c r="AW2678" s="160">
        <f>IF($AP$2478&gt;0,'Assumptions (Battery)'!AC13*$AP$2480,0)</f>
        <v>39.20732275</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126.3529798</v>
      </c>
      <c r="AR2679" s="160">
        <f>IF($AQ$2478&gt;0,'Assumptions (Battery)'!W13*$AQ$2480,0)</f>
        <v>216.5419508</v>
      </c>
      <c r="AS2679" s="160">
        <f>IF($AQ$2478&gt;0,'Assumptions (Battery)'!X13*$AQ$2480,0)</f>
        <v>154.647559</v>
      </c>
      <c r="AT2679" s="160">
        <f>IF($AQ$2478&gt;0,'Assumptions (Battery)'!Y13*$AQ$2480,0)</f>
        <v>110.4372791</v>
      </c>
      <c r="AU2679" s="160">
        <f>IF($AQ$2478&gt;0,'Assumptions (Battery)'!Z13*$AQ$2480,0)</f>
        <v>78.95955984</v>
      </c>
      <c r="AV2679" s="160">
        <f>IF($AQ$2478&gt;0,'Assumptions (Battery)'!AA13*$AQ$2480,0)</f>
        <v>78.87113928</v>
      </c>
      <c r="AW2679" s="160">
        <f>IF($AQ$2478&gt;0,'Assumptions (Battery)'!AB13*$AQ$2480,0)</f>
        <v>78.95955984</v>
      </c>
      <c r="AX2679" s="160">
        <f>IF($AQ$2478&gt;0,'Assumptions (Battery)'!AC13*$AQ$2480,0)</f>
        <v>39.43556964</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127.0650137</v>
      </c>
      <c r="AS2680" s="160">
        <f>IF($AR$2478&gt;0,'Assumptions (Battery)'!W13*$AR$2480,0)</f>
        <v>217.7622243</v>
      </c>
      <c r="AT2680" s="160">
        <f>IF($AR$2478&gt;0,'Assumptions (Battery)'!X13*$AR$2480,0)</f>
        <v>155.5190406</v>
      </c>
      <c r="AU2680" s="160">
        <f>IF($AR$2478&gt;0,'Assumptions (Battery)'!Y13*$AR$2480,0)</f>
        <v>111.0596236</v>
      </c>
      <c r="AV2680" s="160">
        <f>IF($AR$2478&gt;0,'Assumptions (Battery)'!Z13*$AR$2480,0)</f>
        <v>79.40451872</v>
      </c>
      <c r="AW2680" s="160">
        <f>IF($AR$2478&gt;0,'Assumptions (Battery)'!AA13*$AR$2480,0)</f>
        <v>79.31559988</v>
      </c>
      <c r="AX2680" s="160">
        <f>IF($AR$2478&gt;0,'Assumptions (Battery)'!AB13*$AR$2480,0)</f>
        <v>79.40451872</v>
      </c>
      <c r="AY2680" s="160">
        <f>IF($AR$2478&gt;0,'Assumptions (Battery)'!AC13*$AR$2480,0)</f>
        <v>39.65779994</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127.7567961</v>
      </c>
      <c r="AT2681" s="160">
        <f>IF($AS$2478&gt;0,'Assumptions (Battery)'!W13*$AS$2480,0)</f>
        <v>218.9477912</v>
      </c>
      <c r="AU2681" s="160">
        <f>IF($AS$2478&gt;0,'Assumptions (Battery)'!X13*$AS$2480,0)</f>
        <v>156.3657357</v>
      </c>
      <c r="AV2681" s="160">
        <f>IF($AS$2478&gt;0,'Assumptions (Battery)'!Y13*$AS$2480,0)</f>
        <v>111.6642675</v>
      </c>
      <c r="AW2681" s="160">
        <f>IF($AS$2478&gt;0,'Assumptions (Battery)'!Z13*$AS$2480,0)</f>
        <v>79.83682218</v>
      </c>
      <c r="AX2681" s="160">
        <f>IF($AS$2478&gt;0,'Assumptions (Battery)'!AA13*$AS$2480,0)</f>
        <v>79.74741924</v>
      </c>
      <c r="AY2681" s="160">
        <f>IF($AS$2478&gt;0,'Assumptions (Battery)'!AB13*$AS$2480,0)</f>
        <v>79.83682218</v>
      </c>
      <c r="AZ2681" s="160">
        <f>IF($AS$2478&gt;0,'Assumptions (Battery)'!AC13*$AS$2480,0)</f>
        <v>39.87370962</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128.4270945</v>
      </c>
      <c r="AU2682" s="160">
        <f>IF($AT$2478&gt;0,'Assumptions (Battery)'!W13*$AT$2480,0)</f>
        <v>220.0965392</v>
      </c>
      <c r="AV2682" s="160">
        <f>IF($AT$2478&gt;0,'Assumptions (Battery)'!X13*$AT$2480,0)</f>
        <v>157.186136</v>
      </c>
      <c r="AW2682" s="160">
        <f>IF($AT$2478&gt;0,'Assumptions (Battery)'!Y13*$AT$2480,0)</f>
        <v>112.2501337</v>
      </c>
      <c r="AX2682" s="160">
        <f>IF($AT$2478&gt;0,'Assumptions (Battery)'!Z13*$AT$2480,0)</f>
        <v>80.25570007</v>
      </c>
      <c r="AY2682" s="160">
        <f>IF($AT$2478&gt;0,'Assumptions (Battery)'!AA13*$AT$2480,0)</f>
        <v>80.16582806</v>
      </c>
      <c r="AZ2682" s="160">
        <f>IF($AT$2478&gt;0,'Assumptions (Battery)'!AB13*$AT$2480,0)</f>
        <v>80.25570007</v>
      </c>
      <c r="BA2682" s="160">
        <f>IF($AT$2478&gt;0,'Assumptions (Battery)'!AC13*$AT$2480,0)</f>
        <v>40.08291403</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128.149114</v>
      </c>
      <c r="AV2683" s="160">
        <f>IF($AU$2478&gt;0,'Assumptions (Battery)'!W13*$AU$2480,0)</f>
        <v>219.6201401</v>
      </c>
      <c r="AW2683" s="160">
        <f>IF($AU$2478&gt;0,'Assumptions (Battery)'!X13*$AU$2480,0)</f>
        <v>156.8459065</v>
      </c>
      <c r="AX2683" s="160">
        <f>IF($AU$2478&gt;0,'Assumptions (Battery)'!Y13*$AU$2480,0)</f>
        <v>112.0071682</v>
      </c>
      <c r="AY2683" s="160">
        <f>IF($AU$2478&gt;0,'Assumptions (Battery)'!Z13*$AU$2480,0)</f>
        <v>80.08198655</v>
      </c>
      <c r="AZ2683" s="160">
        <f>IF($AU$2478&gt;0,'Assumptions (Battery)'!AA13*$AU$2480,0)</f>
        <v>79.99230908</v>
      </c>
      <c r="BA2683" s="160">
        <f>IF($AU$2478&gt;0,'Assumptions (Battery)'!AB13*$AU$2480,0)</f>
        <v>80.08198655</v>
      </c>
      <c r="BB2683" s="160">
        <f>IF($AU$2478&gt;0,'Assumptions (Battery)'!AC13*$AU$2480,0)</f>
        <v>39.99615454</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128.7553662</v>
      </c>
      <c r="AW2684" s="160">
        <f>IF($AV$2478&gt;0,'Assumptions (Battery)'!W13*$AV$2480,0)</f>
        <v>220.6591265</v>
      </c>
      <c r="AX2684" s="160">
        <f>IF($AV$2478&gt;0,'Assumptions (Battery)'!X13*$AV$2480,0)</f>
        <v>157.5879184</v>
      </c>
      <c r="AY2684" s="160">
        <f>IF($AV$2478&gt;0,'Assumptions (Battery)'!Y13*$AV$2480,0)</f>
        <v>112.5370555</v>
      </c>
      <c r="AZ2684" s="160">
        <f>IF($AV$2478&gt;0,'Assumptions (Battery)'!Z13*$AV$2480,0)</f>
        <v>80.46084114</v>
      </c>
      <c r="BA2684" s="160">
        <f>IF($AV$2478&gt;0,'Assumptions (Battery)'!AA13*$AV$2480,0)</f>
        <v>80.37073942</v>
      </c>
      <c r="BB2684" s="160">
        <f>IF($AV$2478&gt;0,'Assumptions (Battery)'!AB13*$AV$2480,0)</f>
        <v>80.46084114</v>
      </c>
      <c r="BC2684" s="160">
        <f>IF($AV$2478&gt;0,'Assumptions (Battery)'!AC13*$AV$2480,0)</f>
        <v>40.18536971</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129.3365158</v>
      </c>
      <c r="AX2685" s="160">
        <f>IF($AW$2478&gt;0,'Assumptions (Battery)'!W13*$AW$2480,0)</f>
        <v>221.6550925</v>
      </c>
      <c r="AY2685" s="160">
        <f>IF($AW$2478&gt;0,'Assumptions (Battery)'!X13*$AW$2480,0)</f>
        <v>158.2992065</v>
      </c>
      <c r="AZ2685" s="160">
        <f>IF($AW$2478&gt;0,'Assumptions (Battery)'!Y13*$AW$2480,0)</f>
        <v>113.0450022</v>
      </c>
      <c r="BA2685" s="160">
        <f>IF($AW$2478&gt;0,'Assumptions (Battery)'!Z13*$AW$2480,0)</f>
        <v>80.82400881</v>
      </c>
      <c r="BB2685" s="160">
        <f>IF($AW$2478&gt;0,'Assumptions (Battery)'!AA13*$AW$2480,0)</f>
        <v>80.7335004</v>
      </c>
      <c r="BC2685" s="160">
        <f>IF($AW$2478&gt;0,'Assumptions (Battery)'!AB13*$AW$2480,0)</f>
        <v>80.82400881</v>
      </c>
      <c r="BD2685" s="160">
        <f>IF($AW$2478&gt;0,'Assumptions (Battery)'!AC13*$AW$2480,0)</f>
        <v>40.3667502</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129.8917894</v>
      </c>
      <c r="AY2686" s="160">
        <f>IF($AX$2478&gt;0,'Assumptions (Battery)'!W13*$AX$2480,0)</f>
        <v>222.6067126</v>
      </c>
      <c r="AZ2686" s="160">
        <f>IF($AX$2478&gt;0,'Assumptions (Battery)'!X13*$AX$2480,0)</f>
        <v>158.9788242</v>
      </c>
      <c r="BA2686" s="160">
        <f>IF($AX$2478&gt;0,'Assumptions (Battery)'!Y13*$AX$2480,0)</f>
        <v>113.5303324</v>
      </c>
      <c r="BB2686" s="160">
        <f>IF($AX$2478&gt;0,'Assumptions (Battery)'!Z13*$AX$2480,0)</f>
        <v>81.17100628</v>
      </c>
      <c r="BC2686" s="160">
        <f>IF($AX$2478&gt;0,'Assumptions (Battery)'!AA13*$AX$2480,0)</f>
        <v>81.08010929</v>
      </c>
      <c r="BD2686" s="160">
        <f>IF($AX$2478&gt;0,'Assumptions (Battery)'!AB13*$AX$2480,0)</f>
        <v>81.17100628</v>
      </c>
      <c r="BE2686" s="160">
        <f>IF($AX$2478&gt;0,'Assumptions (Battery)'!AC13*$AX$2480,0)</f>
        <v>40.54005465</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130.4204571</v>
      </c>
      <c r="AZ2687" s="160">
        <f>IF($AY$2478&gt;0,'Assumptions (Battery)'!W13*$AY$2480,0)</f>
        <v>223.5127357</v>
      </c>
      <c r="BA2687" s="160">
        <f>IF($AY$2478&gt;0,'Assumptions (Battery)'!X13*$AY$2480,0)</f>
        <v>159.6258778</v>
      </c>
      <c r="BB2687" s="160">
        <f>IF($AY$2478&gt;0,'Assumptions (Battery)'!Y13*$AY$2480,0)</f>
        <v>113.9924079</v>
      </c>
      <c r="BC2687" s="160">
        <f>IF($AY$2478&gt;0,'Assumptions (Battery)'!Z13*$AY$2480,0)</f>
        <v>81.50137729</v>
      </c>
      <c r="BD2687" s="160">
        <f>IF($AY$2478&gt;0,'Assumptions (Battery)'!AA13*$AY$2480,0)</f>
        <v>81.41011035</v>
      </c>
      <c r="BE2687" s="160">
        <f>IF($AY$2478&gt;0,'Assumptions (Battery)'!AB13*$AY$2480,0)</f>
        <v>81.50137729</v>
      </c>
      <c r="BF2687" s="160">
        <f>IF($AY$2478&gt;0,'Assumptions (Battery)'!AC13*$AY$2480,0)</f>
        <v>40.70505518</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130.9178832</v>
      </c>
      <c r="BA2688" s="160">
        <f>IF($AZ$2478&gt;0,'Assumptions (Battery)'!W13*$AZ$2480,0)</f>
        <v>224.3652175</v>
      </c>
      <c r="BB2688" s="160">
        <f>IF($AZ$2478&gt;0,'Assumptions (Battery)'!X13*$AZ$2480,0)</f>
        <v>160.2346939</v>
      </c>
      <c r="BC2688" s="160">
        <f>IF($AZ$2478&gt;0,'Assumptions (Battery)'!Y13*$AZ$2480,0)</f>
        <v>114.4271771</v>
      </c>
      <c r="BD2688" s="160">
        <f>IF($AZ$2478&gt;0,'Assumptions (Battery)'!Z13*$AZ$2480,0)</f>
        <v>81.81222509</v>
      </c>
      <c r="BE2688" s="160">
        <f>IF($AZ$2478&gt;0,'Assumptions (Battery)'!AA13*$AZ$2480,0)</f>
        <v>81.72061006</v>
      </c>
      <c r="BF2688" s="160">
        <f>IF($AZ$2478&gt;0,'Assumptions (Battery)'!AB13*$AZ$2480,0)</f>
        <v>81.81222509</v>
      </c>
      <c r="BG2688" s="160">
        <f>IF($AZ$2478&gt;0,'Assumptions (Battery)'!AC13*$AZ$2480,0)</f>
        <v>40.86030503</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-0.004366038963</v>
      </c>
      <c r="L2690" s="160">
        <f>IF(Model!L2476+Model!L2477-L2475-L2638+L2586&gt;0,(1-'Assumptions (Battery)'!K32)*(Model!L2476+Model!L2477-L2475-L2638+L2586)+Model!L2638-L2533+Model!L2534,Model!L2476+Model!L2477-L2475+L2586-L2533+Model!L2534)</f>
        <v>-0.0001290357508</v>
      </c>
      <c r="M2690" s="160">
        <f>IF(Model!M2476+Model!M2477-M2475-M2638+M2586&gt;0,(1-'Assumptions (Battery)'!L32)*(Model!M2476+Model!M2477-M2475-M2638+M2586)+Model!M2638-M2533+Model!M2534,Model!M2476+Model!M2477-M2475+M2586-M2533+Model!M2534)</f>
        <v>-0.0001225226957</v>
      </c>
      <c r="N2690" s="160">
        <f>IF(Model!N2476+Model!N2477-N2475-N2638+N2586&gt;0,(1-'Assumptions (Battery)'!M32)*(Model!N2476+Model!N2477-N2475-N2638+N2586)+Model!N2638-N2533+Model!N2534,Model!N2476+Model!N2477-N2475+N2586-N2533+Model!N2534)</f>
        <v>-0.001987417027</v>
      </c>
      <c r="O2690" s="160">
        <f>IF(Model!O2476+Model!O2477-O2475-O2638+O2586&gt;0,(1-'Assumptions (Battery)'!N32)*(Model!O2476+Model!O2477-O2475-O2638+O2586)+Model!O2638-O2533+Model!O2534,Model!O2476+Model!O2477-O2475+O2586-O2533+Model!O2534)</f>
        <v>-0.004959011291</v>
      </c>
      <c r="P2690" s="160">
        <f>IF(Model!P2476+Model!P2477-P2475-P2638+P2586&gt;0,(1-'Assumptions (Battery)'!O32)*(Model!P2476+Model!P2477-P2475-P2638+P2586)+Model!P2638-P2533+Model!P2534,Model!P2476+Model!P2477-P2475+P2586-P2533+Model!P2534)</f>
        <v>-0.03548885248</v>
      </c>
      <c r="Q2690" s="160">
        <f>IF(Model!Q2476+Model!Q2477-Q2475-Q2638+Q2586&gt;0,(1-'Assumptions (Battery)'!P32)*(Model!Q2476+Model!Q2477-Q2475-Q2638+Q2586)+Model!Q2638-Q2533+Model!Q2534,Model!Q2476+Model!Q2477-Q2475+Q2586-Q2533+Model!Q2534)</f>
        <v>-0.1209730869</v>
      </c>
      <c r="R2690" s="160">
        <f>IF(Model!R2476+Model!R2477-R2475-R2638+R2586&gt;0,(1-'Assumptions (Battery)'!Q32)*(Model!R2476+Model!R2477-R2475-R2638+R2586)+Model!R2638-R2533+Model!R2534,Model!R2476+Model!R2477-R2475+R2586-R2533+Model!R2534)</f>
        <v>-0.07314427106</v>
      </c>
      <c r="S2690" s="160">
        <f>IF(Model!S2476+Model!S2477-S2475-S2638+S2586&gt;0,(1-'Assumptions (Battery)'!R32)*(Model!S2476+Model!S2477-S2475-S2638+S2586)+Model!S2638-S2533+Model!S2534,Model!S2476+Model!S2477-S2475+S2586-S2533+Model!S2534)</f>
        <v>-0.01632559617</v>
      </c>
      <c r="T2690" s="160">
        <f>IF(Model!T2476+Model!T2477-T2475-T2638+T2586&gt;0,(1-'Assumptions (Battery)'!S32)*(Model!T2476+Model!T2477-T2475-T2638+T2586)+Model!T2638-T2533+Model!T2534,Model!T2476+Model!T2477-T2475+T2586-T2533+Model!T2534)</f>
        <v>-0.06266894886</v>
      </c>
      <c r="U2690" s="160">
        <f>IF(Model!U2476+Model!U2477-U2475-U2638+U2586&gt;0,(1-'Assumptions (Battery)'!T32)*(Model!U2476+Model!U2477-U2475-U2638+U2586)+Model!U2638-U2533+Model!U2534,Model!U2476+Model!U2477-U2475+U2586-U2533+Model!U2534)</f>
        <v>-0.01675078002</v>
      </c>
      <c r="V2690" s="160">
        <f>IF(Model!V2476+Model!V2477-V2475-V2638+V2586&gt;0,(1-'Assumptions (Battery)'!U32)*(Model!V2476+Model!V2477-V2475-V2638+V2586)+Model!V2638-V2533+Model!V2534,Model!V2476+Model!V2477-V2475+V2586-V2533+Model!V2534)</f>
        <v>-0.01650100158</v>
      </c>
      <c r="W2690" s="160">
        <f>IF(Model!W2476+Model!W2477-W2475-W2638+W2586&gt;0,(1-'Assumptions (Battery)'!V32)*(Model!W2476+Model!W2477-W2475-W2638+W2586)+Model!W2638-W2533+Model!W2534,Model!W2476+Model!W2477-W2475+W2586-W2533+Model!W2534)</f>
        <v>-488.8320312</v>
      </c>
      <c r="X2690" s="160">
        <f>IF(Model!X2476+Model!X2477-X2475-X2638+X2586&gt;0,(1-'Assumptions (Battery)'!W32)*(Model!X2476+Model!X2477-X2475-X2638+X2586)+Model!X2638-X2533+Model!X2534,Model!X2476+Model!X2477-X2475+X2586-X2533+Model!X2534)</f>
        <v>-498.5386393</v>
      </c>
      <c r="Y2690" s="160">
        <f>IF(Model!Y2476+Model!Y2477-Y2475-Y2638+Y2586&gt;0,(1-'Assumptions (Battery)'!X32)*(Model!Y2476+Model!Y2477-Y2475-Y2638+Y2586)+Model!Y2638-Y2533+Model!Y2534,Model!Y2476+Model!Y2477-Y2475+Y2586-Y2533+Model!Y2534)</f>
        <v>-506.7469286</v>
      </c>
      <c r="Z2690" s="160">
        <f>IF(Model!Z2476+Model!Z2477-Z2475-Z2638+Z2586&gt;0,(1-'Assumptions (Battery)'!Y32)*(Model!Z2476+Model!Z2477-Z2475-Z2638+Z2586)+Model!Z2638-Z2533+Model!Z2534,Model!Z2476+Model!Z2477-Z2475+Z2586-Z2533+Model!Z2534)</f>
        <v>-509.7000576</v>
      </c>
      <c r="AA2690" s="160">
        <f>IF(Model!AA2476+Model!AA2477-AA2475-AA2638+AA2586&gt;0,(1-'Assumptions (Battery)'!Z32)*(Model!AA2476+Model!AA2477-AA2475-AA2638+AA2586)+Model!AA2638-AA2533+Model!AA2534,Model!AA2476+Model!AA2477-AA2475+AA2586-AA2533+Model!AA2534)</f>
        <v>-510.9814373</v>
      </c>
      <c r="AB2690" s="160">
        <f>IF(Model!AB2476+Model!AB2477-AB2475-AB2638+AB2586&gt;0,(1-'Assumptions (Battery)'!AA32)*(Model!AB2476+Model!AB2477-AB2475-AB2638+AB2586)+Model!AB2638-AB2533+Model!AB2534,Model!AB2476+Model!AB2477-AB2475+AB2586-AB2533+Model!AB2534)</f>
        <v>-506.4620925</v>
      </c>
      <c r="AC2690" s="160">
        <f>IF(Model!AC2476+Model!AC2477-AC2475-AC2638+AC2586&gt;0,(1-'Assumptions (Battery)'!AB32)*(Model!AC2476+Model!AC2477-AC2475-AC2638+AC2586)+Model!AC2638-AC2533+Model!AC2534,Model!AC2476+Model!AC2477-AC2475+AC2586-AC2533+Model!AC2534)</f>
        <v>-522.5942657</v>
      </c>
      <c r="AD2690" s="160">
        <f>IF(Model!AD2476+Model!AD2477-AD2475-AD2638+AD2586&gt;0,(1-'Assumptions (Battery)'!AC32)*(Model!AD2476+Model!AD2477-AD2475-AD2638+AD2586)+Model!AD2638-AD2533+Model!AD2534,Model!AD2476+Model!AD2477-AD2475+AD2586-AD2533+Model!AD2534)</f>
        <v>-539.7752278</v>
      </c>
      <c r="AE2690" s="160">
        <f>IF(Model!AE2476+Model!AE2477-AE2475-AE2638+AE2586&gt;0,(1-'Assumptions (Battery)'!AD32)*(Model!AE2476+Model!AE2477-AE2475-AE2638+AE2586)+Model!AE2638-AE2533+Model!AE2534,Model!AE2476+Model!AE2477-AE2475+AE2586-AE2533+Model!AE2534)</f>
        <v>-553.4216278</v>
      </c>
      <c r="AF2690" s="160">
        <f>IF(Model!AF2476+Model!AF2477-AF2475-AF2638+AF2586&gt;0,(1-'Assumptions (Battery)'!AE32)*(Model!AF2476+Model!AF2477-AF2475-AF2638+AF2586)+Model!AF2638-AF2533+Model!AF2534,Model!AF2476+Model!AF2477-AF2475+AF2586-AF2533+Model!AF2534)</f>
        <v>-565.632314</v>
      </c>
      <c r="AG2690" s="160">
        <f>IF(Model!AG2476+Model!AG2477-AG2475-AG2638+AG2586&gt;0,(1-'Assumptions (Battery)'!AF32)*(Model!AG2476+Model!AG2477-AG2475-AG2638+AG2586)+Model!AG2638-AG2533+Model!AG2534,Model!AG2476+Model!AG2477-AG2475+AG2586-AG2533+Model!AG2534)</f>
        <v>-578.9955777</v>
      </c>
      <c r="AH2690" s="160">
        <f>IF(Model!AH2476+Model!AH2477-AH2475-AH2638+AH2586&gt;0,(1-'Assumptions (Battery)'!AG32)*(Model!AH2476+Model!AH2477-AH2475-AH2638+AH2586)+Model!AH2638-AH2533+Model!AH2534,Model!AH2476+Model!AH2477-AH2475+AH2586-AH2533+Model!AH2534)</f>
        <v>-587.6406368</v>
      </c>
      <c r="AI2690" s="160">
        <f>IF(Model!AI2476+Model!AI2477-AI2475-AI2638+AI2586&gt;0,(1-'Assumptions (Battery)'!AH32)*(Model!AI2476+Model!AI2477-AI2475-AI2638+AI2586)+Model!AI2638-AI2533+Model!AI2534,Model!AI2476+Model!AI2477-AI2475+AI2586-AI2533+Model!AI2534)</f>
        <v>-597.2760215</v>
      </c>
      <c r="AJ2690" s="160">
        <f>IF(Model!AJ2476+Model!AJ2477-AJ2475-AJ2638+AJ2586&gt;0,(1-'Assumptions (Battery)'!AI32)*(Model!AJ2476+Model!AJ2477-AJ2475-AJ2638+AJ2586)+Model!AJ2638-AJ2533+Model!AJ2534,Model!AJ2476+Model!AJ2477-AJ2475+AJ2586-AJ2533+Model!AJ2534)</f>
        <v>-604.9775721</v>
      </c>
      <c r="AK2690" s="160">
        <f>IF(Model!AK2476+Model!AK2477-AK2475-AK2638+AK2586&gt;0,(1-'Assumptions (Battery)'!AJ32)*(Model!AK2476+Model!AK2477-AK2475-AK2638+AK2586)+Model!AK2638-AK2533+Model!AK2534,Model!AK2476+Model!AK2477-AK2475+AK2586-AK2533+Model!AK2534)</f>
        <v>-616.5701359</v>
      </c>
      <c r="AL2690" s="160">
        <f>IF(Model!AL2476+Model!AL2477-AL2475-AL2638+AL2586&gt;0,(1-'Assumptions (Battery)'!AK32)*(Model!AL2476+Model!AL2477-AL2475-AL2638+AL2586)+Model!AL2638-AL2533+Model!AL2534,Model!AL2476+Model!AL2477-AL2475+AL2586-AL2533+Model!AL2534)</f>
        <v>-629.3017809</v>
      </c>
      <c r="AM2690" s="160">
        <f>IF(Model!AM2476+Model!AM2477-AM2475-AM2638+AM2586&gt;0,(1-'Assumptions (Battery)'!AL32)*(Model!AM2476+Model!AM2477-AM2475-AM2638+AM2586)+Model!AM2638-AM2533+Model!AM2534,Model!AM2476+Model!AM2477-AM2475+AM2586-AM2533+Model!AM2534)</f>
        <v>-642.4631509</v>
      </c>
      <c r="AN2690" s="160">
        <f>IF(Model!AN2476+Model!AN2477-AN2475-AN2638+AN2586&gt;0,(1-'Assumptions (Battery)'!AM32)*(Model!AN2476+Model!AN2477-AN2475-AN2638+AN2586)+Model!AN2638-AN2533+Model!AN2534,Model!AN2476+Model!AN2477-AN2475+AN2586-AN2533+Model!AN2534)</f>
        <v>-1016.327816</v>
      </c>
      <c r="AO2690" s="160">
        <f>IF(Model!AO2476+Model!AO2477-AO2475-AO2638+AO2586&gt;0,(1-'Assumptions (Battery)'!AN32)*(Model!AO2476+Model!AO2477-AO2475-AO2638+AO2586)+Model!AO2638-AO2533+Model!AO2534,Model!AO2476+Model!AO2477-AO2475+AO2586-AO2533+Model!AO2534)</f>
        <v>-1045.469653</v>
      </c>
      <c r="AP2690" s="160">
        <f>IF(Model!AP2476+Model!AP2477-AP2475-AP2638+AP2586&gt;0,(1-'Assumptions (Battery)'!AO32)*(Model!AP2476+Model!AP2477-AP2475-AP2638+AP2586)+Model!AP2638-AP2533+Model!AP2534,Model!AP2476+Model!AP2477-AP2475+AP2586-AP2533+Model!AP2534)</f>
        <v>-1075.102804</v>
      </c>
      <c r="AQ2690" s="160">
        <f>IF(Model!AQ2476+Model!AQ2477-AQ2475-AQ2638+AQ2586&gt;0,(1-'Assumptions (Battery)'!AP32)*(Model!AQ2476+Model!AQ2477-AQ2475-AQ2638+AQ2586)+Model!AQ2638-AQ2533+Model!AQ2534,Model!AQ2476+Model!AQ2477-AQ2475+AQ2586-AQ2533+Model!AQ2534)</f>
        <v>-1105.143026</v>
      </c>
      <c r="AR2690" s="160">
        <f>IF(Model!AR2476+Model!AR2477-AR2475-AR2638+AR2586&gt;0,(1-'Assumptions (Battery)'!AQ32)*(Model!AR2476+Model!AR2477-AR2475-AR2638+AR2586)+Model!AR2638-AR2533+Model!AR2534,Model!AR2476+Model!AR2477-AR2475+AR2586-AR2533+Model!AR2534)</f>
        <v>-1135.21876</v>
      </c>
      <c r="AS2690" s="160">
        <f>IF(Model!AS2476+Model!AS2477-AS2475-AS2638+AS2586&gt;0,(1-'Assumptions (Battery)'!AR32)*(Model!AS2476+Model!AS2477-AS2475-AS2638+AS2586)+Model!AS2638-AS2533+Model!AS2534,Model!AS2476+Model!AS2477-AS2475+AS2586-AS2533+Model!AS2534)</f>
        <v>-1165.313857</v>
      </c>
      <c r="AT2690" s="160">
        <f>IF(Model!AT2476+Model!AT2477-AT2475-AT2638+AT2586&gt;0,(1-'Assumptions (Battery)'!AS32)*(Model!AT2476+Model!AT2477-AT2475-AT2638+AT2586)+Model!AT2638-AT2533+Model!AT2534,Model!AT2476+Model!AT2477-AT2475+AT2586-AT2533+Model!AT2534)</f>
        <v>-1195.48321</v>
      </c>
      <c r="AU2690" s="160">
        <f>IF(Model!AU2476+Model!AU2477-AU2475-AU2638+AU2586&gt;0,(1-'Assumptions (Battery)'!AT32)*(Model!AU2476+Model!AU2477-AU2475-AU2638+AU2586)+Model!AU2638-AU2533+Model!AU2534,Model!AU2476+Model!AU2477-AU2475+AU2586-AU2533+Model!AU2534)</f>
        <v>-1218.311603</v>
      </c>
      <c r="AV2690" s="160">
        <f>IF(Model!AV2476+Model!AV2477-AV2475-AV2638+AV2586&gt;0,(1-'Assumptions (Battery)'!AU32)*(Model!AV2476+Model!AV2477-AV2475-AV2638+AV2586)+Model!AV2638-AV2533+Model!AV2534,Model!AV2476+Model!AV2477-AV2475+AV2586-AV2533+Model!AV2534)</f>
        <v>-1248.006002</v>
      </c>
      <c r="AW2690" s="160">
        <f>IF(Model!AW2476+Model!AW2477-AW2475-AW2638+AW2586&gt;0,(1-'Assumptions (Battery)'!AV32)*(Model!AW2476+Model!AW2477-AW2475-AW2638+AW2586)+Model!AW2638-AW2533+Model!AW2534,Model!AW2476+Model!AW2477-AW2475+AW2586-AW2533+Model!AW2534)</f>
        <v>-1277.647571</v>
      </c>
      <c r="AX2690" s="160">
        <f>IF(Model!AX2476+Model!AX2477-AX2475-AX2638+AX2586&gt;0,(1-'Assumptions (Battery)'!AW32)*(Model!AX2476+Model!AX2477-AX2475-AX2638+AX2586)+Model!AX2638-AX2533+Model!AX2534,Model!AX2476+Model!AX2477-AX2475+AX2586-AX2533+Model!AX2534)</f>
        <v>-1294.246277</v>
      </c>
      <c r="AY2690" s="160">
        <f>IF(Model!AY2476+Model!AY2477-AY2475-AY2638+AY2586&gt;0,(1-'Assumptions (Battery)'!AX32)*(Model!AY2476+Model!AY2477-AY2475-AY2638+AY2586)+Model!AY2638-AY2533+Model!AY2534,Model!AY2476+Model!AY2477-AY2475+AY2586-AY2533+Model!AY2534)</f>
        <v>-1310.57742</v>
      </c>
      <c r="AZ2690" s="160">
        <f>IF(Model!AZ2476+Model!AZ2477-AZ2475-AZ2638+AZ2586&gt;0,(1-'Assumptions (Battery)'!AY32)*(Model!AZ2476+Model!AZ2477-AZ2475-AZ2638+AZ2586)+Model!AZ2638-AZ2533+Model!AZ2534,Model!AZ2476+Model!AZ2477-AZ2475+AZ2586-AZ2533+Model!AZ2534)</f>
        <v>-1326.737611</v>
      </c>
      <c r="BA2690" s="160">
        <f>IF(Model!BA2476+Model!BA2477-BA2475-BA2638+BA2586&gt;0,(1-'Assumptions (Battery)'!AZ32)*(Model!BA2476+Model!BA2477-BA2475-BA2638+BA2586)+Model!BA2638-BA2533+Model!BA2534,Model!BA2476+Model!BA2477-BA2475+BA2586-BA2533+Model!BA2534)</f>
        <v>-579.7724803</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0.000552</v>
      </c>
      <c r="M2692" s="362">
        <f>M2479*'Assumptions (Battery)'!$V$31/10^3</f>
        <v>0</v>
      </c>
      <c r="N2692" s="362">
        <f>N2479*'Assumptions (Battery)'!$V$31/10^3</f>
        <v>0</v>
      </c>
      <c r="O2692" s="362">
        <f>O2479*'Assumptions (Battery)'!$V$31/10^3</f>
        <v>0.000276</v>
      </c>
      <c r="P2692" s="362">
        <f>P2479*'Assumptions (Battery)'!$V$31/10^3</f>
        <v>0.0007176</v>
      </c>
      <c r="Q2692" s="362">
        <f>Q2479*'Assumptions (Battery)'!$V$31/10^3</f>
        <v>0.00552</v>
      </c>
      <c r="R2692" s="362">
        <f>R2479*'Assumptions (Battery)'!$V$31/10^3</f>
        <v>0.0196236</v>
      </c>
      <c r="S2692" s="362">
        <f>S2479*'Assumptions (Battery)'!$V$31/10^3</f>
        <v>0.0109848</v>
      </c>
      <c r="T2692" s="362">
        <f>T2479*'Assumptions (Battery)'!$V$31/10^3</f>
        <v>0.000414</v>
      </c>
      <c r="U2692" s="362">
        <f>U2479*'Assumptions (Battery)'!$V$31/10^3</f>
        <v>0.0094392</v>
      </c>
      <c r="V2692" s="362">
        <f>V2479*'Assumptions (Battery)'!$V$31/10^3</f>
        <v>0</v>
      </c>
      <c r="W2692" s="362">
        <f>W2479*'Assumptions (Battery)'!$V$31/10^3</f>
        <v>0</v>
      </c>
      <c r="X2692" s="362">
        <f>X2479*'Assumptions (Battery)'!$V$31/10^3</f>
        <v>135.4736333</v>
      </c>
      <c r="Y2692" s="362">
        <f>Y2479*'Assumptions (Battery)'!$V$31/10^3</f>
        <v>135.4736333</v>
      </c>
      <c r="Z2692" s="362">
        <f>Z2479*'Assumptions (Battery)'!$V$31/10^3</f>
        <v>135.4736333</v>
      </c>
      <c r="AA2692" s="362">
        <f>AA2479*'Assumptions (Battery)'!$V$31/10^3</f>
        <v>135.4736333</v>
      </c>
      <c r="AB2692" s="362">
        <f>AB2479*'Assumptions (Battery)'!$V$31/10^3</f>
        <v>135.4736333</v>
      </c>
      <c r="AC2692" s="362">
        <f>AC2479*'Assumptions (Battery)'!$V$31/10^3</f>
        <v>135.4736333</v>
      </c>
      <c r="AD2692" s="362">
        <f>AD2479*'Assumptions (Battery)'!$V$31/10^3</f>
        <v>135.4736333</v>
      </c>
      <c r="AE2692" s="362">
        <f>AE2479*'Assumptions (Battery)'!$V$31/10^3</f>
        <v>135.4736333</v>
      </c>
      <c r="AF2692" s="362">
        <f>AF2479*'Assumptions (Battery)'!$V$31/10^3</f>
        <v>135.4736333</v>
      </c>
      <c r="AG2692" s="362">
        <f>AG2479*'Assumptions (Battery)'!$V$31/10^3</f>
        <v>135.4736333</v>
      </c>
      <c r="AH2692" s="362">
        <f>AH2479*'Assumptions (Battery)'!$V$31/10^3</f>
        <v>135.4736333</v>
      </c>
      <c r="AI2692" s="362">
        <f>AI2479*'Assumptions (Battery)'!$V$31/10^3</f>
        <v>135.4736333</v>
      </c>
      <c r="AJ2692" s="362">
        <f>AJ2479*'Assumptions (Battery)'!$V$31/10^3</f>
        <v>135.4736333</v>
      </c>
      <c r="AK2692" s="362">
        <f>AK2479*'Assumptions (Battery)'!$V$31/10^3</f>
        <v>135.4736333</v>
      </c>
      <c r="AL2692" s="362">
        <f>AL2479*'Assumptions (Battery)'!$V$31/10^3</f>
        <v>135.4736333</v>
      </c>
      <c r="AM2692" s="362">
        <f>AM2479*'Assumptions (Battery)'!$V$31/10^3</f>
        <v>135.4736333</v>
      </c>
      <c r="AN2692" s="362">
        <f>AN2479*'Assumptions (Battery)'!$V$31/10^3</f>
        <v>135.4736333</v>
      </c>
      <c r="AO2692" s="362">
        <f>AO2479*'Assumptions (Battery)'!$V$31/10^3</f>
        <v>270.9472665</v>
      </c>
      <c r="AP2692" s="362">
        <f>AP2479*'Assumptions (Battery)'!$V$31/10^3</f>
        <v>270.9472665</v>
      </c>
      <c r="AQ2692" s="362">
        <f>AQ2479*'Assumptions (Battery)'!$V$31/10^3</f>
        <v>270.9472665</v>
      </c>
      <c r="AR2692" s="362">
        <f>AR2479*'Assumptions (Battery)'!$V$31/10^3</f>
        <v>270.9472665</v>
      </c>
      <c r="AS2692" s="362">
        <f>AS2479*'Assumptions (Battery)'!$V$31/10^3</f>
        <v>270.9472665</v>
      </c>
      <c r="AT2692" s="362">
        <f>AT2479*'Assumptions (Battery)'!$V$31/10^3</f>
        <v>270.9472665</v>
      </c>
      <c r="AU2692" s="362">
        <f>AU2479*'Assumptions (Battery)'!$V$31/10^3</f>
        <v>270.9472665</v>
      </c>
      <c r="AV2692" s="362">
        <f>AV2479*'Assumptions (Battery)'!$V$31/10^3</f>
        <v>270.9472665</v>
      </c>
      <c r="AW2692" s="362">
        <f>AW2479*'Assumptions (Battery)'!$V$31/10^3</f>
        <v>270.9472665</v>
      </c>
      <c r="AX2692" s="362">
        <f>AX2479*'Assumptions (Battery)'!$V$31/10^3</f>
        <v>270.9472665</v>
      </c>
      <c r="AY2692" s="362">
        <f>AY2479*'Assumptions (Battery)'!$V$31/10^3</f>
        <v>270.9472665</v>
      </c>
      <c r="AZ2692" s="362">
        <f>AZ2479*'Assumptions (Battery)'!$V$31/10^3</f>
        <v>270.9472665</v>
      </c>
      <c r="BA2692" s="362">
        <f>BA2479*'Assumptions (Battery)'!$V$31/10^3</f>
        <v>270.9472665</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0.5880522134</v>
      </c>
      <c r="D2695" s="366">
        <f>('Assumptions (T&amp;D)'!D57)*'Inflation GDP Population'!C$11/'Inflation GDP Population'!$S$11</f>
        <v>0.8890935372</v>
      </c>
      <c r="E2695" s="366">
        <f>('Assumptions (T&amp;D)'!E57)*'Inflation GDP Population'!D$11/'Inflation GDP Population'!$S$11</f>
        <v>0.8960536364</v>
      </c>
      <c r="F2695" s="366">
        <f>('Assumptions (T&amp;D)'!F57)*'Inflation GDP Population'!E$11/'Inflation GDP Population'!$S$11</f>
        <v>0.9537681061</v>
      </c>
      <c r="G2695" s="366">
        <f>('Assumptions (T&amp;D)'!G57)*'Inflation GDP Population'!F$11/'Inflation GDP Population'!$S$11</f>
        <v>1.203099276</v>
      </c>
      <c r="H2695" s="366">
        <f>('Assumptions (T&amp;D)'!H57)*'Inflation GDP Population'!G$11/'Inflation GDP Population'!$S$11</f>
        <v>1.659019309</v>
      </c>
      <c r="I2695" s="366">
        <f>('Assumptions (T&amp;D)'!I57)*'Inflation GDP Population'!H$11/'Inflation GDP Population'!$S$11</f>
        <v>2.016511481</v>
      </c>
      <c r="J2695" s="366">
        <f>('Assumptions (T&amp;D)'!J57)*'Inflation GDP Population'!I$11/'Inflation GDP Population'!$S$11</f>
        <v>1.910552099</v>
      </c>
      <c r="K2695" s="366">
        <f>('Assumptions (T&amp;D)'!K57)*'Inflation GDP Population'!J$11/'Inflation GDP Population'!$S$11</f>
        <v>2.534974379</v>
      </c>
      <c r="L2695" s="366">
        <f>('Assumptions (T&amp;D)'!L57)*'Inflation GDP Population'!K$11/'Inflation GDP Population'!$S$11</f>
        <v>2.82326843</v>
      </c>
      <c r="M2695" s="366">
        <f>('Assumptions (T&amp;D)'!M57)*'Inflation GDP Population'!L$11/'Inflation GDP Population'!$S$11</f>
        <v>2.997453544</v>
      </c>
      <c r="N2695" s="366">
        <f>('Assumptions (T&amp;D)'!N57)*'Inflation GDP Population'!M$11/'Inflation GDP Population'!$S$11</f>
        <v>3.120684264</v>
      </c>
      <c r="O2695" s="366">
        <f>('Assumptions (T&amp;D)'!O57)*'Inflation GDP Population'!N$11/'Inflation GDP Population'!$S$11</f>
        <v>3.119819028</v>
      </c>
      <c r="P2695" s="366">
        <f>('Assumptions (T&amp;D)'!P57)*'Inflation GDP Population'!O$11/'Inflation GDP Population'!$S$11</f>
        <v>3.21812074</v>
      </c>
      <c r="Q2695" s="366">
        <f>('Assumptions (T&amp;D)'!Q57)*'Inflation GDP Population'!P$11/'Inflation GDP Population'!$S$11</f>
        <v>3.610884035</v>
      </c>
      <c r="R2695" s="366">
        <f>('Assumptions (T&amp;D)'!R57)*'Inflation GDP Population'!Q$11/'Inflation GDP Population'!$S$11</f>
        <v>3.97817358</v>
      </c>
      <c r="S2695" s="366">
        <f>('Assumptions (T&amp;D)'!S57)*'Inflation GDP Population'!R$11/'Inflation GDP Population'!$S$11</f>
        <v>4.337090499</v>
      </c>
      <c r="T2695" s="366">
        <f>('Assumptions (T&amp;D)'!T57)*'Inflation GDP Population'!S$11/'Inflation GDP Population'!$S$11</f>
        <v>3.758063787</v>
      </c>
      <c r="U2695" s="366">
        <f>('Assumptions (T&amp;D)'!U57)*'Inflation GDP Population'!T$11/'Inflation GDP Population'!$S$11</f>
        <v>3.823432437</v>
      </c>
      <c r="V2695" s="367">
        <f>('Assumptions (T&amp;D)'!V57)*'Inflation GDP Population'!U$16/'Inflation GDP Population'!$S$16</f>
        <v>4.157296008</v>
      </c>
      <c r="W2695" s="367">
        <f>('Assumptions (T&amp;D)'!W57)*'Inflation GDP Population'!V$16/'Inflation GDP Population'!$S$16</f>
        <v>4.245515928</v>
      </c>
      <c r="X2695" s="367">
        <f>('Assumptions (T&amp;D)'!X57)*'Inflation GDP Population'!W$16/'Inflation GDP Population'!$S$16</f>
        <v>4.329356251</v>
      </c>
      <c r="Y2695" s="367">
        <f>('Assumptions (T&amp;D)'!Y57)*'Inflation GDP Population'!X$16/'Inflation GDP Population'!$S$16</f>
        <v>4.44227561</v>
      </c>
      <c r="Z2695" s="367">
        <f>('Assumptions (T&amp;D)'!Z57)*'Inflation GDP Population'!Y$16/'Inflation GDP Population'!$S$16</f>
        <v>4.557966453</v>
      </c>
      <c r="AA2695" s="367">
        <f>('Assumptions (T&amp;D)'!AA57)*'Inflation GDP Population'!Z$16/'Inflation GDP Population'!$S$16</f>
        <v>4.676494206</v>
      </c>
      <c r="AB2695" s="367">
        <f>('Assumptions (T&amp;D)'!AB57)*'Inflation GDP Population'!AA$16/'Inflation GDP Population'!$S$16</f>
        <v>4.797925797</v>
      </c>
      <c r="AC2695" s="367">
        <f>('Assumptions (T&amp;D)'!AC57)*'Inflation GDP Population'!AB$16/'Inflation GDP Population'!$S$16</f>
        <v>4.922329693</v>
      </c>
      <c r="AD2695" s="367">
        <f>('Assumptions (T&amp;D)'!AD57)*'Inflation GDP Population'!AC$16/'Inflation GDP Population'!$S$16</f>
        <v>5.049775932</v>
      </c>
      <c r="AE2695" s="367">
        <f>('Assumptions (T&amp;D)'!AE57)*'Inflation GDP Population'!AD$16/'Inflation GDP Population'!$S$16</f>
        <v>5.180336158</v>
      </c>
      <c r="AF2695" s="367">
        <f>('Assumptions (T&amp;D)'!AF57)*'Inflation GDP Population'!AE$16/'Inflation GDP Population'!$S$16</f>
        <v>5.31408366</v>
      </c>
      <c r="AG2695" s="367">
        <f>('Assumptions (T&amp;D)'!AG57)*'Inflation GDP Population'!AF$16/'Inflation GDP Population'!$S$16</f>
        <v>5.451093406</v>
      </c>
      <c r="AH2695" s="367">
        <f>('Assumptions (T&amp;D)'!AH57)*'Inflation GDP Population'!AG$16/'Inflation GDP Population'!$S$16</f>
        <v>5.591442082</v>
      </c>
      <c r="AI2695" s="367">
        <f>('Assumptions (T&amp;D)'!AI57)*'Inflation GDP Population'!AH$16/'Inflation GDP Population'!$S$16</f>
        <v>5.73520813</v>
      </c>
      <c r="AJ2695" s="367">
        <f>('Assumptions (T&amp;D)'!AJ57)*'Inflation GDP Population'!AI$16/'Inflation GDP Population'!$S$16</f>
        <v>5.88247179</v>
      </c>
      <c r="AK2695" s="367">
        <f>('Assumptions (T&amp;D)'!AK57)*'Inflation GDP Population'!AJ$16/'Inflation GDP Population'!$S$16</f>
        <v>6.033315138</v>
      </c>
      <c r="AL2695" s="367">
        <f>('Assumptions (T&amp;D)'!AL57)*'Inflation GDP Population'!AK$16/'Inflation GDP Population'!$S$16</f>
        <v>6.187822125</v>
      </c>
      <c r="AM2695" s="367">
        <f>('Assumptions (T&amp;D)'!AM57)*'Inflation GDP Population'!AL$16/'Inflation GDP Population'!$S$16</f>
        <v>6.346078624</v>
      </c>
      <c r="AN2695" s="367">
        <f>('Assumptions (T&amp;D)'!AN57)*'Inflation GDP Population'!AM$16/'Inflation GDP Population'!$S$16</f>
        <v>6.508172472</v>
      </c>
      <c r="AO2695" s="367">
        <f>('Assumptions (T&amp;D)'!AO57)*'Inflation GDP Population'!AN$16/'Inflation GDP Population'!$S$16</f>
        <v>6.67419351</v>
      </c>
      <c r="AP2695" s="367">
        <f>('Assumptions (T&amp;D)'!AP57)*'Inflation GDP Population'!AO$16/'Inflation GDP Population'!$S$16</f>
        <v>6.844233632</v>
      </c>
      <c r="AQ2695" s="367">
        <f>('Assumptions (T&amp;D)'!AQ57)*'Inflation GDP Population'!AP$16/'Inflation GDP Population'!$S$16</f>
        <v>7.018386832</v>
      </c>
      <c r="AR2695" s="367">
        <f>('Assumptions (T&amp;D)'!AR57)*'Inflation GDP Population'!AQ$16/'Inflation GDP Population'!$S$16</f>
        <v>7.196749246</v>
      </c>
      <c r="AS2695" s="367">
        <f>('Assumptions (T&amp;D)'!AS57)*'Inflation GDP Population'!AR$16/'Inflation GDP Population'!$S$16</f>
        <v>7.379419205</v>
      </c>
      <c r="AT2695" s="367">
        <f>('Assumptions (T&amp;D)'!AT57)*'Inflation GDP Population'!AS$16/'Inflation GDP Population'!$S$16</f>
        <v>7.56649728</v>
      </c>
      <c r="AU2695" s="367">
        <f>('Assumptions (T&amp;D)'!AU57)*'Inflation GDP Population'!AT$16/'Inflation GDP Population'!$S$16</f>
        <v>7.758086337</v>
      </c>
      <c r="AV2695" s="367">
        <f>('Assumptions (T&amp;D)'!AV57)*'Inflation GDP Population'!AU$16/'Inflation GDP Population'!$S$16</f>
        <v>7.954291583</v>
      </c>
      <c r="AW2695" s="367">
        <f>('Assumptions (T&amp;D)'!AW57)*'Inflation GDP Population'!AV$16/'Inflation GDP Population'!$S$16</f>
        <v>8.155220624</v>
      </c>
      <c r="AX2695" s="367">
        <f>('Assumptions (T&amp;D)'!AX57)*'Inflation GDP Population'!AW$16/'Inflation GDP Population'!$S$16</f>
        <v>8.360983513</v>
      </c>
      <c r="AY2695" s="367">
        <f>('Assumptions (T&amp;D)'!AY57)*'Inflation GDP Population'!AX$16/'Inflation GDP Population'!$S$16</f>
        <v>8.571692809</v>
      </c>
      <c r="AZ2695" s="367">
        <f>('Assumptions (T&amp;D)'!AZ57)*'Inflation GDP Population'!AY$16/'Inflation GDP Population'!$S$16</f>
        <v>8.787463631</v>
      </c>
      <c r="BA2695" s="367">
        <f>('Assumptions (T&amp;D)'!BA57)*'Inflation GDP Population'!AZ$16/'Inflation GDP Population'!$S$16</f>
        <v>9.008413715</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102.0509778</v>
      </c>
      <c r="D2696" s="369">
        <f>'Assumptions (T&amp;D)'!D63/('Assumptions (T&amp;D)'!D9)</f>
        <v>104.2149936</v>
      </c>
      <c r="E2696" s="369">
        <f>'Assumptions (T&amp;D)'!E63/('Assumptions (T&amp;D)'!E9)</f>
        <v>102.9205565</v>
      </c>
      <c r="F2696" s="369">
        <f>'Assumptions (T&amp;D)'!F63/('Assumptions (T&amp;D)'!F9)</f>
        <v>108.0419037</v>
      </c>
      <c r="G2696" s="369">
        <f>'Assumptions (T&amp;D)'!G63/('Assumptions (T&amp;D)'!G9)</f>
        <v>112.2364622</v>
      </c>
      <c r="H2696" s="369">
        <f>'Assumptions (T&amp;D)'!H63/('Assumptions (T&amp;D)'!H9)</f>
        <v>115.9566537</v>
      </c>
      <c r="I2696" s="369">
        <f>'Assumptions (T&amp;D)'!I63/('Assumptions (T&amp;D)'!I9)</f>
        <v>121.4060905</v>
      </c>
      <c r="J2696" s="369">
        <f>'Assumptions (T&amp;D)'!J63/('Assumptions (T&amp;D)'!J9)</f>
        <v>129.5912252</v>
      </c>
      <c r="K2696" s="369">
        <f>'Assumptions (T&amp;D)'!K63/('Assumptions (T&amp;D)'!K9)</f>
        <v>138.3150212</v>
      </c>
      <c r="L2696" s="369">
        <f>'Assumptions (T&amp;D)'!L63/('Assumptions (T&amp;D)'!L9)</f>
        <v>150.888477</v>
      </c>
      <c r="M2696" s="369">
        <f>'Assumptions (T&amp;D)'!M63/('Assumptions (T&amp;D)'!M9)</f>
        <v>154.9332258</v>
      </c>
      <c r="N2696" s="369">
        <f>'Assumptions (T&amp;D)'!N63/('Assumptions (T&amp;D)'!N9)</f>
        <v>175.3449701</v>
      </c>
      <c r="O2696" s="369">
        <f>'Assumptions (T&amp;D)'!O63/('Assumptions (T&amp;D)'!O9)</f>
        <v>189.7546132</v>
      </c>
      <c r="P2696" s="369">
        <f>'Assumptions (T&amp;D)'!P63/('Assumptions (T&amp;D)'!P9)</f>
        <v>209.7813374</v>
      </c>
      <c r="Q2696" s="369">
        <f>'Assumptions (T&amp;D)'!Q63/('Assumptions (T&amp;D)'!Q9)</f>
        <v>232.8531688</v>
      </c>
      <c r="R2696" s="369">
        <f>'Assumptions (T&amp;D)'!R63/('Assumptions (T&amp;D)'!R9)</f>
        <v>259.8069556</v>
      </c>
      <c r="S2696" s="369">
        <f>'Assumptions (T&amp;D)'!S63/('Assumptions (T&amp;D)'!S9)</f>
        <v>287.125636</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5.077828378</v>
      </c>
      <c r="D2697" s="371">
        <f>'Assumptions (T&amp;D)'!D65/('Assumptions (T&amp;D)'!D9)</f>
        <v>4.968445202</v>
      </c>
      <c r="E2697" s="371">
        <f>'Assumptions (T&amp;D)'!E65/('Assumptions (T&amp;D)'!E9)</f>
        <v>4.842319088</v>
      </c>
      <c r="F2697" s="371">
        <f>'Assumptions (T&amp;D)'!F65/('Assumptions (T&amp;D)'!F9)</f>
        <v>4.775234178</v>
      </c>
      <c r="G2697" s="371">
        <f>'Assumptions (T&amp;D)'!G65/('Assumptions (T&amp;D)'!G9)</f>
        <v>4.745737379</v>
      </c>
      <c r="H2697" s="371">
        <f>'Assumptions (T&amp;D)'!H65/('Assumptions (T&amp;D)'!H9)</f>
        <v>4.705001528</v>
      </c>
      <c r="I2697" s="371">
        <f>'Assumptions (T&amp;D)'!I65/('Assumptions (T&amp;D)'!I9)</f>
        <v>4.714738651</v>
      </c>
      <c r="J2697" s="371">
        <f>'Assumptions (T&amp;D)'!J65/('Assumptions (T&amp;D)'!J9)</f>
        <v>4.681536037</v>
      </c>
      <c r="K2697" s="371">
        <f>'Assumptions (T&amp;D)'!K65/('Assumptions (T&amp;D)'!K9)</f>
        <v>4.712777843</v>
      </c>
      <c r="L2697" s="371">
        <f>'Assumptions (T&amp;D)'!L65/('Assumptions (T&amp;D)'!L9)</f>
        <v>4.843456855</v>
      </c>
      <c r="M2697" s="371">
        <f>'Assumptions (T&amp;D)'!M65/('Assumptions (T&amp;D)'!M9)</f>
        <v>4.1475861</v>
      </c>
      <c r="N2697" s="371">
        <f>'Assumptions (T&amp;D)'!N65/('Assumptions (T&amp;D)'!N9)</f>
        <v>4.800984136</v>
      </c>
      <c r="O2697" s="371">
        <f>'Assumptions (T&amp;D)'!O65/('Assumptions (T&amp;D)'!O9)</f>
        <v>4.831333744</v>
      </c>
      <c r="P2697" s="371">
        <f>'Assumptions (T&amp;D)'!P65/('Assumptions (T&amp;D)'!P9)</f>
        <v>4.837476725</v>
      </c>
      <c r="Q2697" s="371">
        <f>'Assumptions (T&amp;D)'!Q65/('Assumptions (T&amp;D)'!Q9)</f>
        <v>4.84169572</v>
      </c>
      <c r="R2697" s="371">
        <f>'Assumptions (T&amp;D)'!R65/('Assumptions (T&amp;D)'!R9)</f>
        <v>4.858235048</v>
      </c>
      <c r="S2697" s="371">
        <f>'Assumptions (T&amp;D)'!S65/('Assumptions (T&amp;D)'!S9)</f>
        <v>4.837527029</v>
      </c>
      <c r="T2697" s="371">
        <f>'Assumptions (T&amp;D)'!T65/('Assumptions (T&amp;D)'!T9)</f>
        <v>4.742416139</v>
      </c>
      <c r="U2697" s="371">
        <f>'Assumptions (T&amp;D)'!U65/('Assumptions (T&amp;D)'!U9)</f>
        <v>4.742416139</v>
      </c>
      <c r="V2697" s="371">
        <f>'Assumptions (T&amp;D)'!V65/('Assumptions (T&amp;D)'!V9)</f>
        <v>4.742416139</v>
      </c>
      <c r="W2697" s="371">
        <f>'Assumptions (T&amp;D)'!W65/('Assumptions (T&amp;D)'!W9)</f>
        <v>4.742416139</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0.9813803083</v>
      </c>
      <c r="D2698" s="366">
        <f>'Assumptions (T&amp;D)'!D55*'Inflation GDP Population'!C$11/'Inflation GDP Population'!$S$11</f>
        <v>0.4130783627</v>
      </c>
      <c r="E2698" s="366">
        <f>'Assumptions (T&amp;D)'!E55*'Inflation GDP Population'!D$11/'Inflation GDP Population'!$S$11</f>
        <v>0.3975132784</v>
      </c>
      <c r="F2698" s="366">
        <f>'Assumptions (T&amp;D)'!F55*'Inflation GDP Population'!E$11/'Inflation GDP Population'!$S$11</f>
        <v>0.428188685</v>
      </c>
      <c r="G2698" s="366">
        <f>'Assumptions (T&amp;D)'!G55*'Inflation GDP Population'!F$11/'Inflation GDP Population'!$S$11</f>
        <v>0.4175218591</v>
      </c>
      <c r="H2698" s="366">
        <f>'Assumptions (T&amp;D)'!H55*'Inflation GDP Population'!G$11/'Inflation GDP Population'!$S$11</f>
        <v>0.5483364501</v>
      </c>
      <c r="I2698" s="366">
        <f>'Assumptions (T&amp;D)'!I55*'Inflation GDP Population'!H$11/'Inflation GDP Population'!$S$11</f>
        <v>0.8318851047</v>
      </c>
      <c r="J2698" s="366">
        <f>'Assumptions (T&amp;D)'!J55*'Inflation GDP Population'!I$11/'Inflation GDP Population'!$S$11</f>
        <v>0.6972346857</v>
      </c>
      <c r="K2698" s="366">
        <f>'Assumptions (T&amp;D)'!K55*'Inflation GDP Population'!J$11/'Inflation GDP Population'!$S$11</f>
        <v>1.066154138</v>
      </c>
      <c r="L2698" s="366">
        <f>'Assumptions (T&amp;D)'!L55*'Inflation GDP Population'!K$11/'Inflation GDP Population'!$S$11</f>
        <v>0.9021886222</v>
      </c>
      <c r="M2698" s="366">
        <f>'Assumptions (T&amp;D)'!M55*'Inflation GDP Population'!L$11/'Inflation GDP Population'!$S$11</f>
        <v>1.121925392</v>
      </c>
      <c r="N2698" s="366">
        <f>'Assumptions (T&amp;D)'!N55*'Inflation GDP Population'!M$11/'Inflation GDP Population'!$S$11</f>
        <v>1.324914004</v>
      </c>
      <c r="O2698" s="366">
        <f>'Assumptions (T&amp;D)'!O55*'Inflation GDP Population'!N$11/'Inflation GDP Population'!$S$11</f>
        <v>1.135402813</v>
      </c>
      <c r="P2698" s="366">
        <f>'Assumptions (T&amp;D)'!P55*'Inflation GDP Population'!O$11/'Inflation GDP Population'!$S$11</f>
        <v>1.954382689</v>
      </c>
      <c r="Q2698" s="366">
        <f>'Assumptions (T&amp;D)'!Q55*'Inflation GDP Population'!P$11/'Inflation GDP Population'!$S$11</f>
        <v>3.130805721</v>
      </c>
      <c r="R2698" s="366">
        <f>'Assumptions (T&amp;D)'!R55*'Inflation GDP Population'!Q$11/'Inflation GDP Population'!$S$11</f>
        <v>3.224078713</v>
      </c>
      <c r="S2698" s="366">
        <f>'Assumptions (T&amp;D)'!S55*'Inflation GDP Population'!R$11/'Inflation GDP Population'!$S$11</f>
        <v>3.841306545</v>
      </c>
      <c r="T2698" s="366">
        <f>'Assumptions (T&amp;D)'!T55*'Inflation GDP Population'!S$11/'Inflation GDP Population'!$S$11</f>
        <v>2.800270872</v>
      </c>
      <c r="U2698" s="366">
        <f>'Assumptions (T&amp;D)'!U55*'Inflation GDP Population'!T$11/'Inflation GDP Population'!$S$11</f>
        <v>2.835642056</v>
      </c>
      <c r="V2698" s="367">
        <f>'Assumptions (T&amp;D)'!V55*'Inflation GDP Population'!U$16/'Inflation GDP Population'!$S$16</f>
        <v>2.939162304</v>
      </c>
      <c r="W2698" s="367">
        <f>'Assumptions (T&amp;D)'!W55*'Inflation GDP Population'!V$16/'Inflation GDP Population'!$S$16</f>
        <v>3.590959897</v>
      </c>
      <c r="X2698" s="367">
        <f>'Assumptions (T&amp;D)'!X55*'Inflation GDP Population'!W$16/'Inflation GDP Population'!$S$16</f>
        <v>4.435781733</v>
      </c>
      <c r="Y2698" s="367">
        <f>'Assumptions (T&amp;D)'!Y55*'Inflation GDP Population'!X$16/'Inflation GDP Population'!$S$16</f>
        <v>4.646257171</v>
      </c>
      <c r="Z2698" s="367">
        <f>'Assumptions (T&amp;D)'!Z55*'Inflation GDP Population'!Y$16/'Inflation GDP Population'!$S$16</f>
        <v>4.863315657</v>
      </c>
      <c r="AA2698" s="367">
        <f>'Assumptions (T&amp;D)'!AA55*'Inflation GDP Population'!Z$16/'Inflation GDP Population'!$S$16</f>
        <v>5.087135115</v>
      </c>
      <c r="AB2698" s="367">
        <f>'Assumptions (T&amp;D)'!AB55*'Inflation GDP Population'!AA$16/'Inflation GDP Population'!$S$16</f>
        <v>5.317897925</v>
      </c>
      <c r="AC2698" s="367">
        <f>'Assumptions (T&amp;D)'!AC55*'Inflation GDP Population'!AB$16/'Inflation GDP Population'!$S$16</f>
        <v>5.58724544</v>
      </c>
      <c r="AD2698" s="367">
        <f>'Assumptions (T&amp;D)'!AD55*'Inflation GDP Population'!AC$16/'Inflation GDP Population'!$S$16</f>
        <v>5.915153882</v>
      </c>
      <c r="AE2698" s="367">
        <f>'Assumptions (T&amp;D)'!AE55*'Inflation GDP Population'!AD$16/'Inflation GDP Population'!$S$16</f>
        <v>6.055569954</v>
      </c>
      <c r="AF2698" s="367">
        <f>'Assumptions (T&amp;D)'!AF55*'Inflation GDP Population'!AE$16/'Inflation GDP Population'!$S$16</f>
        <v>6.349414058</v>
      </c>
      <c r="AG2698" s="367">
        <f>'Assumptions (T&amp;D)'!AG55*'Inflation GDP Population'!AF$16/'Inflation GDP Population'!$S$16</f>
        <v>6.634808923</v>
      </c>
      <c r="AH2698" s="367">
        <f>'Assumptions (T&amp;D)'!AH55*'Inflation GDP Population'!AG$16/'Inflation GDP Population'!$S$16</f>
        <v>6.961011889</v>
      </c>
      <c r="AI2698" s="367">
        <f>'Assumptions (T&amp;D)'!AI55*'Inflation GDP Population'!AH$16/'Inflation GDP Population'!$S$16</f>
        <v>7.208371486</v>
      </c>
      <c r="AJ2698" s="367">
        <f>'Assumptions (T&amp;D)'!AJ55*'Inflation GDP Population'!AI$16/'Inflation GDP Population'!$S$16</f>
        <v>7.545380296</v>
      </c>
      <c r="AK2698" s="367">
        <f>'Assumptions (T&amp;D)'!AK55*'Inflation GDP Population'!AJ$16/'Inflation GDP Population'!$S$16</f>
        <v>7.822329553</v>
      </c>
      <c r="AL2698" s="367">
        <f>'Assumptions (T&amp;D)'!AL55*'Inflation GDP Population'!AK$16/'Inflation GDP Population'!$S$16</f>
        <v>8.500345405</v>
      </c>
      <c r="AM2698" s="367">
        <f>'Assumptions (T&amp;D)'!AM55*'Inflation GDP Population'!AL$16/'Inflation GDP Population'!$S$16</f>
        <v>9.357187387</v>
      </c>
      <c r="AN2698" s="367">
        <f>'Assumptions (T&amp;D)'!AN55*'Inflation GDP Population'!AM$16/'Inflation GDP Population'!$S$16</f>
        <v>9.768893245</v>
      </c>
      <c r="AO2698" s="367">
        <f>'Assumptions (T&amp;D)'!AO55*'Inflation GDP Population'!AN$16/'Inflation GDP Population'!$S$16</f>
        <v>9.535339618</v>
      </c>
      <c r="AP2698" s="367">
        <f>'Assumptions (T&amp;D)'!AP55*'Inflation GDP Population'!AO$16/'Inflation GDP Population'!$S$16</f>
        <v>10.26827315</v>
      </c>
      <c r="AQ2698" s="367">
        <f>'Assumptions (T&amp;D)'!AQ55*'Inflation GDP Population'!AP$16/'Inflation GDP Population'!$S$16</f>
        <v>10.73869884</v>
      </c>
      <c r="AR2698" s="367">
        <f>'Assumptions (T&amp;D)'!AR55*'Inflation GDP Population'!AQ$16/'Inflation GDP Population'!$S$16</f>
        <v>10.2072765</v>
      </c>
      <c r="AS2698" s="367">
        <f>'Assumptions (T&amp;D)'!AS55*'Inflation GDP Population'!AR$16/'Inflation GDP Population'!$S$16</f>
        <v>10.95028228</v>
      </c>
      <c r="AT2698" s="367">
        <f>'Assumptions (T&amp;D)'!AT55*'Inflation GDP Population'!AS$16/'Inflation GDP Population'!$S$16</f>
        <v>11.34061972</v>
      </c>
      <c r="AU2698" s="367">
        <f>'Assumptions (T&amp;D)'!AU55*'Inflation GDP Population'!AT$16/'Inflation GDP Population'!$S$16</f>
        <v>11.92137377</v>
      </c>
      <c r="AV2698" s="367">
        <f>'Assumptions (T&amp;D)'!AV55*'Inflation GDP Population'!AU$16/'Inflation GDP Population'!$S$16</f>
        <v>12.36264478</v>
      </c>
      <c r="AW2698" s="367">
        <f>'Assumptions (T&amp;D)'!AW55*'Inflation GDP Population'!AV$16/'Inflation GDP Population'!$S$16</f>
        <v>12.9578013</v>
      </c>
      <c r="AX2698" s="367">
        <f>'Assumptions (T&amp;D)'!AX55*'Inflation GDP Population'!AW$16/'Inflation GDP Population'!$S$16</f>
        <v>12.58453932</v>
      </c>
      <c r="AY2698" s="367">
        <f>'Assumptions (T&amp;D)'!AY55*'Inflation GDP Population'!AX$16/'Inflation GDP Population'!$S$16</f>
        <v>13.03736735</v>
      </c>
      <c r="AZ2698" s="367">
        <f>'Assumptions (T&amp;D)'!AZ55*'Inflation GDP Population'!AY$16/'Inflation GDP Population'!$S$16</f>
        <v>14.42458641</v>
      </c>
      <c r="BA2698" s="367">
        <f>'Assumptions (T&amp;D)'!BA55*'Inflation GDP Population'!AZ$16/'Inflation GDP Population'!$S$16</f>
        <v>13.64188136</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0.3925521233</v>
      </c>
      <c r="D2699" s="371">
        <f>D2698*'Assumptions (T&amp;D)'!$C$18</f>
        <v>0.1652313451</v>
      </c>
      <c r="E2699" s="371">
        <f>E2698*'Assumptions (T&amp;D)'!$C$18</f>
        <v>0.1590053114</v>
      </c>
      <c r="F2699" s="371">
        <f>F2698*'Assumptions (T&amp;D)'!$C$18</f>
        <v>0.171275474</v>
      </c>
      <c r="G2699" s="371">
        <f>G2698*'Assumptions (T&amp;D)'!$C$18</f>
        <v>0.1670087436</v>
      </c>
      <c r="H2699" s="371">
        <f>H2698*'Assumptions (T&amp;D)'!$C$18</f>
        <v>0.2193345801</v>
      </c>
      <c r="I2699" s="371">
        <f>I2698*'Assumptions (T&amp;D)'!$C$18</f>
        <v>0.3327540419</v>
      </c>
      <c r="J2699" s="371">
        <f>J2698*'Assumptions (T&amp;D)'!$C$18</f>
        <v>0.2788938743</v>
      </c>
      <c r="K2699" s="371">
        <f>K2698*'Assumptions (T&amp;D)'!$C$18</f>
        <v>0.426461655</v>
      </c>
      <c r="L2699" s="371">
        <f>L2698*'Assumptions (T&amp;D)'!$C$18</f>
        <v>0.3608754489</v>
      </c>
      <c r="M2699" s="371">
        <f>M2698*'Assumptions (T&amp;D)'!$C$18</f>
        <v>0.4487701569</v>
      </c>
      <c r="N2699" s="371">
        <f>N2698*'Assumptions (T&amp;D)'!$C$18</f>
        <v>0.5299656017</v>
      </c>
      <c r="O2699" s="371">
        <f>O2698*'Assumptions (T&amp;D)'!$C$18</f>
        <v>0.4541611251</v>
      </c>
      <c r="P2699" s="371">
        <f>P2698*'Assumptions (T&amp;D)'!$C$18</f>
        <v>0.7817530757</v>
      </c>
      <c r="Q2699" s="371">
        <f>Q2698*'Assumptions (T&amp;D)'!$C$18</f>
        <v>1.252322289</v>
      </c>
      <c r="R2699" s="371">
        <f>R2698*'Assumptions (T&amp;D)'!$C$18</f>
        <v>1.289631485</v>
      </c>
      <c r="S2699" s="371">
        <f>S2698*'Assumptions (T&amp;D)'!$C$18</f>
        <v>1.536522618</v>
      </c>
      <c r="T2699" s="371">
        <f>T2698*'Assumptions (T&amp;D)'!$C$18</f>
        <v>1.120108349</v>
      </c>
      <c r="U2699" s="371">
        <f>U2698*'Assumptions (T&amp;D)'!$C$18</f>
        <v>1.134256822</v>
      </c>
      <c r="V2699" s="371">
        <f>V2698*'Assumptions (T&amp;D)'!$C$18</f>
        <v>1.175664922</v>
      </c>
      <c r="W2699" s="371">
        <f>W2698*'Assumptions (T&amp;D)'!$C$18</f>
        <v>1.436383959</v>
      </c>
      <c r="X2699" s="371">
        <f>X2698*'Assumptions (T&amp;D)'!$C$18</f>
        <v>1.774312693</v>
      </c>
      <c r="Y2699" s="371">
        <f>Y2698*'Assumptions (T&amp;D)'!$C$18</f>
        <v>1.858502868</v>
      </c>
      <c r="Z2699" s="371">
        <f>Z2698*'Assumptions (T&amp;D)'!$C$18</f>
        <v>1.945326263</v>
      </c>
      <c r="AA2699" s="371">
        <f>AA2698*'Assumptions (T&amp;D)'!$C$18</f>
        <v>2.034854046</v>
      </c>
      <c r="AB2699" s="371">
        <f>AB2698*'Assumptions (T&amp;D)'!$C$18</f>
        <v>2.12715917</v>
      </c>
      <c r="AC2699" s="371">
        <f>AC2698*'Assumptions (T&amp;D)'!$C$18</f>
        <v>2.234898176</v>
      </c>
      <c r="AD2699" s="371">
        <f>AD2698*'Assumptions (T&amp;D)'!$C$18</f>
        <v>2.366061553</v>
      </c>
      <c r="AE2699" s="371">
        <f>AE2698*'Assumptions (T&amp;D)'!$C$18</f>
        <v>2.422227981</v>
      </c>
      <c r="AF2699" s="371">
        <f>AF2698*'Assumptions (T&amp;D)'!$C$18</f>
        <v>2.539765623</v>
      </c>
      <c r="AG2699" s="371">
        <f>AG2698*'Assumptions (T&amp;D)'!$C$18</f>
        <v>2.653923569</v>
      </c>
      <c r="AH2699" s="371">
        <f>AH2698*'Assumptions (T&amp;D)'!$C$18</f>
        <v>2.784404756</v>
      </c>
      <c r="AI2699" s="371">
        <f>AI2698*'Assumptions (T&amp;D)'!$C$18</f>
        <v>2.883348594</v>
      </c>
      <c r="AJ2699" s="371">
        <f>AJ2698*'Assumptions (T&amp;D)'!$C$18</f>
        <v>3.018152118</v>
      </c>
      <c r="AK2699" s="371">
        <f>AK2698*'Assumptions (T&amp;D)'!$C$18</f>
        <v>3.128931821</v>
      </c>
      <c r="AL2699" s="371">
        <f>AL2698*'Assumptions (T&amp;D)'!$C$18</f>
        <v>3.400138162</v>
      </c>
      <c r="AM2699" s="371">
        <f>AM2698*'Assumptions (T&amp;D)'!$C$18</f>
        <v>3.742874955</v>
      </c>
      <c r="AN2699" s="371">
        <f>AN2698*'Assumptions (T&amp;D)'!$C$18</f>
        <v>3.907557298</v>
      </c>
      <c r="AO2699" s="371">
        <f>AO2698*'Assumptions (T&amp;D)'!$C$18</f>
        <v>3.814135847</v>
      </c>
      <c r="AP2699" s="371">
        <f>AP2698*'Assumptions (T&amp;D)'!$C$18</f>
        <v>4.10730926</v>
      </c>
      <c r="AQ2699" s="371">
        <f>AQ2698*'Assumptions (T&amp;D)'!$C$18</f>
        <v>4.295479538</v>
      </c>
      <c r="AR2699" s="371">
        <f>AR2698*'Assumptions (T&amp;D)'!$C$18</f>
        <v>4.082910599</v>
      </c>
      <c r="AS2699" s="371">
        <f>AS2698*'Assumptions (T&amp;D)'!$C$18</f>
        <v>4.380112914</v>
      </c>
      <c r="AT2699" s="371">
        <f>AT2698*'Assumptions (T&amp;D)'!$C$18</f>
        <v>4.53624789</v>
      </c>
      <c r="AU2699" s="371">
        <f>AU2698*'Assumptions (T&amp;D)'!$C$18</f>
        <v>4.768549507</v>
      </c>
      <c r="AV2699" s="371">
        <f>AV2698*'Assumptions (T&amp;D)'!$C$18</f>
        <v>4.945057913</v>
      </c>
      <c r="AW2699" s="371">
        <f>AW2698*'Assumptions (T&amp;D)'!$C$18</f>
        <v>5.18312052</v>
      </c>
      <c r="AX2699" s="371">
        <f>AX2698*'Assumptions (T&amp;D)'!$C$18</f>
        <v>5.033815726</v>
      </c>
      <c r="AY2699" s="371">
        <f>AY2698*'Assumptions (T&amp;D)'!$C$18</f>
        <v>5.214946941</v>
      </c>
      <c r="AZ2699" s="371">
        <f>AZ2698*'Assumptions (T&amp;D)'!$C$18</f>
        <v>5.769834564</v>
      </c>
      <c r="BA2699" s="371">
        <f>BA2698*'Assumptions (T&amp;D)'!$C$18</f>
        <v>5.456752545</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0.588828185</v>
      </c>
      <c r="D2700" s="371">
        <f>D2698*'Assumptions (T&amp;D)'!$C$19</f>
        <v>0.2478470176</v>
      </c>
      <c r="E2700" s="371">
        <f>E2698*'Assumptions (T&amp;D)'!$C$19</f>
        <v>0.2385079671</v>
      </c>
      <c r="F2700" s="371">
        <f>F2698*'Assumptions (T&amp;D)'!$C$19</f>
        <v>0.256913211</v>
      </c>
      <c r="G2700" s="371">
        <f>G2698*'Assumptions (T&amp;D)'!$C$19</f>
        <v>0.2505131155</v>
      </c>
      <c r="H2700" s="371">
        <f>H2698*'Assumptions (T&amp;D)'!$C$19</f>
        <v>0.3290018701</v>
      </c>
      <c r="I2700" s="371">
        <f>I2698*'Assumptions (T&amp;D)'!$C$19</f>
        <v>0.4991310628</v>
      </c>
      <c r="J2700" s="371">
        <f>J2698*'Assumptions (T&amp;D)'!$C$19</f>
        <v>0.4183408114</v>
      </c>
      <c r="K2700" s="371">
        <f>K2698*'Assumptions (T&amp;D)'!$C$19</f>
        <v>0.6396924825</v>
      </c>
      <c r="L2700" s="371">
        <f>L2698*'Assumptions (T&amp;D)'!$C$19</f>
        <v>0.5413131733</v>
      </c>
      <c r="M2700" s="371">
        <f>M2698*'Assumptions (T&amp;D)'!$C$19</f>
        <v>0.6731552354</v>
      </c>
      <c r="N2700" s="371">
        <f>N2698*'Assumptions (T&amp;D)'!$C$19</f>
        <v>0.7949484026</v>
      </c>
      <c r="O2700" s="371">
        <f>O2698*'Assumptions (T&amp;D)'!$C$19</f>
        <v>0.6812416876</v>
      </c>
      <c r="P2700" s="371">
        <f>P2698*'Assumptions (T&amp;D)'!$C$19</f>
        <v>1.172629613</v>
      </c>
      <c r="Q2700" s="371">
        <f>Q2698*'Assumptions (T&amp;D)'!$C$19</f>
        <v>1.878483433</v>
      </c>
      <c r="R2700" s="371">
        <f>R2698*'Assumptions (T&amp;D)'!$C$19</f>
        <v>1.934447228</v>
      </c>
      <c r="S2700" s="371">
        <f>S2698*'Assumptions (T&amp;D)'!$C$19</f>
        <v>2.304783927</v>
      </c>
      <c r="T2700" s="371">
        <f>T2698*'Assumptions (T&amp;D)'!$C$19</f>
        <v>1.680162523</v>
      </c>
      <c r="U2700" s="371">
        <f>U2698*'Assumptions (T&amp;D)'!$C$19</f>
        <v>1.701385234</v>
      </c>
      <c r="V2700" s="371">
        <f>V2698*'Assumptions (T&amp;D)'!$C$19</f>
        <v>1.763497382</v>
      </c>
      <c r="W2700" s="371">
        <f>W2698*'Assumptions (T&amp;D)'!$C$19</f>
        <v>2.154575938</v>
      </c>
      <c r="X2700" s="371">
        <f>X2698*'Assumptions (T&amp;D)'!$C$19</f>
        <v>2.66146904</v>
      </c>
      <c r="Y2700" s="371">
        <f>Y2698*'Assumptions (T&amp;D)'!$C$19</f>
        <v>2.787754302</v>
      </c>
      <c r="Z2700" s="371">
        <f>Z2698*'Assumptions (T&amp;D)'!$C$19</f>
        <v>2.917989394</v>
      </c>
      <c r="AA2700" s="371">
        <f>AA2698*'Assumptions (T&amp;D)'!$C$19</f>
        <v>3.052281069</v>
      </c>
      <c r="AB2700" s="371">
        <f>AB2698*'Assumptions (T&amp;D)'!$C$19</f>
        <v>3.190738755</v>
      </c>
      <c r="AC2700" s="371">
        <f>AC2698*'Assumptions (T&amp;D)'!$C$19</f>
        <v>3.352347264</v>
      </c>
      <c r="AD2700" s="371">
        <f>AD2698*'Assumptions (T&amp;D)'!$C$19</f>
        <v>3.549092329</v>
      </c>
      <c r="AE2700" s="371">
        <f>AE2698*'Assumptions (T&amp;D)'!$C$19</f>
        <v>3.633341972</v>
      </c>
      <c r="AF2700" s="371">
        <f>AF2698*'Assumptions (T&amp;D)'!$C$19</f>
        <v>3.809648435</v>
      </c>
      <c r="AG2700" s="371">
        <f>AG2698*'Assumptions (T&amp;D)'!$C$19</f>
        <v>3.980885354</v>
      </c>
      <c r="AH2700" s="371">
        <f>AH2698*'Assumptions (T&amp;D)'!$C$19</f>
        <v>4.176607134</v>
      </c>
      <c r="AI2700" s="371">
        <f>AI2698*'Assumptions (T&amp;D)'!$C$19</f>
        <v>4.325022892</v>
      </c>
      <c r="AJ2700" s="371">
        <f>AJ2698*'Assumptions (T&amp;D)'!$C$19</f>
        <v>4.527228178</v>
      </c>
      <c r="AK2700" s="371">
        <f>AK2698*'Assumptions (T&amp;D)'!$C$19</f>
        <v>4.693397732</v>
      </c>
      <c r="AL2700" s="371">
        <f>AL2698*'Assumptions (T&amp;D)'!$C$19</f>
        <v>5.100207243</v>
      </c>
      <c r="AM2700" s="371">
        <f>AM2698*'Assumptions (T&amp;D)'!$C$19</f>
        <v>5.614312432</v>
      </c>
      <c r="AN2700" s="371">
        <f>AN2698*'Assumptions (T&amp;D)'!$C$19</f>
        <v>5.861335947</v>
      </c>
      <c r="AO2700" s="371">
        <f>AO2698*'Assumptions (T&amp;D)'!$C$19</f>
        <v>5.721203771</v>
      </c>
      <c r="AP2700" s="371">
        <f>AP2698*'Assumptions (T&amp;D)'!$C$19</f>
        <v>6.16096389</v>
      </c>
      <c r="AQ2700" s="371">
        <f>AQ2698*'Assumptions (T&amp;D)'!$C$19</f>
        <v>6.443219307</v>
      </c>
      <c r="AR2700" s="371">
        <f>AR2698*'Assumptions (T&amp;D)'!$C$19</f>
        <v>6.124365899</v>
      </c>
      <c r="AS2700" s="371">
        <f>AS2698*'Assumptions (T&amp;D)'!$C$19</f>
        <v>6.570169371</v>
      </c>
      <c r="AT2700" s="371">
        <f>AT2698*'Assumptions (T&amp;D)'!$C$19</f>
        <v>6.804371835</v>
      </c>
      <c r="AU2700" s="371">
        <f>AU2698*'Assumptions (T&amp;D)'!$C$19</f>
        <v>7.15282426</v>
      </c>
      <c r="AV2700" s="371">
        <f>AV2698*'Assumptions (T&amp;D)'!$C$19</f>
        <v>7.41758687</v>
      </c>
      <c r="AW2700" s="371">
        <f>AW2698*'Assumptions (T&amp;D)'!$C$19</f>
        <v>7.77468078</v>
      </c>
      <c r="AX2700" s="371">
        <f>AX2698*'Assumptions (T&amp;D)'!$C$19</f>
        <v>7.550723589</v>
      </c>
      <c r="AY2700" s="371">
        <f>AY2698*'Assumptions (T&amp;D)'!$C$19</f>
        <v>7.822420411</v>
      </c>
      <c r="AZ2700" s="371">
        <f>AZ2698*'Assumptions (T&amp;D)'!$C$19</f>
        <v>8.654751846</v>
      </c>
      <c r="BA2700" s="371">
        <f>BA2698*'Assumptions (T&amp;D)'!$C$19</f>
        <v>8.185128818</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-0.01853675658</v>
      </c>
      <c r="D2701" s="372">
        <f t="array" ref="D2701">SUM(IF(ISERROR(D2702:D2752),"",D2702:D2752))</f>
        <v>-0.02721966407</v>
      </c>
      <c r="E2701" s="372">
        <f t="array" ref="E2701">SUM(IF(ISERROR(E2702:E2752),"",E2702:E2752))</f>
        <v>-0.03602100929</v>
      </c>
      <c r="F2701" s="372">
        <f t="array" ref="F2701">SUM(IF(ISERROR(F2702:F2752),"",F2702:F2752))</f>
        <v>-0.04581982941</v>
      </c>
      <c r="G2701" s="372">
        <f t="array" ref="G2701">SUM(IF(ISERROR(G2702:G2752),"",G2702:G2752))</f>
        <v>-0.05588261364</v>
      </c>
      <c r="H2701" s="372">
        <f t="array" ref="H2701">SUM(IF(ISERROR(H2702:H2752),"",H2702:H2752))</f>
        <v>-0.06889426548</v>
      </c>
      <c r="I2701" s="372">
        <f t="array" ref="I2701">SUM(IF(ISERROR(I2702:I2752),"",I2702:I2752))</f>
        <v>-0.08787976642</v>
      </c>
      <c r="J2701" s="372">
        <f t="array" ref="J2701">SUM(IF(ISERROR(J2702:J2752),"",J2702:J2752))</f>
        <v>-0.1052237405</v>
      </c>
      <c r="K2701" s="372">
        <f t="array" ref="K2701">SUM(IF(ISERROR(K2702:K2752),"",K2702:K2752))</f>
        <v>-0.1303598713</v>
      </c>
      <c r="L2701" s="372">
        <f t="array" ref="L2701">SUM(IF(ISERROR(L2702:L2752),"",L2702:L2752))</f>
        <v>-0.1535929132</v>
      </c>
      <c r="M2701" s="372">
        <f t="array" ref="M2701">SUM(IF(ISERROR(M2702:M2752),"",M2702:M2752))</f>
        <v>-0.1820800125</v>
      </c>
      <c r="N2701" s="372">
        <f t="array" ref="N2701">SUM(IF(ISERROR(N2702:N2752),"",N2702:N2752))</f>
        <v>-0.21575439</v>
      </c>
      <c r="O2701" s="372">
        <f t="array" ref="O2701">SUM(IF(ISERROR(O2702:O2752),"",O2702:O2752))</f>
        <v>-0.2474487271</v>
      </c>
      <c r="P2701" s="372">
        <f t="array" ref="P2701">SUM(IF(ISERROR(P2702:P2752),"",P2702:P2752))</f>
        <v>-0.2961178087</v>
      </c>
      <c r="Q2701" s="372">
        <f t="array" ref="Q2701">SUM(IF(ISERROR(Q2702:Q2752),"",Q2702:Q2752))</f>
        <v>-0.3693194837</v>
      </c>
      <c r="R2701" s="372">
        <f t="array" ref="R2701">SUM(IF(ISERROR(R2702:R2752),"",R2702:R2752))</f>
        <v>-0.4105770384</v>
      </c>
      <c r="S2701" s="372">
        <f t="array" ref="S2701">SUM(IF(ISERROR(S2702:S2752),"",S2702:S2752))</f>
        <v>-0.4869848884</v>
      </c>
      <c r="T2701" s="372">
        <f t="array" ref="T2701">SUM(IF(ISERROR(T2702:T2752),"",T2702:T2752))</f>
        <v>-0.547948294</v>
      </c>
      <c r="U2701" s="372">
        <f t="array" ref="U2701">SUM(IF(ISERROR(U2702:U2752),"",U2702:U2752))</f>
        <v>-0.6113133246</v>
      </c>
      <c r="V2701" s="372">
        <f t="array" ref="V2701">SUM(IF(ISERROR(V2702:V2752),"",V2702:V2752))</f>
        <v>-0.6800476812</v>
      </c>
      <c r="W2701" s="372">
        <f t="array" ref="W2701">SUM(IF(ISERROR(W2702:W2752),"",W2702:W2752))</f>
        <v>-0.7594020058</v>
      </c>
      <c r="X2701" s="372">
        <f t="array" ref="X2701">SUM(IF(ISERROR(X2702:X2752),"",X2702:X2752))</f>
        <v>-0.8477398189</v>
      </c>
      <c r="Y2701" s="372">
        <f t="array" ref="Y2701">SUM(IF(ISERROR(Y2702:Y2752),"",Y2702:Y2752))</f>
        <v>-0.9493509299</v>
      </c>
      <c r="Z2701" s="372">
        <f t="array" ref="Z2701">SUM(IF(ISERROR(Z2702:Z2752),"",Z2702:Z2752))</f>
        <v>-1.04591068</v>
      </c>
      <c r="AA2701" s="372">
        <f t="array" ref="AA2701">SUM(IF(ISERROR(AA2702:AA2752),"",AA2702:AA2752))</f>
        <v>-1.157497022</v>
      </c>
      <c r="AB2701" s="372">
        <f t="array" ref="AB2701">SUM(IF(ISERROR(AB2702:AB2752),"",AB2702:AB2752))</f>
        <v>-1.270416981</v>
      </c>
      <c r="AC2701" s="372">
        <f t="array" ref="AC2701">SUM(IF(ISERROR(AC2702:AC2752),"",AC2702:AC2752))</f>
        <v>-1.386097272</v>
      </c>
      <c r="AD2701" s="372">
        <f t="array" ref="AD2701">SUM(IF(ISERROR(AD2702:AD2752),"",AD2702:AD2752))</f>
        <v>-1.520646346</v>
      </c>
      <c r="AE2701" s="372">
        <f t="array" ref="AE2701">SUM(IF(ISERROR(AE2702:AE2752),"",AE2702:AE2752))</f>
        <v>-1.633208863</v>
      </c>
      <c r="AF2701" s="372">
        <f t="array" ref="AF2701">SUM(IF(ISERROR(AF2702:AF2752),"",AF2702:AF2752))</f>
        <v>-1.71209551</v>
      </c>
      <c r="AG2701" s="372">
        <f t="array" ref="AG2701">SUM(IF(ISERROR(AG2702:AG2752),"",AG2702:AG2752))</f>
        <v>-1.796585971</v>
      </c>
      <c r="AH2701" s="372">
        <f t="array" ref="AH2701">SUM(IF(ISERROR(AH2702:AH2752),"",AH2702:AH2752))</f>
        <v>-1.86786539</v>
      </c>
      <c r="AI2701" s="372">
        <f t="array" ref="AI2701">SUM(IF(ISERROR(AI2702:AI2752),"",AI2702:AI2752))</f>
        <v>-1.986646054</v>
      </c>
      <c r="AJ2701" s="372">
        <f t="array" ref="AJ2701">SUM(IF(ISERROR(AJ2702:AJ2752),"",AJ2702:AJ2752))</f>
        <v>-2.116094216</v>
      </c>
      <c r="AK2701" s="372">
        <f t="array" ref="AK2701">SUM(IF(ISERROR(AK2702:AK2752),"",AK2702:AK2752))</f>
        <v>-2.253000086</v>
      </c>
      <c r="AL2701" s="372">
        <f t="array" ref="AL2701">SUM(IF(ISERROR(AL2702:AL2752),"",AL2702:AL2752))</f>
        <v>-2.384520053</v>
      </c>
      <c r="AM2701" s="372">
        <f t="array" ref="AM2701">SUM(IF(ISERROR(AM2702:AM2752),"",AM2702:AM2752))</f>
        <v>-2.506462646</v>
      </c>
      <c r="AN2701" s="372">
        <f t="array" ref="AN2701">SUM(IF(ISERROR(AN2702:AN2752),"",AN2702:AN2752))</f>
        <v>-2.63399941</v>
      </c>
      <c r="AO2701" s="372">
        <f t="array" ref="AO2701">SUM(IF(ISERROR(AO2702:AO2752),"",AO2702:AO2752))</f>
        <v>-2.754958693</v>
      </c>
      <c r="AP2701" s="372">
        <f t="array" ref="AP2701">SUM(IF(ISERROR(AP2702:AP2752),"",AP2702:AP2752))</f>
        <v>-2.88702735</v>
      </c>
      <c r="AQ2701" s="372">
        <f t="array" ref="AQ2701">SUM(IF(ISERROR(AQ2702:AQ2752),"",AQ2702:AQ2752))</f>
        <v>-3.025511636</v>
      </c>
      <c r="AR2701" s="372">
        <f t="array" ref="AR2701">SUM(IF(ISERROR(AR2702:AR2752),"",AR2702:AR2752))</f>
        <v>-3.150331018</v>
      </c>
      <c r="AS2701" s="372">
        <f t="array" ref="AS2701">SUM(IF(ISERROR(AS2702:AS2752),"",AS2702:AS2752))</f>
        <v>-3.282689608</v>
      </c>
      <c r="AT2701" s="372">
        <f t="array" ref="AT2701">SUM(IF(ISERROR(AT2702:AT2752),"",AT2702:AT2752))</f>
        <v>-3.423387954</v>
      </c>
      <c r="AU2701" s="372">
        <f t="array" ref="AU2701">SUM(IF(ISERROR(AU2702:AU2752),"",AU2702:AU2752))</f>
        <v>-3.570605718</v>
      </c>
      <c r="AV2701" s="372">
        <f t="array" ref="AV2701">SUM(IF(ISERROR(AV2702:AV2752),"",AV2702:AV2752))</f>
        <v>-3.722338082</v>
      </c>
      <c r="AW2701" s="372">
        <f t="array" ref="AW2701">SUM(IF(ISERROR(AW2702:AW2752),"",AW2702:AW2752))</f>
        <v>-3.880159995</v>
      </c>
      <c r="AX2701" s="372">
        <f t="array" ref="AX2701">SUM(IF(ISERROR(AX2702:AX2752),"",AX2702:AX2752))</f>
        <v>-4.029056034</v>
      </c>
      <c r="AY2701" s="372">
        <f t="array" ref="AY2701">SUM(IF(ISERROR(AY2702:AY2752),"",AY2702:AY2752))</f>
        <v>-4.180809114</v>
      </c>
      <c r="AZ2701" s="372">
        <f t="array" ref="AZ2701">SUM(IF(ISERROR(AZ2702:AZ2752),"",AZ2702:AZ2752))</f>
        <v>-4.355479708</v>
      </c>
      <c r="BA2701" s="372">
        <f t="array" ref="BA2701">SUM(IF(ISERROR(BA2702:BA2752),"",BA2702:BA2752))</f>
        <v>-4.497974096</v>
      </c>
      <c r="BB2701" s="372">
        <f t="array" ref="BB2701">SUM(IF(ISERROR(BB2702:BB2752),"",BB2702:BB2752))</f>
        <v>-4.357098504</v>
      </c>
      <c r="BC2701" s="372">
        <f t="array" ref="BC2701">SUM(IF(ISERROR(BC2702:BC2752),"",BC2702:BC2752))</f>
        <v>-4.193932423</v>
      </c>
      <c r="BD2701" s="372">
        <f t="array" ref="BD2701">SUM(IF(ISERROR(BD2702:BD2752),"",BD2702:BD2752))</f>
        <v>-4.031864939</v>
      </c>
      <c r="BE2701" s="372">
        <f t="array" ref="BE2701">SUM(IF(ISERROR(BE2702:BE2752),"",BE2702:BE2752))</f>
        <v>-3.834329531</v>
      </c>
      <c r="BF2701" s="372">
        <f t="array" ref="BF2701">SUM(IF(ISERROR(BF2702:BF2752),"",BF2702:BF2752))</f>
        <v>-3.609587489</v>
      </c>
      <c r="BG2701" s="372">
        <f t="array" ref="BG2701">SUM(IF(ISERROR(BG2702:BG2752),"",BG2702:BG2752))</f>
        <v>-3.394304971</v>
      </c>
      <c r="BH2701" s="372">
        <f t="array" ref="BH2701">SUM(IF(ISERROR(BH2702:BH2752),"",BH2702:BH2752))</f>
        <v>-3.140645193</v>
      </c>
      <c r="BI2701" s="372">
        <f t="array" ref="BI2701">SUM(IF(ISERROR(BI2702:BI2752),"",BI2702:BI2752))</f>
        <v>-2.860147293</v>
      </c>
      <c r="BJ2701" s="372">
        <f t="array" ref="BJ2701">SUM(IF(ISERROR(BJ2702:BJ2752),"",BJ2702:BJ2752))</f>
        <v>-2.544321871</v>
      </c>
      <c r="BK2701" s="372">
        <f t="array" ref="BK2701">SUM(IF(ISERROR(BK2702:BK2752),"",BK2702:BK2752))</f>
        <v>-2.196775665</v>
      </c>
      <c r="BL2701" s="372">
        <f t="array" ref="BL2701">SUM(IF(ISERROR(BL2702:BL2752),"",BL2702:BL2752))</f>
        <v>-1.810171453</v>
      </c>
      <c r="BM2701" s="372">
        <f t="array" ref="BM2701">SUM(IF(ISERROR(BM2702:BM2752),"",BM2702:BM2752))</f>
        <v>-1.419345861</v>
      </c>
      <c r="BN2701" s="372">
        <f t="array" ref="BN2701">SUM(IF(ISERROR(BN2702:BN2752),"",BN2702:BN2752))</f>
        <v>-0.9927990997</v>
      </c>
      <c r="BO2701" s="372">
        <f t="array" ref="BO2701">SUM(IF(ISERROR(BO2702:BO2752),"",BO2702:BO2752))</f>
        <v>-0.4934317817</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-0.01853675658</v>
      </c>
      <c r="D2702" s="373">
        <f>PPMT('Assumptions (T&amp;D) old'!$B$100,Model!X$1,'Assumptions (T&amp;D) old'!$B$103,Model!$C$2699)</f>
        <v>-0.01941725252</v>
      </c>
      <c r="E2702" s="373">
        <f>PPMT('Assumptions (T&amp;D) old'!$B$100,Model!Y$1,'Assumptions (T&amp;D) old'!$B$103,Model!$C$2699)</f>
        <v>-0.02033957201</v>
      </c>
      <c r="F2702" s="373">
        <f>PPMT('Assumptions (T&amp;D) old'!$B$100,Model!Z$1,'Assumptions (T&amp;D) old'!$B$103,Model!$C$2699)</f>
        <v>-0.02130570168</v>
      </c>
      <c r="G2702" s="373">
        <f>PPMT('Assumptions (T&amp;D) old'!$B$100,Model!AA$1,'Assumptions (T&amp;D) old'!$B$103,Model!$C$2699)</f>
        <v>-0.02231772251</v>
      </c>
      <c r="H2702" s="373">
        <f>PPMT('Assumptions (T&amp;D) old'!$B$100,Model!AB$1,'Assumptions (T&amp;D) old'!$B$103,Model!$C$2699)</f>
        <v>-0.02337781433</v>
      </c>
      <c r="I2702" s="373">
        <f>PPMT('Assumptions (T&amp;D) old'!$B$100,Model!AC$1,'Assumptions (T&amp;D) old'!$B$103,Model!$C$2699)</f>
        <v>-0.02448826051</v>
      </c>
      <c r="J2702" s="373">
        <f>PPMT('Assumptions (T&amp;D) old'!$B$100,Model!AD$1,'Assumptions (T&amp;D) old'!$B$103,Model!$C$2699)</f>
        <v>-0.02565145289</v>
      </c>
      <c r="K2702" s="373">
        <f>PPMT('Assumptions (T&amp;D) old'!$B$100,Model!AE$1,'Assumptions (T&amp;D) old'!$B$103,Model!$C$2699)</f>
        <v>-0.0268698969</v>
      </c>
      <c r="L2702" s="373">
        <f>PPMT('Assumptions (T&amp;D) old'!$B$100,Model!AF$1,'Assumptions (T&amp;D) old'!$B$103,Model!$C$2699)</f>
        <v>-0.028146217</v>
      </c>
      <c r="M2702" s="373">
        <f>PPMT('Assumptions (T&amp;D) old'!$B$100,Model!AG$1,'Assumptions (T&amp;D) old'!$B$103,Model!$C$2699)</f>
        <v>-0.02948316231</v>
      </c>
      <c r="N2702" s="373">
        <f>PPMT('Assumptions (T&amp;D) old'!$B$100,Model!AH$1,'Assumptions (T&amp;D) old'!$B$103,Model!$C$2699)</f>
        <v>-0.03088361252</v>
      </c>
      <c r="O2702" s="373">
        <f>PPMT('Assumptions (T&amp;D) old'!$B$100,Model!AI$1,'Assumptions (T&amp;D) old'!$B$103,Model!$C$2699)</f>
        <v>-0.03235058411</v>
      </c>
      <c r="P2702" s="373">
        <f>PPMT('Assumptions (T&amp;D) old'!$B$100,Model!AJ$1,'Assumptions (T&amp;D) old'!$B$103,Model!$C$2699)</f>
        <v>-0.03388723686</v>
      </c>
      <c r="Q2702" s="373">
        <f>PPMT('Assumptions (T&amp;D) old'!$B$100,Model!AK$1,'Assumptions (T&amp;D) old'!$B$103,Model!$C$2699)</f>
        <v>-0.03549688061</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-0.007802411554</v>
      </c>
      <c r="E2703" s="373">
        <f>PPMT('Assumptions (T&amp;D) old'!$B$100,Model!X$1,'Assumptions (T&amp;D) old'!$B$103,Model!$D$2699)</f>
        <v>-0.008173026103</v>
      </c>
      <c r="F2703" s="373">
        <f>PPMT('Assumptions (T&amp;D) old'!$B$100,Model!Y$1,'Assumptions (T&amp;D) old'!$B$103,Model!$D$2699)</f>
        <v>-0.008561244843</v>
      </c>
      <c r="G2703" s="373">
        <f>PPMT('Assumptions (T&amp;D) old'!$B$100,Model!Z$1,'Assumptions (T&amp;D) old'!$B$103,Model!$D$2699)</f>
        <v>-0.008967903973</v>
      </c>
      <c r="H2703" s="373">
        <f>PPMT('Assumptions (T&amp;D) old'!$B$100,Model!AA$1,'Assumptions (T&amp;D) old'!$B$103,Model!$D$2699)</f>
        <v>-0.009393879412</v>
      </c>
      <c r="I2703" s="373">
        <f>PPMT('Assumptions (T&amp;D) old'!$B$100,Model!AB$1,'Assumptions (T&amp;D) old'!$B$103,Model!$D$2699)</f>
        <v>-0.009840088684</v>
      </c>
      <c r="J2703" s="373">
        <f>PPMT('Assumptions (T&amp;D) old'!$B$100,Model!AC$1,'Assumptions (T&amp;D) old'!$B$103,Model!$D$2699)</f>
        <v>-0.0103074929</v>
      </c>
      <c r="K2703" s="373">
        <f>PPMT('Assumptions (T&amp;D) old'!$B$100,Model!AD$1,'Assumptions (T&amp;D) old'!$B$103,Model!$D$2699)</f>
        <v>-0.01079709881</v>
      </c>
      <c r="L2703" s="373">
        <f>PPMT('Assumptions (T&amp;D) old'!$B$100,Model!AE$1,'Assumptions (T&amp;D) old'!$B$103,Model!$D$2699)</f>
        <v>-0.011309961</v>
      </c>
      <c r="M2703" s="373">
        <f>PPMT('Assumptions (T&amp;D) old'!$B$100,Model!AF$1,'Assumptions (T&amp;D) old'!$B$103,Model!$D$2699)</f>
        <v>-0.01184718415</v>
      </c>
      <c r="N2703" s="373">
        <f>PPMT('Assumptions (T&amp;D) old'!$B$100,Model!AG$1,'Assumptions (T&amp;D) old'!$B$103,Model!$D$2699)</f>
        <v>-0.0124099254</v>
      </c>
      <c r="O2703" s="373">
        <f>PPMT('Assumptions (T&amp;D) old'!$B$100,Model!AH$1,'Assumptions (T&amp;D) old'!$B$103,Model!$D$2699)</f>
        <v>-0.01299939685</v>
      </c>
      <c r="P2703" s="373">
        <f>PPMT('Assumptions (T&amp;D) old'!$B$100,Model!AI$1,'Assumptions (T&amp;D) old'!$B$103,Model!$D$2699)</f>
        <v>-0.0136168682</v>
      </c>
      <c r="Q2703" s="373">
        <f>PPMT('Assumptions (T&amp;D) old'!$B$100,Model!AJ$1,'Assumptions (T&amp;D) old'!$B$103,Model!$D$2699)</f>
        <v>-0.01426366944</v>
      </c>
      <c r="R2703" s="373">
        <f>PPMT('Assumptions (T&amp;D) old'!$B$100,Model!AK$1,'Assumptions (T&amp;D) old'!$B$103,Model!$D$2699)</f>
        <v>-0.01494119374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-0.007508411181</v>
      </c>
      <c r="F2704" s="373">
        <f>PPMT('Assumptions (T&amp;D) old'!$B$100,Model!X$1,'Assumptions (T&amp;D) old'!$B$103,Model!$E$2699)</f>
        <v>-0.007865060712</v>
      </c>
      <c r="G2704" s="373">
        <f>PPMT('Assumptions (T&amp;D) old'!$B$100,Model!Y$1,'Assumptions (T&amp;D) old'!$B$103,Model!$E$2699)</f>
        <v>-0.008238651095</v>
      </c>
      <c r="H2704" s="373">
        <f>PPMT('Assumptions (T&amp;D) old'!$B$100,Model!Z$1,'Assumptions (T&amp;D) old'!$B$103,Model!$E$2699)</f>
        <v>-0.008629987022</v>
      </c>
      <c r="I2704" s="373">
        <f>PPMT('Assumptions (T&amp;D) old'!$B$100,Model!AA$1,'Assumptions (T&amp;D) old'!$B$103,Model!$E$2699)</f>
        <v>-0.009039911406</v>
      </c>
      <c r="J2704" s="373">
        <f>PPMT('Assumptions (T&amp;D) old'!$B$100,Model!AB$1,'Assumptions (T&amp;D) old'!$B$103,Model!$E$2699)</f>
        <v>-0.009469307198</v>
      </c>
      <c r="K2704" s="373">
        <f>PPMT('Assumptions (T&amp;D) old'!$B$100,Model!AC$1,'Assumptions (T&amp;D) old'!$B$103,Model!$E$2699)</f>
        <v>-0.00991909929</v>
      </c>
      <c r="L2704" s="373">
        <f>PPMT('Assumptions (T&amp;D) old'!$B$100,Model!AD$1,'Assumptions (T&amp;D) old'!$B$103,Model!$E$2699)</f>
        <v>-0.01039025651</v>
      </c>
      <c r="M2704" s="373">
        <f>PPMT('Assumptions (T&amp;D) old'!$B$100,Model!AE$1,'Assumptions (T&amp;D) old'!$B$103,Model!$E$2699)</f>
        <v>-0.01088379369</v>
      </c>
      <c r="N2704" s="373">
        <f>PPMT('Assumptions (T&amp;D) old'!$B$100,Model!AF$1,'Assumptions (T&amp;D) old'!$B$103,Model!$E$2699)</f>
        <v>-0.01140077389</v>
      </c>
      <c r="O2704" s="373">
        <f>PPMT('Assumptions (T&amp;D) old'!$B$100,Model!AG$1,'Assumptions (T&amp;D) old'!$B$103,Model!$E$2699)</f>
        <v>-0.01194231065</v>
      </c>
      <c r="P2704" s="373">
        <f>PPMT('Assumptions (T&amp;D) old'!$B$100,Model!AH$1,'Assumptions (T&amp;D) old'!$B$103,Model!$E$2699)</f>
        <v>-0.01250957041</v>
      </c>
      <c r="Q2704" s="373">
        <f>PPMT('Assumptions (T&amp;D) old'!$B$100,Model!AI$1,'Assumptions (T&amp;D) old'!$B$103,Model!$E$2699)</f>
        <v>-0.013103775</v>
      </c>
      <c r="R2704" s="373">
        <f>PPMT('Assumptions (T&amp;D) old'!$B$100,Model!AJ$1,'Assumptions (T&amp;D) old'!$B$103,Model!$E$2699)</f>
        <v>-0.01372620431</v>
      </c>
      <c r="S2704" s="373">
        <f>PPMT('Assumptions (T&amp;D) old'!$B$100,Model!AK$1,'Assumptions (T&amp;D) old'!$B$103,Model!$E$2699)</f>
        <v>-0.01437819902</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-0.008087822179</v>
      </c>
      <c r="G2705" s="373">
        <f>PPMT('Assumptions (T&amp;D) old'!$B$100,Model!X$1,'Assumptions (T&amp;D) old'!$B$103,Model!$F$2699)</f>
        <v>-0.008471993732</v>
      </c>
      <c r="H2705" s="373">
        <f>PPMT('Assumptions (T&amp;D) old'!$B$100,Model!Y$1,'Assumptions (T&amp;D) old'!$B$103,Model!$F$2699)</f>
        <v>-0.008874413434</v>
      </c>
      <c r="I2705" s="373">
        <f>PPMT('Assumptions (T&amp;D) old'!$B$100,Model!Z$1,'Assumptions (T&amp;D) old'!$B$103,Model!$F$2699)</f>
        <v>-0.009295948072</v>
      </c>
      <c r="J2705" s="373">
        <f>PPMT('Assumptions (T&amp;D) old'!$B$100,Model!AA$1,'Assumptions (T&amp;D) old'!$B$103,Model!$F$2699)</f>
        <v>-0.009737505606</v>
      </c>
      <c r="K2705" s="373">
        <f>PPMT('Assumptions (T&amp;D) old'!$B$100,Model!AB$1,'Assumptions (T&amp;D) old'!$B$103,Model!$F$2699)</f>
        <v>-0.01020003712</v>
      </c>
      <c r="L2705" s="373">
        <f>PPMT('Assumptions (T&amp;D) old'!$B$100,Model!AC$1,'Assumptions (T&amp;D) old'!$B$103,Model!$F$2699)</f>
        <v>-0.01068453889</v>
      </c>
      <c r="M2705" s="373">
        <f>PPMT('Assumptions (T&amp;D) old'!$B$100,Model!AD$1,'Assumptions (T&amp;D) old'!$B$103,Model!$F$2699)</f>
        <v>-0.01119205448</v>
      </c>
      <c r="N2705" s="373">
        <f>PPMT('Assumptions (T&amp;D) old'!$B$100,Model!AE$1,'Assumptions (T&amp;D) old'!$B$103,Model!$F$2699)</f>
        <v>-0.01172367707</v>
      </c>
      <c r="O2705" s="373">
        <f>PPMT('Assumptions (T&amp;D) old'!$B$100,Model!AF$1,'Assumptions (T&amp;D) old'!$B$103,Model!$F$2699)</f>
        <v>-0.01228055173</v>
      </c>
      <c r="P2705" s="373">
        <f>PPMT('Assumptions (T&amp;D) old'!$B$100,Model!AG$1,'Assumptions (T&amp;D) old'!$B$103,Model!$F$2699)</f>
        <v>-0.01286387794</v>
      </c>
      <c r="Q2705" s="373">
        <f>PPMT('Assumptions (T&amp;D) old'!$B$100,Model!AH$1,'Assumptions (T&amp;D) old'!$B$103,Model!$F$2699)</f>
        <v>-0.01347491214</v>
      </c>
      <c r="R2705" s="373">
        <f>PPMT('Assumptions (T&amp;D) old'!$B$100,Model!AI$1,'Assumptions (T&amp;D) old'!$B$103,Model!$F$2699)</f>
        <v>-0.01411497047</v>
      </c>
      <c r="S2705" s="373">
        <f>PPMT('Assumptions (T&amp;D) old'!$B$100,Model!AJ$1,'Assumptions (T&amp;D) old'!$B$103,Model!$F$2699)</f>
        <v>-0.01478543156</v>
      </c>
      <c r="T2705" s="373">
        <f>PPMT('Assumptions (T&amp;D) old'!$B$100,Model!AK$1,'Assumptions (T&amp;D) old'!$B$103,Model!$F$2699)</f>
        <v>-0.01548773956</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-0.007886342331</v>
      </c>
      <c r="H2706" s="373">
        <f>PPMT('Assumptions (T&amp;D) old'!$B$100,Model!X$1,'Assumptions (T&amp;D) old'!$B$103,Model!$G$2699)</f>
        <v>-0.008260943592</v>
      </c>
      <c r="I2706" s="373">
        <f>PPMT('Assumptions (T&amp;D) old'!$B$100,Model!Y$1,'Assumptions (T&amp;D) old'!$B$103,Model!$G$2699)</f>
        <v>-0.008653338412</v>
      </c>
      <c r="J2706" s="373">
        <f>PPMT('Assumptions (T&amp;D) old'!$B$100,Model!Z$1,'Assumptions (T&amp;D) old'!$B$103,Model!$G$2699)</f>
        <v>-0.009064371987</v>
      </c>
      <c r="K2706" s="373">
        <f>PPMT('Assumptions (T&amp;D) old'!$B$100,Model!AA$1,'Assumptions (T&amp;D) old'!$B$103,Model!$G$2699)</f>
        <v>-0.009494929656</v>
      </c>
      <c r="L2706" s="373">
        <f>PPMT('Assumptions (T&amp;D) old'!$B$100,Model!AB$1,'Assumptions (T&amp;D) old'!$B$103,Model!$G$2699)</f>
        <v>-0.009945938815</v>
      </c>
      <c r="M2706" s="373">
        <f>PPMT('Assumptions (T&amp;D) old'!$B$100,Model!AC$1,'Assumptions (T&amp;D) old'!$B$103,Model!$G$2699)</f>
        <v>-0.01041837091</v>
      </c>
      <c r="N2706" s="373">
        <f>PPMT('Assumptions (T&amp;D) old'!$B$100,Model!AD$1,'Assumptions (T&amp;D) old'!$B$103,Model!$G$2699)</f>
        <v>-0.01091324353</v>
      </c>
      <c r="O2706" s="373">
        <f>PPMT('Assumptions (T&amp;D) old'!$B$100,Model!AE$1,'Assumptions (T&amp;D) old'!$B$103,Model!$G$2699)</f>
        <v>-0.01143162259</v>
      </c>
      <c r="P2706" s="373">
        <f>PPMT('Assumptions (T&amp;D) old'!$B$100,Model!AF$1,'Assumptions (T&amp;D) old'!$B$103,Model!$G$2699)</f>
        <v>-0.01197462467</v>
      </c>
      <c r="Q2706" s="373">
        <f>PPMT('Assumptions (T&amp;D) old'!$B$100,Model!AG$1,'Assumptions (T&amp;D) old'!$B$103,Model!$G$2699)</f>
        <v>-0.01254341934</v>
      </c>
      <c r="R2706" s="373">
        <f>PPMT('Assumptions (T&amp;D) old'!$B$100,Model!AH$1,'Assumptions (T&amp;D) old'!$B$103,Model!$G$2699)</f>
        <v>-0.01313923176</v>
      </c>
      <c r="S2706" s="373">
        <f>PPMT('Assumptions (T&amp;D) old'!$B$100,Model!AI$1,'Assumptions (T&amp;D) old'!$B$103,Model!$G$2699)</f>
        <v>-0.01376334527</v>
      </c>
      <c r="T2706" s="373">
        <f>PPMT('Assumptions (T&amp;D) old'!$B$100,Model!AJ$1,'Assumptions (T&amp;D) old'!$B$103,Model!$G$2699)</f>
        <v>-0.01441710417</v>
      </c>
      <c r="U2706" s="373">
        <f>PPMT('Assumptions (T&amp;D) old'!$B$100,Model!AK$1,'Assumptions (T&amp;D) old'!$B$103,Model!$G$2699)</f>
        <v>-0.01510191661</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-0.01035722769</v>
      </c>
      <c r="I2707" s="373">
        <f>PPMT('Assumptions (T&amp;D) old'!$B$100,Model!X$1,'Assumptions (T&amp;D) old'!$B$103,Model!$H$2699)</f>
        <v>-0.010849196</v>
      </c>
      <c r="J2707" s="373">
        <f>PPMT('Assumptions (T&amp;D) old'!$B$100,Model!Y$1,'Assumptions (T&amp;D) old'!$B$103,Model!$H$2699)</f>
        <v>-0.01136453281</v>
      </c>
      <c r="K2707" s="373">
        <f>PPMT('Assumptions (T&amp;D) old'!$B$100,Model!Z$1,'Assumptions (T&amp;D) old'!$B$103,Model!$H$2699)</f>
        <v>-0.01190434812</v>
      </c>
      <c r="L2707" s="373">
        <f>PPMT('Assumptions (T&amp;D) old'!$B$100,Model!AA$1,'Assumptions (T&amp;D) old'!$B$103,Model!$H$2699)</f>
        <v>-0.01246980466</v>
      </c>
      <c r="M2707" s="373">
        <f>PPMT('Assumptions (T&amp;D) old'!$B$100,Model!AB$1,'Assumptions (T&amp;D) old'!$B$103,Model!$H$2699)</f>
        <v>-0.01306212038</v>
      </c>
      <c r="N2707" s="373">
        <f>PPMT('Assumptions (T&amp;D) old'!$B$100,Model!AC$1,'Assumptions (T&amp;D) old'!$B$103,Model!$H$2699)</f>
        <v>-0.01368257109</v>
      </c>
      <c r="O2707" s="373">
        <f>PPMT('Assumptions (T&amp;D) old'!$B$100,Model!AD$1,'Assumptions (T&amp;D) old'!$B$103,Model!$H$2699)</f>
        <v>-0.01433249322</v>
      </c>
      <c r="P2707" s="373">
        <f>PPMT('Assumptions (T&amp;D) old'!$B$100,Model!AE$1,'Assumptions (T&amp;D) old'!$B$103,Model!$H$2699)</f>
        <v>-0.01501328665</v>
      </c>
      <c r="Q2707" s="373">
        <f>PPMT('Assumptions (T&amp;D) old'!$B$100,Model!AF$1,'Assumptions (T&amp;D) old'!$B$103,Model!$H$2699)</f>
        <v>-0.01572641776</v>
      </c>
      <c r="R2707" s="373">
        <f>PPMT('Assumptions (T&amp;D) old'!$B$100,Model!AG$1,'Assumptions (T&amp;D) old'!$B$103,Model!$H$2699)</f>
        <v>-0.01647342261</v>
      </c>
      <c r="S2707" s="373">
        <f>PPMT('Assumptions (T&amp;D) old'!$B$100,Model!AH$1,'Assumptions (T&amp;D) old'!$B$103,Model!$H$2699)</f>
        <v>-0.01725591018</v>
      </c>
      <c r="T2707" s="373">
        <f>PPMT('Assumptions (T&amp;D) old'!$B$100,Model!AI$1,'Assumptions (T&amp;D) old'!$B$103,Model!$H$2699)</f>
        <v>-0.01807556592</v>
      </c>
      <c r="U2707" s="373">
        <f>PPMT('Assumptions (T&amp;D) old'!$B$100,Model!AJ$1,'Assumptions (T&amp;D) old'!$B$103,Model!$H$2699)</f>
        <v>-0.0189341553</v>
      </c>
      <c r="V2707" s="373">
        <f>PPMT('Assumptions (T&amp;D) old'!$B$100,Model!AK$1,'Assumptions (T&amp;D) old'!$B$103,Model!$H$2699)</f>
        <v>-0.01983352767</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-0.01571302334</v>
      </c>
      <c r="J2708" s="373">
        <f>PPMT('Assumptions (T&amp;D) old'!$B$100,Model!X$1,'Assumptions (T&amp;D) old'!$B$103,Model!$I$2699)</f>
        <v>-0.01645939195</v>
      </c>
      <c r="K2708" s="373">
        <f>PPMT('Assumptions (T&amp;D) old'!$B$100,Model!Y$1,'Assumptions (T&amp;D) old'!$B$103,Model!$I$2699)</f>
        <v>-0.01724121306</v>
      </c>
      <c r="L2708" s="373">
        <f>PPMT('Assumptions (T&amp;D) old'!$B$100,Model!Z$1,'Assumptions (T&amp;D) old'!$B$103,Model!$I$2699)</f>
        <v>-0.01806017068</v>
      </c>
      <c r="M2708" s="373">
        <f>PPMT('Assumptions (T&amp;D) old'!$B$100,Model!AA$1,'Assumptions (T&amp;D) old'!$B$103,Model!$I$2699)</f>
        <v>-0.01891802879</v>
      </c>
      <c r="N2708" s="373">
        <f>PPMT('Assumptions (T&amp;D) old'!$B$100,Model!AB$1,'Assumptions (T&amp;D) old'!$B$103,Model!$I$2699)</f>
        <v>-0.01981663516</v>
      </c>
      <c r="O2708" s="373">
        <f>PPMT('Assumptions (T&amp;D) old'!$B$100,Model!AC$1,'Assumptions (T&amp;D) old'!$B$103,Model!$I$2699)</f>
        <v>-0.02075792533</v>
      </c>
      <c r="P2708" s="373">
        <f>PPMT('Assumptions (T&amp;D) old'!$B$100,Model!AD$1,'Assumptions (T&amp;D) old'!$B$103,Model!$I$2699)</f>
        <v>-0.02174392678</v>
      </c>
      <c r="Q2708" s="373">
        <f>PPMT('Assumptions (T&amp;D) old'!$B$100,Model!AE$1,'Assumptions (T&amp;D) old'!$B$103,Model!$I$2699)</f>
        <v>-0.0227767633</v>
      </c>
      <c r="R2708" s="373">
        <f>PPMT('Assumptions (T&amp;D) old'!$B$100,Model!AF$1,'Assumptions (T&amp;D) old'!$B$103,Model!$I$2699)</f>
        <v>-0.02385865956</v>
      </c>
      <c r="S2708" s="373">
        <f>PPMT('Assumptions (T&amp;D) old'!$B$100,Model!AG$1,'Assumptions (T&amp;D) old'!$B$103,Model!$I$2699)</f>
        <v>-0.02499194589</v>
      </c>
      <c r="T2708" s="373">
        <f>PPMT('Assumptions (T&amp;D) old'!$B$100,Model!AH$1,'Assumptions (T&amp;D) old'!$B$103,Model!$I$2699)</f>
        <v>-0.02617906332</v>
      </c>
      <c r="U2708" s="373">
        <f>PPMT('Assumptions (T&amp;D) old'!$B$100,Model!AI$1,'Assumptions (T&amp;D) old'!$B$103,Model!$I$2699)</f>
        <v>-0.02742256883</v>
      </c>
      <c r="V2708" s="373">
        <f>PPMT('Assumptions (T&amp;D) old'!$B$100,Model!AJ$1,'Assumptions (T&amp;D) old'!$B$103,Model!$I$2699)</f>
        <v>-0.02872514085</v>
      </c>
      <c r="W2708" s="373">
        <f>PPMT('Assumptions (T&amp;D) old'!$B$100,Model!AK$1,'Assumptions (T&amp;D) old'!$B$103,Model!$I$2699)</f>
        <v>-0.03008958504</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-0.01316968512</v>
      </c>
      <c r="K2709" s="373">
        <f>PPMT('Assumptions (T&amp;D) old'!$B$100,Model!X$1,'Assumptions (T&amp;D) old'!$B$103,Model!$J$2699)</f>
        <v>-0.01379524517</v>
      </c>
      <c r="L2709" s="373">
        <f>PPMT('Assumptions (T&amp;D) old'!$B$100,Model!Y$1,'Assumptions (T&amp;D) old'!$B$103,Model!$J$2699)</f>
        <v>-0.01445051931</v>
      </c>
      <c r="M2709" s="373">
        <f>PPMT('Assumptions (T&amp;D) old'!$B$100,Model!Z$1,'Assumptions (T&amp;D) old'!$B$103,Model!$J$2699)</f>
        <v>-0.01513691898</v>
      </c>
      <c r="N2709" s="373">
        <f>PPMT('Assumptions (T&amp;D) old'!$B$100,Model!AA$1,'Assumptions (T&amp;D) old'!$B$103,Model!$J$2699)</f>
        <v>-0.01585592263</v>
      </c>
      <c r="O2709" s="373">
        <f>PPMT('Assumptions (T&amp;D) old'!$B$100,Model!AB$1,'Assumptions (T&amp;D) old'!$B$103,Model!$J$2699)</f>
        <v>-0.01660907896</v>
      </c>
      <c r="P2709" s="373">
        <f>PPMT('Assumptions (T&amp;D) old'!$B$100,Model!AC$1,'Assumptions (T&amp;D) old'!$B$103,Model!$J$2699)</f>
        <v>-0.01739801021</v>
      </c>
      <c r="Q2709" s="373">
        <f>PPMT('Assumptions (T&amp;D) old'!$B$100,Model!AD$1,'Assumptions (T&amp;D) old'!$B$103,Model!$J$2699)</f>
        <v>-0.01822441569</v>
      </c>
      <c r="R2709" s="373">
        <f>PPMT('Assumptions (T&amp;D) old'!$B$100,Model!AE$1,'Assumptions (T&amp;D) old'!$B$103,Model!$J$2699)</f>
        <v>-0.01909007544</v>
      </c>
      <c r="S2709" s="373">
        <f>PPMT('Assumptions (T&amp;D) old'!$B$100,Model!AF$1,'Assumptions (T&amp;D) old'!$B$103,Model!$J$2699)</f>
        <v>-0.01999685402</v>
      </c>
      <c r="T2709" s="373">
        <f>PPMT('Assumptions (T&amp;D) old'!$B$100,Model!AG$1,'Assumptions (T&amp;D) old'!$B$103,Model!$J$2699)</f>
        <v>-0.02094670459</v>
      </c>
      <c r="U2709" s="373">
        <f>PPMT('Assumptions (T&amp;D) old'!$B$100,Model!AH$1,'Assumptions (T&amp;D) old'!$B$103,Model!$J$2699)</f>
        <v>-0.02194167305</v>
      </c>
      <c r="V2709" s="373">
        <f>PPMT('Assumptions (T&amp;D) old'!$B$100,Model!AI$1,'Assumptions (T&amp;D) old'!$B$103,Model!$J$2699)</f>
        <v>-0.02298390252</v>
      </c>
      <c r="W2709" s="373">
        <f>PPMT('Assumptions (T&amp;D) old'!$B$100,Model!AJ$1,'Assumptions (T&amp;D) old'!$B$103,Model!$J$2699)</f>
        <v>-0.02407563789</v>
      </c>
      <c r="X2709" s="373">
        <f>PPMT('Assumptions (T&amp;D) old'!$B$100,Model!AK$1,'Assumptions (T&amp;D) old'!$B$103,Model!$J$2699)</f>
        <v>-0.02521923069</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-0.02013800313</v>
      </c>
      <c r="L2710" s="373">
        <f>PPMT('Assumptions (T&amp;D) old'!$B$100,Model!X$1,'Assumptions (T&amp;D) old'!$B$103,Model!$K$2699)</f>
        <v>-0.02109455828</v>
      </c>
      <c r="M2710" s="373">
        <f>PPMT('Assumptions (T&amp;D) old'!$B$100,Model!Y$1,'Assumptions (T&amp;D) old'!$B$103,Model!$K$2699)</f>
        <v>-0.0220965498</v>
      </c>
      <c r="N2710" s="373">
        <f>PPMT('Assumptions (T&amp;D) old'!$B$100,Model!Z$1,'Assumptions (T&amp;D) old'!$B$103,Model!$K$2699)</f>
        <v>-0.02314613592</v>
      </c>
      <c r="O2710" s="373">
        <f>PPMT('Assumptions (T&amp;D) old'!$B$100,Model!AA$1,'Assumptions (T&amp;D) old'!$B$103,Model!$K$2699)</f>
        <v>-0.02424557737</v>
      </c>
      <c r="P2710" s="373">
        <f>PPMT('Assumptions (T&amp;D) old'!$B$100,Model!AB$1,'Assumptions (T&amp;D) old'!$B$103,Model!$K$2699)</f>
        <v>-0.0253972423</v>
      </c>
      <c r="Q2710" s="373">
        <f>PPMT('Assumptions (T&amp;D) old'!$B$100,Model!AC$1,'Assumptions (T&amp;D) old'!$B$103,Model!$K$2699)</f>
        <v>-0.02660361131</v>
      </c>
      <c r="R2710" s="373">
        <f>PPMT('Assumptions (T&amp;D) old'!$B$100,Model!AD$1,'Assumptions (T&amp;D) old'!$B$103,Model!$K$2699)</f>
        <v>-0.02786728284</v>
      </c>
      <c r="S2710" s="373">
        <f>PPMT('Assumptions (T&amp;D) old'!$B$100,Model!AE$1,'Assumptions (T&amp;D) old'!$B$103,Model!$K$2699)</f>
        <v>-0.02919097878</v>
      </c>
      <c r="T2710" s="373">
        <f>PPMT('Assumptions (T&amp;D) old'!$B$100,Model!AF$1,'Assumptions (T&amp;D) old'!$B$103,Model!$K$2699)</f>
        <v>-0.03057755027</v>
      </c>
      <c r="U2710" s="373">
        <f>PPMT('Assumptions (T&amp;D) old'!$B$100,Model!AG$1,'Assumptions (T&amp;D) old'!$B$103,Model!$K$2699)</f>
        <v>-0.03202998391</v>
      </c>
      <c r="V2710" s="373">
        <f>PPMT('Assumptions (T&amp;D) old'!$B$100,Model!AH$1,'Assumptions (T&amp;D) old'!$B$103,Model!$K$2699)</f>
        <v>-0.03355140814</v>
      </c>
      <c r="W2710" s="373">
        <f>PPMT('Assumptions (T&amp;D) old'!$B$100,Model!AI$1,'Assumptions (T&amp;D) old'!$B$103,Model!$K$2699)</f>
        <v>-0.03514510003</v>
      </c>
      <c r="X2710" s="373">
        <f>PPMT('Assumptions (T&amp;D) old'!$B$100,Model!AJ$1,'Assumptions (T&amp;D) old'!$B$103,Model!$K$2699)</f>
        <v>-0.03681449228</v>
      </c>
      <c r="Y2710" s="373">
        <f>PPMT('Assumptions (T&amp;D) old'!$B$100,Model!AK$1,'Assumptions (T&amp;D) old'!$B$103,Model!$K$2699)</f>
        <v>-0.03856318067</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-0.01704094808</v>
      </c>
      <c r="M2711" s="373">
        <f>PPMT('Assumptions (T&amp;D) old'!$B$100,Model!X$1,'Assumptions (T&amp;D) old'!$B$103,Model!$L$2699)</f>
        <v>-0.01785039311</v>
      </c>
      <c r="N2711" s="373">
        <f>PPMT('Assumptions (T&amp;D) old'!$B$100,Model!Y$1,'Assumptions (T&amp;D) old'!$B$103,Model!$L$2699)</f>
        <v>-0.01869828678</v>
      </c>
      <c r="O2711" s="373">
        <f>PPMT('Assumptions (T&amp;D) old'!$B$100,Model!Z$1,'Assumptions (T&amp;D) old'!$B$103,Model!$L$2699)</f>
        <v>-0.01958645541</v>
      </c>
      <c r="P2711" s="373">
        <f>PPMT('Assumptions (T&amp;D) old'!$B$100,Model!AA$1,'Assumptions (T&amp;D) old'!$B$103,Model!$L$2699)</f>
        <v>-0.02051681204</v>
      </c>
      <c r="Q2711" s="373">
        <f>PPMT('Assumptions (T&amp;D) old'!$B$100,Model!AB$1,'Assumptions (T&amp;D) old'!$B$103,Model!$L$2699)</f>
        <v>-0.02149136061</v>
      </c>
      <c r="R2711" s="373">
        <f>PPMT('Assumptions (T&amp;D) old'!$B$100,Model!AC$1,'Assumptions (T&amp;D) old'!$B$103,Model!$L$2699)</f>
        <v>-0.02251220024</v>
      </c>
      <c r="S2711" s="373">
        <f>PPMT('Assumptions (T&amp;D) old'!$B$100,Model!AD$1,'Assumptions (T&amp;D) old'!$B$103,Model!$L$2699)</f>
        <v>-0.02358152975</v>
      </c>
      <c r="T2711" s="373">
        <f>PPMT('Assumptions (T&amp;D) old'!$B$100,Model!AE$1,'Assumptions (T&amp;D) old'!$B$103,Model!$L$2699)</f>
        <v>-0.02470165241</v>
      </c>
      <c r="U2711" s="373">
        <f>PPMT('Assumptions (T&amp;D) old'!$B$100,Model!AF$1,'Assumptions (T&amp;D) old'!$B$103,Model!$L$2699)</f>
        <v>-0.0258749809</v>
      </c>
      <c r="V2711" s="373">
        <f>PPMT('Assumptions (T&amp;D) old'!$B$100,Model!AG$1,'Assumptions (T&amp;D) old'!$B$103,Model!$L$2699)</f>
        <v>-0.02710404249</v>
      </c>
      <c r="W2711" s="373">
        <f>PPMT('Assumptions (T&amp;D) old'!$B$100,Model!AH$1,'Assumptions (T&amp;D) old'!$B$103,Model!$L$2699)</f>
        <v>-0.02839148451</v>
      </c>
      <c r="X2711" s="373">
        <f>PPMT('Assumptions (T&amp;D) old'!$B$100,Model!AI$1,'Assumptions (T&amp;D) old'!$B$103,Model!$L$2699)</f>
        <v>-0.02974008003</v>
      </c>
      <c r="Y2711" s="373">
        <f>PPMT('Assumptions (T&amp;D) old'!$B$100,Model!AJ$1,'Assumptions (T&amp;D) old'!$B$103,Model!$L$2699)</f>
        <v>-0.03115273383</v>
      </c>
      <c r="Z2711" s="373">
        <f>PPMT('Assumptions (T&amp;D) old'!$B$100,Model!AK$1,'Assumptions (T&amp;D) old'!$B$103,Model!$L$2699)</f>
        <v>-0.03263248869</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-0.0211914359</v>
      </c>
      <c r="N2712" s="373">
        <f>PPMT('Assumptions (T&amp;D) old'!$B$100,Model!X$1,'Assumptions (T&amp;D) old'!$B$103,Model!$M$2699)</f>
        <v>-0.02219802911</v>
      </c>
      <c r="O2712" s="373">
        <f>PPMT('Assumptions (T&amp;D) old'!$B$100,Model!Y$1,'Assumptions (T&amp;D) old'!$B$103,Model!$M$2699)</f>
        <v>-0.02325243549</v>
      </c>
      <c r="P2712" s="373">
        <f>PPMT('Assumptions (T&amp;D) old'!$B$100,Model!Z$1,'Assumptions (T&amp;D) old'!$B$103,Model!$M$2699)</f>
        <v>-0.02435692617</v>
      </c>
      <c r="Q2712" s="373">
        <f>PPMT('Assumptions (T&amp;D) old'!$B$100,Model!AA$1,'Assumptions (T&amp;D) old'!$B$103,Model!$M$2699)</f>
        <v>-0.02551388017</v>
      </c>
      <c r="R2712" s="373">
        <f>PPMT('Assumptions (T&amp;D) old'!$B$100,Model!AB$1,'Assumptions (T&amp;D) old'!$B$103,Model!$M$2699)</f>
        <v>-0.02672578947</v>
      </c>
      <c r="S2712" s="373">
        <f>PPMT('Assumptions (T&amp;D) old'!$B$100,Model!AC$1,'Assumptions (T&amp;D) old'!$B$103,Model!$M$2699)</f>
        <v>-0.02799526447</v>
      </c>
      <c r="T2712" s="373">
        <f>PPMT('Assumptions (T&amp;D) old'!$B$100,Model!AD$1,'Assumptions (T&amp;D) old'!$B$103,Model!$M$2699)</f>
        <v>-0.02932503954</v>
      </c>
      <c r="U2712" s="373">
        <f>PPMT('Assumptions (T&amp;D) old'!$B$100,Model!AE$1,'Assumptions (T&amp;D) old'!$B$103,Model!$M$2699)</f>
        <v>-0.03071797892</v>
      </c>
      <c r="V2712" s="373">
        <f>PPMT('Assumptions (T&amp;D) old'!$B$100,Model!AF$1,'Assumptions (T&amp;D) old'!$B$103,Model!$M$2699)</f>
        <v>-0.03217708291</v>
      </c>
      <c r="W2712" s="373">
        <f>PPMT('Assumptions (T&amp;D) old'!$B$100,Model!AG$1,'Assumptions (T&amp;D) old'!$B$103,Model!$M$2699)</f>
        <v>-0.03370549435</v>
      </c>
      <c r="X2712" s="373">
        <f>PPMT('Assumptions (T&amp;D) old'!$B$100,Model!AH$1,'Assumptions (T&amp;D) old'!$B$103,Model!$M$2699)</f>
        <v>-0.03530650533</v>
      </c>
      <c r="Y2712" s="373">
        <f>PPMT('Assumptions (T&amp;D) old'!$B$100,Model!AI$1,'Assumptions (T&amp;D) old'!$B$103,Model!$M$2699)</f>
        <v>-0.03698356434</v>
      </c>
      <c r="Z2712" s="373">
        <f>PPMT('Assumptions (T&amp;D) old'!$B$100,Model!AJ$1,'Assumptions (T&amp;D) old'!$B$103,Model!$M$2699)</f>
        <v>-0.03874028364</v>
      </c>
      <c r="AA2712" s="373">
        <f>PPMT('Assumptions (T&amp;D) old'!$B$100,Model!AK$1,'Assumptions (T&amp;D) old'!$B$103,Model!$M$2699)</f>
        <v>-0.04058044712</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-0.02502557691</v>
      </c>
      <c r="O2713" s="373">
        <f>PPMT('Assumptions (T&amp;D) old'!$B$100,Model!X$1,'Assumptions (T&amp;D) old'!$B$103,Model!$N$2699)</f>
        <v>-0.02621429182</v>
      </c>
      <c r="P2713" s="373">
        <f>PPMT('Assumptions (T&amp;D) old'!$B$100,Model!Y$1,'Assumptions (T&amp;D) old'!$B$103,Model!$N$2699)</f>
        <v>-0.02745947068</v>
      </c>
      <c r="Q2713" s="373">
        <f>PPMT('Assumptions (T&amp;D) old'!$B$100,Model!Z$1,'Assumptions (T&amp;D) old'!$B$103,Model!$N$2699)</f>
        <v>-0.02876379553</v>
      </c>
      <c r="R2713" s="373">
        <f>PPMT('Assumptions (T&amp;D) old'!$B$100,Model!AA$1,'Assumptions (T&amp;D) old'!$B$103,Model!$N$2699)</f>
        <v>-0.03013007582</v>
      </c>
      <c r="S2713" s="373">
        <f>PPMT('Assumptions (T&amp;D) old'!$B$100,Model!AB$1,'Assumptions (T&amp;D) old'!$B$103,Model!$N$2699)</f>
        <v>-0.03156125442</v>
      </c>
      <c r="T2713" s="373">
        <f>PPMT('Assumptions (T&amp;D) old'!$B$100,Model!AC$1,'Assumptions (T&amp;D) old'!$B$103,Model!$N$2699)</f>
        <v>-0.03306041401</v>
      </c>
      <c r="U2713" s="373">
        <f>PPMT('Assumptions (T&amp;D) old'!$B$100,Model!AD$1,'Assumptions (T&amp;D) old'!$B$103,Model!$N$2699)</f>
        <v>-0.03463078367</v>
      </c>
      <c r="V2713" s="373">
        <f>PPMT('Assumptions (T&amp;D) old'!$B$100,Model!AE$1,'Assumptions (T&amp;D) old'!$B$103,Model!$N$2699)</f>
        <v>-0.0362757459</v>
      </c>
      <c r="W2713" s="373">
        <f>PPMT('Assumptions (T&amp;D) old'!$B$100,Model!AF$1,'Assumptions (T&amp;D) old'!$B$103,Model!$N$2699)</f>
        <v>-0.03799884383</v>
      </c>
      <c r="X2713" s="373">
        <f>PPMT('Assumptions (T&amp;D) old'!$B$100,Model!AG$1,'Assumptions (T&amp;D) old'!$B$103,Model!$N$2699)</f>
        <v>-0.03980378891</v>
      </c>
      <c r="Y2713" s="373">
        <f>PPMT('Assumptions (T&amp;D) old'!$B$100,Model!AH$1,'Assumptions (T&amp;D) old'!$B$103,Model!$N$2699)</f>
        <v>-0.04169446888</v>
      </c>
      <c r="Z2713" s="373">
        <f>PPMT('Assumptions (T&amp;D) old'!$B$100,Model!AI$1,'Assumptions (T&amp;D) old'!$B$103,Model!$N$2699)</f>
        <v>-0.04367495616</v>
      </c>
      <c r="AA2713" s="373">
        <f>PPMT('Assumptions (T&amp;D) old'!$B$100,Model!AJ$1,'Assumptions (T&amp;D) old'!$B$103,Model!$N$2699)</f>
        <v>-0.04574951657</v>
      </c>
      <c r="AB2713" s="373">
        <f>PPMT('Assumptions (T&amp;D) old'!$B$100,Model!AK$1,'Assumptions (T&amp;D) old'!$B$103,Model!$N$2699)</f>
        <v>-0.04792261861</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-0.02144600353</v>
      </c>
      <c r="P2714" s="373">
        <f>PPMT('Assumptions (T&amp;D) old'!$B$100,Model!X$1,'Assumptions (T&amp;D) old'!$B$103,Model!$O$2699)</f>
        <v>-0.0224646887</v>
      </c>
      <c r="Q2714" s="373">
        <f>PPMT('Assumptions (T&amp;D) old'!$B$100,Model!Y$1,'Assumptions (T&amp;D) old'!$B$103,Model!$O$2699)</f>
        <v>-0.02353176141</v>
      </c>
      <c r="R2714" s="373">
        <f>PPMT('Assumptions (T&amp;D) old'!$B$100,Model!Z$1,'Assumptions (T&amp;D) old'!$B$103,Model!$O$2699)</f>
        <v>-0.02464952008</v>
      </c>
      <c r="S2714" s="373">
        <f>PPMT('Assumptions (T&amp;D) old'!$B$100,Model!AA$1,'Assumptions (T&amp;D) old'!$B$103,Model!$O$2699)</f>
        <v>-0.02582037228</v>
      </c>
      <c r="T2714" s="373">
        <f>PPMT('Assumptions (T&amp;D) old'!$B$100,Model!AB$1,'Assumptions (T&amp;D) old'!$B$103,Model!$O$2699)</f>
        <v>-0.02704683997</v>
      </c>
      <c r="U2714" s="373">
        <f>PPMT('Assumptions (T&amp;D) old'!$B$100,Model!AC$1,'Assumptions (T&amp;D) old'!$B$103,Model!$O$2699)</f>
        <v>-0.02833156486</v>
      </c>
      <c r="V2714" s="373">
        <f>PPMT('Assumptions (T&amp;D) old'!$B$100,Model!AD$1,'Assumptions (T&amp;D) old'!$B$103,Model!$O$2699)</f>
        <v>-0.0296773142</v>
      </c>
      <c r="W2714" s="373">
        <f>PPMT('Assumptions (T&amp;D) old'!$B$100,Model!AE$1,'Assumptions (T&amp;D) old'!$B$103,Model!$O$2699)</f>
        <v>-0.03108698662</v>
      </c>
      <c r="X2714" s="373">
        <f>PPMT('Assumptions (T&amp;D) old'!$B$100,Model!AF$1,'Assumptions (T&amp;D) old'!$B$103,Model!$O$2699)</f>
        <v>-0.03256361848</v>
      </c>
      <c r="Y2714" s="373">
        <f>PPMT('Assumptions (T&amp;D) old'!$B$100,Model!AG$1,'Assumptions (T&amp;D) old'!$B$103,Model!$O$2699)</f>
        <v>-0.03411039036</v>
      </c>
      <c r="Z2714" s="373">
        <f>PPMT('Assumptions (T&amp;D) old'!$B$100,Model!AH$1,'Assumptions (T&amp;D) old'!$B$103,Model!$O$2699)</f>
        <v>-0.0357306339</v>
      </c>
      <c r="AA2714" s="373">
        <f>PPMT('Assumptions (T&amp;D) old'!$B$100,Model!AI$1,'Assumptions (T&amp;D) old'!$B$103,Model!$O$2699)</f>
        <v>-0.03742783901</v>
      </c>
      <c r="AB2714" s="373">
        <f>PPMT('Assumptions (T&amp;D) old'!$B$100,Model!AJ$1,'Assumptions (T&amp;D) old'!$B$103,Model!$O$2699)</f>
        <v>-0.03920566137</v>
      </c>
      <c r="AC2714" s="373">
        <f>PPMT('Assumptions (T&amp;D) old'!$B$100,Model!AK$1,'Assumptions (T&amp;D) old'!$B$103,Model!$O$2699)</f>
        <v>-0.04106793028</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-0.03691526706</v>
      </c>
      <c r="Q2715" s="373">
        <f>PPMT('Assumptions (T&amp;D) old'!$B$100,Model!X$1,'Assumptions (T&amp;D) old'!$B$103,Model!$P$2699)</f>
        <v>-0.03866874225</v>
      </c>
      <c r="R2715" s="373">
        <f>PPMT('Assumptions (T&amp;D) old'!$B$100,Model!Y$1,'Assumptions (T&amp;D) old'!$B$103,Model!$P$2699)</f>
        <v>-0.0405055075</v>
      </c>
      <c r="S2715" s="373">
        <f>PPMT('Assumptions (T&amp;D) old'!$B$100,Model!Z$1,'Assumptions (T&amp;D) old'!$B$103,Model!$P$2699)</f>
        <v>-0.04242951911</v>
      </c>
      <c r="T2715" s="373">
        <f>PPMT('Assumptions (T&amp;D) old'!$B$100,Model!AA$1,'Assumptions (T&amp;D) old'!$B$103,Model!$P$2699)</f>
        <v>-0.04444492127</v>
      </c>
      <c r="U2715" s="373">
        <f>PPMT('Assumptions (T&amp;D) old'!$B$100,Model!AB$1,'Assumptions (T&amp;D) old'!$B$103,Model!$P$2699)</f>
        <v>-0.04655605503</v>
      </c>
      <c r="V2715" s="373">
        <f>PPMT('Assumptions (T&amp;D) old'!$B$100,Model!AC$1,'Assumptions (T&amp;D) old'!$B$103,Model!$P$2699)</f>
        <v>-0.04876746764</v>
      </c>
      <c r="W2715" s="373">
        <f>PPMT('Assumptions (T&amp;D) old'!$B$100,Model!AD$1,'Assumptions (T&amp;D) old'!$B$103,Model!$P$2699)</f>
        <v>-0.05108392235</v>
      </c>
      <c r="X2715" s="373">
        <f>PPMT('Assumptions (T&amp;D) old'!$B$100,Model!AE$1,'Assumptions (T&amp;D) old'!$B$103,Model!$P$2699)</f>
        <v>-0.05351040867</v>
      </c>
      <c r="Y2715" s="373">
        <f>PPMT('Assumptions (T&amp;D) old'!$B$100,Model!AF$1,'Assumptions (T&amp;D) old'!$B$103,Model!$P$2699)</f>
        <v>-0.05605215308</v>
      </c>
      <c r="Z2715" s="373">
        <f>PPMT('Assumptions (T&amp;D) old'!$B$100,Model!AG$1,'Assumptions (T&amp;D) old'!$B$103,Model!$P$2699)</f>
        <v>-0.05871463035</v>
      </c>
      <c r="AA2715" s="373">
        <f>PPMT('Assumptions (T&amp;D) old'!$B$100,Model!AH$1,'Assumptions (T&amp;D) old'!$B$103,Model!$P$2699)</f>
        <v>-0.06150357529</v>
      </c>
      <c r="AB2715" s="373">
        <f>PPMT('Assumptions (T&amp;D) old'!$B$100,Model!AI$1,'Assumptions (T&amp;D) old'!$B$103,Model!$P$2699)</f>
        <v>-0.06442499512</v>
      </c>
      <c r="AC2715" s="373">
        <f>PPMT('Assumptions (T&amp;D) old'!$B$100,Model!AJ$1,'Assumptions (T&amp;D) old'!$B$103,Model!$P$2699)</f>
        <v>-0.06748518239</v>
      </c>
      <c r="AD2715" s="373">
        <f>PPMT('Assumptions (T&amp;D) old'!$B$100,Model!AK$1,'Assumptions (T&amp;D) old'!$B$103,Model!$P$2699)</f>
        <v>-0.07069072855</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-0.05913607911</v>
      </c>
      <c r="R2716" s="373">
        <f>PPMT('Assumptions (T&amp;D) old'!$B$100,Model!X$1,'Assumptions (T&amp;D) old'!$B$103,Model!$Q$2699)</f>
        <v>-0.06194504287</v>
      </c>
      <c r="S2716" s="373">
        <f>PPMT('Assumptions (T&amp;D) old'!$B$100,Model!Y$1,'Assumptions (T&amp;D) old'!$B$103,Model!$Q$2699)</f>
        <v>-0.06488743241</v>
      </c>
      <c r="T2716" s="373">
        <f>PPMT('Assumptions (T&amp;D) old'!$B$100,Model!Z$1,'Assumptions (T&amp;D) old'!$B$103,Model!$Q$2699)</f>
        <v>-0.06796958545</v>
      </c>
      <c r="U2716" s="373">
        <f>PPMT('Assumptions (T&amp;D) old'!$B$100,Model!AA$1,'Assumptions (T&amp;D) old'!$B$103,Model!$Q$2699)</f>
        <v>-0.07119814076</v>
      </c>
      <c r="V2716" s="373">
        <f>PPMT('Assumptions (T&amp;D) old'!$B$100,Model!AB$1,'Assumptions (T&amp;D) old'!$B$103,Model!$Q$2699)</f>
        <v>-0.07458005244</v>
      </c>
      <c r="W2716" s="373">
        <f>PPMT('Assumptions (T&amp;D) old'!$B$100,Model!AC$1,'Assumptions (T&amp;D) old'!$B$103,Model!$Q$2699)</f>
        <v>-0.07812260493</v>
      </c>
      <c r="X2716" s="373">
        <f>PPMT('Assumptions (T&amp;D) old'!$B$100,Model!AD$1,'Assumptions (T&amp;D) old'!$B$103,Model!$Q$2699)</f>
        <v>-0.08183342867</v>
      </c>
      <c r="Y2716" s="373">
        <f>PPMT('Assumptions (T&amp;D) old'!$B$100,Model!AE$1,'Assumptions (T&amp;D) old'!$B$103,Model!$Q$2699)</f>
        <v>-0.08572051653</v>
      </c>
      <c r="Z2716" s="373">
        <f>PPMT('Assumptions (T&amp;D) old'!$B$100,Model!AF$1,'Assumptions (T&amp;D) old'!$B$103,Model!$Q$2699)</f>
        <v>-0.08979224106</v>
      </c>
      <c r="AA2716" s="373">
        <f>PPMT('Assumptions (T&amp;D) old'!$B$100,Model!AG$1,'Assumptions (T&amp;D) old'!$B$103,Model!$Q$2699)</f>
        <v>-0.09405737252</v>
      </c>
      <c r="AB2716" s="373">
        <f>PPMT('Assumptions (T&amp;D) old'!$B$100,Model!AH$1,'Assumptions (T&amp;D) old'!$B$103,Model!$Q$2699)</f>
        <v>-0.09852509771</v>
      </c>
      <c r="AC2716" s="373">
        <f>PPMT('Assumptions (T&amp;D) old'!$B$100,Model!AI$1,'Assumptions (T&amp;D) old'!$B$103,Model!$Q$2699)</f>
        <v>-0.1032050399</v>
      </c>
      <c r="AD2716" s="373">
        <f>PPMT('Assumptions (T&amp;D) old'!$B$100,Model!AJ$1,'Assumptions (T&amp;D) old'!$B$103,Model!$Q$2699)</f>
        <v>-0.1081072792</v>
      </c>
      <c r="AE2716" s="373">
        <f>PPMT('Assumptions (T&amp;D) old'!$B$100,Model!AK$1,'Assumptions (T&amp;D) old'!$B$103,Model!$Q$2699)</f>
        <v>-0.113242375</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-0.06089786169</v>
      </c>
      <c r="S2717" s="373">
        <f>PPMT('Assumptions (T&amp;D) old'!$B$100,Model!X$1,'Assumptions (T&amp;D) old'!$B$103,Model!$R$2699)</f>
        <v>-0.06379051013</v>
      </c>
      <c r="T2717" s="373">
        <f>PPMT('Assumptions (T&amp;D) old'!$B$100,Model!Y$1,'Assumptions (T&amp;D) old'!$B$103,Model!$R$2699)</f>
        <v>-0.06682055936</v>
      </c>
      <c r="U2717" s="373">
        <f>PPMT('Assumptions (T&amp;D) old'!$B$100,Model!Z$1,'Assumptions (T&amp;D) old'!$B$103,Model!$R$2699)</f>
        <v>-0.06999453593</v>
      </c>
      <c r="V2717" s="373">
        <f>PPMT('Assumptions (T&amp;D) old'!$B$100,Model!AA$1,'Assumptions (T&amp;D) old'!$B$103,Model!$R$2699)</f>
        <v>-0.07331927638</v>
      </c>
      <c r="W2717" s="373">
        <f>PPMT('Assumptions (T&amp;D) old'!$B$100,Model!AB$1,'Assumptions (T&amp;D) old'!$B$103,Model!$R$2699)</f>
        <v>-0.07680194201</v>
      </c>
      <c r="X2717" s="373">
        <f>PPMT('Assumptions (T&amp;D) old'!$B$100,Model!AC$1,'Assumptions (T&amp;D) old'!$B$103,Model!$R$2699)</f>
        <v>-0.08045003426</v>
      </c>
      <c r="Y2717" s="373">
        <f>PPMT('Assumptions (T&amp;D) old'!$B$100,Model!AD$1,'Assumptions (T&amp;D) old'!$B$103,Model!$R$2699)</f>
        <v>-0.08427141088</v>
      </c>
      <c r="Z2717" s="373">
        <f>PPMT('Assumptions (T&amp;D) old'!$B$100,Model!AE$1,'Assumptions (T&amp;D) old'!$B$103,Model!$R$2699)</f>
        <v>-0.0882743029</v>
      </c>
      <c r="AA2717" s="373">
        <f>PPMT('Assumptions (T&amp;D) old'!$B$100,Model!AF$1,'Assumptions (T&amp;D) old'!$B$103,Model!$R$2699)</f>
        <v>-0.09246733229</v>
      </c>
      <c r="AB2717" s="373">
        <f>PPMT('Assumptions (T&amp;D) old'!$B$100,Model!AG$1,'Assumptions (T&amp;D) old'!$B$103,Model!$R$2699)</f>
        <v>-0.09685953057</v>
      </c>
      <c r="AC2717" s="373">
        <f>PPMT('Assumptions (T&amp;D) old'!$B$100,Model!AH$1,'Assumptions (T&amp;D) old'!$B$103,Model!$R$2699)</f>
        <v>-0.1014603583</v>
      </c>
      <c r="AD2717" s="373">
        <f>PPMT('Assumptions (T&amp;D) old'!$B$100,Model!AI$1,'Assumptions (T&amp;D) old'!$B$103,Model!$R$2699)</f>
        <v>-0.1062797253</v>
      </c>
      <c r="AE2717" s="373">
        <f>PPMT('Assumptions (T&amp;D) old'!$B$100,Model!AJ$1,'Assumptions (T&amp;D) old'!$B$103,Model!$R$2699)</f>
        <v>-0.1113280122</v>
      </c>
      <c r="AF2717" s="373">
        <f>PPMT('Assumptions (T&amp;D) old'!$B$100,Model!AK$1,'Assumptions (T&amp;D) old'!$B$103,Model!$R$2699)</f>
        <v>-0.1166160928</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-0.07255634108</v>
      </c>
      <c r="T2718" s="373">
        <f>PPMT('Assumptions (T&amp;D) old'!$B$100,Model!X$1,'Assumptions (T&amp;D) old'!$B$103,Model!$S$2699)</f>
        <v>-0.07600276728</v>
      </c>
      <c r="U2718" s="373">
        <f>PPMT('Assumptions (T&amp;D) old'!$B$100,Model!Y$1,'Assumptions (T&amp;D) old'!$B$103,Model!$S$2699)</f>
        <v>-0.07961289873</v>
      </c>
      <c r="V2718" s="373">
        <f>PPMT('Assumptions (T&amp;D) old'!$B$100,Model!Z$1,'Assumptions (T&amp;D) old'!$B$103,Model!$S$2699)</f>
        <v>-0.08339451141</v>
      </c>
      <c r="W2718" s="373">
        <f>PPMT('Assumptions (T&amp;D) old'!$B$100,Model!AA$1,'Assumptions (T&amp;D) old'!$B$103,Model!$S$2699)</f>
        <v>-0.08735575071</v>
      </c>
      <c r="X2718" s="373">
        <f>PPMT('Assumptions (T&amp;D) old'!$B$100,Model!AB$1,'Assumptions (T&amp;D) old'!$B$103,Model!$S$2699)</f>
        <v>-0.09150514887</v>
      </c>
      <c r="Y2718" s="373">
        <f>PPMT('Assumptions (T&amp;D) old'!$B$100,Model!AC$1,'Assumptions (T&amp;D) old'!$B$103,Model!$S$2699)</f>
        <v>-0.09585164344</v>
      </c>
      <c r="Z2718" s="373">
        <f>PPMT('Assumptions (T&amp;D) old'!$B$100,Model!AD$1,'Assumptions (T&amp;D) old'!$B$103,Model!$S$2699)</f>
        <v>-0.1004045965</v>
      </c>
      <c r="AA2718" s="373">
        <f>PPMT('Assumptions (T&amp;D) old'!$B$100,Model!AE$1,'Assumptions (T&amp;D) old'!$B$103,Model!$S$2699)</f>
        <v>-0.1051738148</v>
      </c>
      <c r="AB2718" s="373">
        <f>PPMT('Assumptions (T&amp;D) old'!$B$100,Model!AF$1,'Assumptions (T&amp;D) old'!$B$103,Model!$S$2699)</f>
        <v>-0.110169571</v>
      </c>
      <c r="AC2718" s="373">
        <f>PPMT('Assumptions (T&amp;D) old'!$B$100,Model!AG$1,'Assumptions (T&amp;D) old'!$B$103,Model!$S$2699)</f>
        <v>-0.1154026257</v>
      </c>
      <c r="AD2718" s="373">
        <f>PPMT('Assumptions (T&amp;D) old'!$B$100,Model!AH$1,'Assumptions (T&amp;D) old'!$B$103,Model!$S$2699)</f>
        <v>-0.1208842504</v>
      </c>
      <c r="AE2718" s="373">
        <f>PPMT('Assumptions (T&amp;D) old'!$B$100,Model!AI$1,'Assumptions (T&amp;D) old'!$B$103,Model!$S$2699)</f>
        <v>-0.1266262523</v>
      </c>
      <c r="AF2718" s="373">
        <f>PPMT('Assumptions (T&amp;D) old'!$B$100,Model!AJ$1,'Assumptions (T&amp;D) old'!$B$103,Model!$S$2699)</f>
        <v>-0.1326409993</v>
      </c>
      <c r="AG2718" s="373">
        <f>PPMT('Assumptions (T&amp;D) old'!$B$100,Model!AK$1,'Assumptions (T&amp;D) old'!$B$103,Model!$S$2699)</f>
        <v>-0.1389414467</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-0.0528927869</v>
      </c>
      <c r="U2719" s="373">
        <f>PPMT('Assumptions (T&amp;D) old'!$B$100,Model!X$1,'Assumptions (T&amp;D) old'!$B$103,Model!$T$2699)</f>
        <v>-0.05540519428</v>
      </c>
      <c r="V2719" s="373">
        <f>PPMT('Assumptions (T&amp;D) old'!$B$100,Model!Y$1,'Assumptions (T&amp;D) old'!$B$103,Model!$T$2699)</f>
        <v>-0.05803694101</v>
      </c>
      <c r="W2719" s="373">
        <f>PPMT('Assumptions (T&amp;D) old'!$B$100,Model!Z$1,'Assumptions (T&amp;D) old'!$B$103,Model!$T$2699)</f>
        <v>-0.06079369571</v>
      </c>
      <c r="X2719" s="373">
        <f>PPMT('Assumptions (T&amp;D) old'!$B$100,Model!AA$1,'Assumptions (T&amp;D) old'!$B$103,Model!$T$2699)</f>
        <v>-0.06368139625</v>
      </c>
      <c r="Y2719" s="373">
        <f>PPMT('Assumptions (T&amp;D) old'!$B$100,Model!AB$1,'Assumptions (T&amp;D) old'!$B$103,Model!$T$2699)</f>
        <v>-0.06670626257</v>
      </c>
      <c r="Z2719" s="373">
        <f>PPMT('Assumptions (T&amp;D) old'!$B$100,Model!AC$1,'Assumptions (T&amp;D) old'!$B$103,Model!$T$2699)</f>
        <v>-0.06987481005</v>
      </c>
      <c r="AA2719" s="373">
        <f>PPMT('Assumptions (T&amp;D) old'!$B$100,Model!AD$1,'Assumptions (T&amp;D) old'!$B$103,Model!$T$2699)</f>
        <v>-0.07319386352</v>
      </c>
      <c r="AB2719" s="373">
        <f>PPMT('Assumptions (T&amp;D) old'!$B$100,Model!AE$1,'Assumptions (T&amp;D) old'!$B$103,Model!$T$2699)</f>
        <v>-0.07667057204</v>
      </c>
      <c r="AC2719" s="373">
        <f>PPMT('Assumptions (T&amp;D) old'!$B$100,Model!AF$1,'Assumptions (T&amp;D) old'!$B$103,Model!$T$2699)</f>
        <v>-0.08031242421</v>
      </c>
      <c r="AD2719" s="373">
        <f>PPMT('Assumptions (T&amp;D) old'!$B$100,Model!AG$1,'Assumptions (T&amp;D) old'!$B$103,Model!$T$2699)</f>
        <v>-0.08412726436</v>
      </c>
      <c r="AE2719" s="373">
        <f>PPMT('Assumptions (T&amp;D) old'!$B$100,Model!AH$1,'Assumptions (T&amp;D) old'!$B$103,Model!$T$2699)</f>
        <v>-0.08812330942</v>
      </c>
      <c r="AF2719" s="373">
        <f>PPMT('Assumptions (T&amp;D) old'!$B$100,Model!AI$1,'Assumptions (T&amp;D) old'!$B$103,Model!$T$2699)</f>
        <v>-0.09230916662</v>
      </c>
      <c r="AG2719" s="373">
        <f>PPMT('Assumptions (T&amp;D) old'!$B$100,Model!AJ$1,'Assumptions (T&amp;D) old'!$B$103,Model!$T$2699)</f>
        <v>-0.09669385203</v>
      </c>
      <c r="AH2719" s="373">
        <f>PPMT('Assumptions (T&amp;D) old'!$B$100,Model!AK$1,'Assumptions (T&amp;D) old'!$B$103,Model!$T$2699)</f>
        <v>-0.10128681</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-0.05356089387</v>
      </c>
      <c r="V2720" s="373">
        <f>PPMT('Assumptions (T&amp;D) old'!$B$100,Model!X$1,'Assumptions (T&amp;D) old'!$B$103,Model!$U$2699)</f>
        <v>-0.05610503633</v>
      </c>
      <c r="W2720" s="373">
        <f>PPMT('Assumptions (T&amp;D) old'!$B$100,Model!Y$1,'Assumptions (T&amp;D) old'!$B$103,Model!$U$2699)</f>
        <v>-0.05877002555</v>
      </c>
      <c r="X2720" s="373">
        <f>PPMT('Assumptions (T&amp;D) old'!$B$100,Model!Z$1,'Assumptions (T&amp;D) old'!$B$103,Model!$U$2699)</f>
        <v>-0.06156160177</v>
      </c>
      <c r="Y2720" s="373">
        <f>PPMT('Assumptions (T&amp;D) old'!$B$100,Model!AA$1,'Assumptions (T&amp;D) old'!$B$103,Model!$U$2699)</f>
        <v>-0.06448577785</v>
      </c>
      <c r="Z2720" s="373">
        <f>PPMT('Assumptions (T&amp;D) old'!$B$100,Model!AB$1,'Assumptions (T&amp;D) old'!$B$103,Model!$U$2699)</f>
        <v>-0.0675488523</v>
      </c>
      <c r="AA2720" s="373">
        <f>PPMT('Assumptions (T&amp;D) old'!$B$100,Model!AC$1,'Assumptions (T&amp;D) old'!$B$103,Model!$U$2699)</f>
        <v>-0.07075742278</v>
      </c>
      <c r="AB2720" s="373">
        <f>PPMT('Assumptions (T&amp;D) old'!$B$100,Model!AD$1,'Assumptions (T&amp;D) old'!$B$103,Model!$U$2699)</f>
        <v>-0.07411840036</v>
      </c>
      <c r="AC2720" s="373">
        <f>PPMT('Assumptions (T&amp;D) old'!$B$100,Model!AE$1,'Assumptions (T&amp;D) old'!$B$103,Model!$U$2699)</f>
        <v>-0.07763902438</v>
      </c>
      <c r="AD2720" s="373">
        <f>PPMT('Assumptions (T&amp;D) old'!$B$100,Model!AF$1,'Assumptions (T&amp;D) old'!$B$103,Model!$U$2699)</f>
        <v>-0.08132687804</v>
      </c>
      <c r="AE2720" s="373">
        <f>PPMT('Assumptions (T&amp;D) old'!$B$100,Model!AG$1,'Assumptions (T&amp;D) old'!$B$103,Model!$U$2699)</f>
        <v>-0.08518990475</v>
      </c>
      <c r="AF2720" s="373">
        <f>PPMT('Assumptions (T&amp;D) old'!$B$100,Model!AH$1,'Assumptions (T&amp;D) old'!$B$103,Model!$U$2699)</f>
        <v>-0.08923642522</v>
      </c>
      <c r="AG2720" s="373">
        <f>PPMT('Assumptions (T&amp;D) old'!$B$100,Model!AI$1,'Assumptions (T&amp;D) old'!$B$103,Model!$U$2699)</f>
        <v>-0.09347515542</v>
      </c>
      <c r="AH2720" s="373">
        <f>PPMT('Assumptions (T&amp;D) old'!$B$100,Model!AJ$1,'Assumptions (T&amp;D) old'!$B$103,Model!$U$2699)</f>
        <v>-0.0979152253</v>
      </c>
      <c r="AI2720" s="373">
        <f>PPMT('Assumptions (T&amp;D) old'!$B$100,Model!AK$1,'Assumptions (T&amp;D) old'!$B$103,Model!$U$2699)</f>
        <v>-0.1025661985</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-0.05551623128</v>
      </c>
      <c r="W2721" s="373">
        <f>PPMT('Assumptions (T&amp;D) old'!$B$100,Model!X$1,'Assumptions (T&amp;D) old'!$B$103,Model!$V$2699)</f>
        <v>-0.05815325227</v>
      </c>
      <c r="X2721" s="373">
        <f>PPMT('Assumptions (T&amp;D) old'!$B$100,Model!Y$1,'Assumptions (T&amp;D) old'!$B$103,Model!$V$2699)</f>
        <v>-0.06091553175</v>
      </c>
      <c r="Y2721" s="373">
        <f>PPMT('Assumptions (T&amp;D) old'!$B$100,Model!Z$1,'Assumptions (T&amp;D) old'!$B$103,Model!$V$2699)</f>
        <v>-0.06380901951</v>
      </c>
      <c r="Z2721" s="373">
        <f>PPMT('Assumptions (T&amp;D) old'!$B$100,Model!AA$1,'Assumptions (T&amp;D) old'!$B$103,Model!$V$2699)</f>
        <v>-0.06683994794</v>
      </c>
      <c r="AA2721" s="373">
        <f>PPMT('Assumptions (T&amp;D) old'!$B$100,Model!AB$1,'Assumptions (T&amp;D) old'!$B$103,Model!$V$2699)</f>
        <v>-0.07001484546</v>
      </c>
      <c r="AB2721" s="373">
        <f>PPMT('Assumptions (T&amp;D) old'!$B$100,Model!AC$1,'Assumptions (T&amp;D) old'!$B$103,Model!$V$2699)</f>
        <v>-0.07334055062</v>
      </c>
      <c r="AC2721" s="373">
        <f>PPMT('Assumptions (T&amp;D) old'!$B$100,Model!AD$1,'Assumptions (T&amp;D) old'!$B$103,Model!$V$2699)</f>
        <v>-0.07682422678</v>
      </c>
      <c r="AD2721" s="373">
        <f>PPMT('Assumptions (T&amp;D) old'!$B$100,Model!AE$1,'Assumptions (T&amp;D) old'!$B$103,Model!$V$2699)</f>
        <v>-0.08047337755</v>
      </c>
      <c r="AE2721" s="373">
        <f>PPMT('Assumptions (T&amp;D) old'!$B$100,Model!AF$1,'Assumptions (T&amp;D) old'!$B$103,Model!$V$2699)</f>
        <v>-0.08429586298</v>
      </c>
      <c r="AF2721" s="373">
        <f>PPMT('Assumptions (T&amp;D) old'!$B$100,Model!AG$1,'Assumptions (T&amp;D) old'!$B$103,Model!$V$2699)</f>
        <v>-0.08829991648</v>
      </c>
      <c r="AG2721" s="373">
        <f>PPMT('Assumptions (T&amp;D) old'!$B$100,Model!AH$1,'Assumptions (T&amp;D) old'!$B$103,Model!$V$2699)</f>
        <v>-0.09249416251</v>
      </c>
      <c r="AH2721" s="373">
        <f>PPMT('Assumptions (T&amp;D) old'!$B$100,Model!AI$1,'Assumptions (T&amp;D) old'!$B$103,Model!$V$2699)</f>
        <v>-0.09688763523</v>
      </c>
      <c r="AI2721" s="373">
        <f>PPMT('Assumptions (T&amp;D) old'!$B$100,Model!AJ$1,'Assumptions (T&amp;D) old'!$B$103,Model!$V$2699)</f>
        <v>-0.1014897979</v>
      </c>
      <c r="AJ2721" s="373">
        <f>PPMT('Assumptions (T&amp;D) old'!$B$100,Model!AK$1,'Assumptions (T&amp;D) old'!$B$103,Model!$V$2699)</f>
        <v>-0.1063105633</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-0.06782767999</v>
      </c>
      <c r="X2722" s="373">
        <f>PPMT('Assumptions (T&amp;D) old'!$B$100,Model!X$1,'Assumptions (T&amp;D) old'!$B$103,Model!$W$2699)</f>
        <v>-0.07104949479</v>
      </c>
      <c r="Y2722" s="373">
        <f>PPMT('Assumptions (T&amp;D) old'!$B$100,Model!Y$1,'Assumptions (T&amp;D) old'!$B$103,Model!$W$2699)</f>
        <v>-0.07442434579</v>
      </c>
      <c r="Z2722" s="373">
        <f>PPMT('Assumptions (T&amp;D) old'!$B$100,Model!Z$1,'Assumptions (T&amp;D) old'!$B$103,Model!$W$2699)</f>
        <v>-0.07795950221</v>
      </c>
      <c r="AA2722" s="373">
        <f>PPMT('Assumptions (T&amp;D) old'!$B$100,Model!AA$1,'Assumptions (T&amp;D) old'!$B$103,Model!$W$2699)</f>
        <v>-0.08166257857</v>
      </c>
      <c r="AB2722" s="373">
        <f>PPMT('Assumptions (T&amp;D) old'!$B$100,Model!AB$1,'Assumptions (T&amp;D) old'!$B$103,Model!$W$2699)</f>
        <v>-0.08554155105</v>
      </c>
      <c r="AC2722" s="373">
        <f>PPMT('Assumptions (T&amp;D) old'!$B$100,Model!AC$1,'Assumptions (T&amp;D) old'!$B$103,Model!$W$2699)</f>
        <v>-0.08960477472</v>
      </c>
      <c r="AD2722" s="373">
        <f>PPMT('Assumptions (T&amp;D) old'!$B$100,Model!AD$1,'Assumptions (T&amp;D) old'!$B$103,Model!$W$2699)</f>
        <v>-0.09386100152</v>
      </c>
      <c r="AE2722" s="373">
        <f>PPMT('Assumptions (T&amp;D) old'!$B$100,Model!AE$1,'Assumptions (T&amp;D) old'!$B$103,Model!$W$2699)</f>
        <v>-0.0983193991</v>
      </c>
      <c r="AF2722" s="373">
        <f>PPMT('Assumptions (T&amp;D) old'!$B$100,Model!AF$1,'Assumptions (T&amp;D) old'!$B$103,Model!$W$2699)</f>
        <v>-0.1029895706</v>
      </c>
      <c r="AG2722" s="373">
        <f>PPMT('Assumptions (T&amp;D) old'!$B$100,Model!AG$1,'Assumptions (T&amp;D) old'!$B$103,Model!$W$2699)</f>
        <v>-0.1078815752</v>
      </c>
      <c r="AH2722" s="373">
        <f>PPMT('Assumptions (T&amp;D) old'!$B$100,Model!AH$1,'Assumptions (T&amp;D) old'!$B$103,Model!$W$2699)</f>
        <v>-0.11300595</v>
      </c>
      <c r="AI2722" s="373">
        <f>PPMT('Assumptions (T&amp;D) old'!$B$100,Model!AI$1,'Assumptions (T&amp;D) old'!$B$103,Model!$W$2699)</f>
        <v>-0.1183737326</v>
      </c>
      <c r="AJ2722" s="373">
        <f>PPMT('Assumptions (T&amp;D) old'!$B$100,Model!AJ$1,'Assumptions (T&amp;D) old'!$B$103,Model!$W$2699)</f>
        <v>-0.1239964849</v>
      </c>
      <c r="AK2722" s="373">
        <f>PPMT('Assumptions (T&amp;D) old'!$B$100,Model!AK$1,'Assumptions (T&amp;D) old'!$B$103,Model!$W$2699)</f>
        <v>-0.1298863179</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-0.08378505817</v>
      </c>
      <c r="Y2723" s="373">
        <f>PPMT('Assumptions (T&amp;D) old'!$B$100,Model!X$1,'Assumptions (T&amp;D) old'!$B$103,Model!$X$2699)</f>
        <v>-0.08776484844</v>
      </c>
      <c r="Z2723" s="373">
        <f>PPMT('Assumptions (T&amp;D) old'!$B$100,Model!Y$1,'Assumptions (T&amp;D) old'!$B$103,Model!$X$2699)</f>
        <v>-0.09193367874</v>
      </c>
      <c r="AA2723" s="373">
        <f>PPMT('Assumptions (T&amp;D) old'!$B$100,Model!Z$1,'Assumptions (T&amp;D) old'!$B$103,Model!$X$2699)</f>
        <v>-0.09630052848</v>
      </c>
      <c r="AB2723" s="373">
        <f>PPMT('Assumptions (T&amp;D) old'!$B$100,Model!AA$1,'Assumptions (T&amp;D) old'!$B$103,Model!$X$2699)</f>
        <v>-0.1008748036</v>
      </c>
      <c r="AC2723" s="373">
        <f>PPMT('Assumptions (T&amp;D) old'!$B$100,Model!AB$1,'Assumptions (T&amp;D) old'!$B$103,Model!$X$2699)</f>
        <v>-0.1056663568</v>
      </c>
      <c r="AD2723" s="373">
        <f>PPMT('Assumptions (T&amp;D) old'!$B$100,Model!AC$1,'Assumptions (T&amp;D) old'!$B$103,Model!$X$2699)</f>
        <v>-0.1106855087</v>
      </c>
      <c r="AE2723" s="373">
        <f>PPMT('Assumptions (T&amp;D) old'!$B$100,Model!AD$1,'Assumptions (T&amp;D) old'!$B$103,Model!$X$2699)</f>
        <v>-0.1159430704</v>
      </c>
      <c r="AF2723" s="373">
        <f>PPMT('Assumptions (T&amp;D) old'!$B$100,Model!AE$1,'Assumptions (T&amp;D) old'!$B$103,Model!$X$2699)</f>
        <v>-0.1214503662</v>
      </c>
      <c r="AG2723" s="373">
        <f>PPMT('Assumptions (T&amp;D) old'!$B$100,Model!AF$1,'Assumptions (T&amp;D) old'!$B$103,Model!$X$2699)</f>
        <v>-0.1272192586</v>
      </c>
      <c r="AH2723" s="373">
        <f>PPMT('Assumptions (T&amp;D) old'!$B$100,Model!AG$1,'Assumptions (T&amp;D) old'!$B$103,Model!$X$2699)</f>
        <v>-0.1332621734</v>
      </c>
      <c r="AI2723" s="373">
        <f>PPMT('Assumptions (T&amp;D) old'!$B$100,Model!AH$1,'Assumptions (T&amp;D) old'!$B$103,Model!$X$2699)</f>
        <v>-0.1395921266</v>
      </c>
      <c r="AJ2723" s="373">
        <f>PPMT('Assumptions (T&amp;D) old'!$B$100,Model!AI$1,'Assumptions (T&amp;D) old'!$B$103,Model!$X$2699)</f>
        <v>-0.1462227526</v>
      </c>
      <c r="AK2723" s="373">
        <f>PPMT('Assumptions (T&amp;D) old'!$B$100,Model!AJ$1,'Assumptions (T&amp;D) old'!$B$103,Model!$X$2699)</f>
        <v>-0.1531683334</v>
      </c>
      <c r="AL2723" s="373">
        <f>PPMT('Assumptions (T&amp;D) old'!$B$100,Model!AK$1,'Assumptions (T&amp;D) old'!$B$103,Model!$X$2699)</f>
        <v>-0.1604438292</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-0.08776061375</v>
      </c>
      <c r="Z2724" s="373">
        <f>PPMT('Assumptions (T&amp;D) old'!$B$100,Model!X$1,'Assumptions (T&amp;D) old'!$B$103,Model!$Y$2699)</f>
        <v>-0.0919292429</v>
      </c>
      <c r="AA2724" s="373">
        <f>PPMT('Assumptions (T&amp;D) old'!$B$100,Model!Y$1,'Assumptions (T&amp;D) old'!$B$103,Model!$Y$2699)</f>
        <v>-0.09629588194</v>
      </c>
      <c r="AB2724" s="373">
        <f>PPMT('Assumptions (T&amp;D) old'!$B$100,Model!Z$1,'Assumptions (T&amp;D) old'!$B$103,Model!$Y$2699)</f>
        <v>-0.1008699363</v>
      </c>
      <c r="AC2724" s="373">
        <f>PPMT('Assumptions (T&amp;D) old'!$B$100,Model!AA$1,'Assumptions (T&amp;D) old'!$B$103,Model!$Y$2699)</f>
        <v>-0.1056612583</v>
      </c>
      <c r="AD2724" s="373">
        <f>PPMT('Assumptions (T&amp;D) old'!$B$100,Model!AB$1,'Assumptions (T&amp;D) old'!$B$103,Model!$Y$2699)</f>
        <v>-0.1106801681</v>
      </c>
      <c r="AE2724" s="373">
        <f>PPMT('Assumptions (T&amp;D) old'!$B$100,Model!AC$1,'Assumptions (T&amp;D) old'!$B$103,Model!$Y$2699)</f>
        <v>-0.1159374761</v>
      </c>
      <c r="AF2724" s="373">
        <f>PPMT('Assumptions (T&amp;D) old'!$B$100,Model!AD$1,'Assumptions (T&amp;D) old'!$B$103,Model!$Y$2699)</f>
        <v>-0.1214445062</v>
      </c>
      <c r="AG2724" s="373">
        <f>PPMT('Assumptions (T&amp;D) old'!$B$100,Model!AE$1,'Assumptions (T&amp;D) old'!$B$103,Model!$Y$2699)</f>
        <v>-0.1272131202</v>
      </c>
      <c r="AH2724" s="373">
        <f>PPMT('Assumptions (T&amp;D) old'!$B$100,Model!AF$1,'Assumptions (T&amp;D) old'!$B$103,Model!$Y$2699)</f>
        <v>-0.1332557434</v>
      </c>
      <c r="AI2724" s="373">
        <f>PPMT('Assumptions (T&amp;D) old'!$B$100,Model!AG$1,'Assumptions (T&amp;D) old'!$B$103,Model!$Y$2699)</f>
        <v>-0.1395853912</v>
      </c>
      <c r="AJ2724" s="373">
        <f>PPMT('Assumptions (T&amp;D) old'!$B$100,Model!AH$1,'Assumptions (T&amp;D) old'!$B$103,Model!$Y$2699)</f>
        <v>-0.1462156973</v>
      </c>
      <c r="AK2724" s="373">
        <f>PPMT('Assumptions (T&amp;D) old'!$B$100,Model!AI$1,'Assumptions (T&amp;D) old'!$B$103,Model!$Y$2699)</f>
        <v>-0.1531609429</v>
      </c>
      <c r="AL2724" s="373">
        <f>PPMT('Assumptions (T&amp;D) old'!$B$100,Model!AJ$1,'Assumptions (T&amp;D) old'!$B$103,Model!$Y$2699)</f>
        <v>-0.1604360877</v>
      </c>
      <c r="AM2724" s="373">
        <f>PPMT('Assumptions (T&amp;D) old'!$B$100,Model!AK$1,'Assumptions (T&amp;D) old'!$B$103,Model!$Y$2699)</f>
        <v>-0.1680568019</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-0.09186051293</v>
      </c>
      <c r="AA2725" s="373">
        <f>PPMT('Assumptions (T&amp;D) old'!$B$100,Model!X$1,'Assumptions (T&amp;D) old'!$B$103,Model!$Z$2699)</f>
        <v>-0.0962238873</v>
      </c>
      <c r="AB2725" s="373">
        <f>PPMT('Assumptions (T&amp;D) old'!$B$100,Model!Y$1,'Assumptions (T&amp;D) old'!$B$103,Model!$Z$2699)</f>
        <v>-0.1007945219</v>
      </c>
      <c r="AC2725" s="373">
        <f>PPMT('Assumptions (T&amp;D) old'!$B$100,Model!Z$1,'Assumptions (T&amp;D) old'!$B$103,Model!$Z$2699)</f>
        <v>-0.1055822617</v>
      </c>
      <c r="AD2725" s="373">
        <f>PPMT('Assumptions (T&amp;D) old'!$B$100,Model!AA$1,'Assumptions (T&amp;D) old'!$B$103,Model!$Z$2699)</f>
        <v>-0.1105974192</v>
      </c>
      <c r="AE2725" s="373">
        <f>PPMT('Assumptions (T&amp;D) old'!$B$100,Model!AB$1,'Assumptions (T&amp;D) old'!$B$103,Model!$Z$2699)</f>
        <v>-0.1158507966</v>
      </c>
      <c r="AF2725" s="373">
        <f>PPMT('Assumptions (T&amp;D) old'!$B$100,Model!AC$1,'Assumptions (T&amp;D) old'!$B$103,Model!$Z$2699)</f>
        <v>-0.1213537094</v>
      </c>
      <c r="AG2725" s="373">
        <f>PPMT('Assumptions (T&amp;D) old'!$B$100,Model!AD$1,'Assumptions (T&amp;D) old'!$B$103,Model!$Z$2699)</f>
        <v>-0.1271180106</v>
      </c>
      <c r="AH2725" s="373">
        <f>PPMT('Assumptions (T&amp;D) old'!$B$100,Model!AE$1,'Assumptions (T&amp;D) old'!$B$103,Model!$Z$2699)</f>
        <v>-0.1331561161</v>
      </c>
      <c r="AI2725" s="373">
        <f>PPMT('Assumptions (T&amp;D) old'!$B$100,Model!AF$1,'Assumptions (T&amp;D) old'!$B$103,Model!$Z$2699)</f>
        <v>-0.1394810316</v>
      </c>
      <c r="AJ2725" s="373">
        <f>PPMT('Assumptions (T&amp;D) old'!$B$100,Model!AG$1,'Assumptions (T&amp;D) old'!$B$103,Model!$Z$2699)</f>
        <v>-0.1461063806</v>
      </c>
      <c r="AK2725" s="373">
        <f>PPMT('Assumptions (T&amp;D) old'!$B$100,Model!AH$1,'Assumptions (T&amp;D) old'!$B$103,Model!$Z$2699)</f>
        <v>-0.1530464337</v>
      </c>
      <c r="AL2725" s="373">
        <f>PPMT('Assumptions (T&amp;D) old'!$B$100,Model!AI$1,'Assumptions (T&amp;D) old'!$B$103,Model!$Z$2699)</f>
        <v>-0.1603161393</v>
      </c>
      <c r="AM2725" s="373">
        <f>PPMT('Assumptions (T&amp;D) old'!$B$100,Model!AJ$1,'Assumptions (T&amp;D) old'!$B$103,Model!$Z$2699)</f>
        <v>-0.1679311559</v>
      </c>
      <c r="AN2725" s="373">
        <f>PPMT('Assumptions (T&amp;D) old'!$B$100,Model!AK$1,'Assumptions (T&amp;D) old'!$B$103,Model!$Z$2699)</f>
        <v>-0.1759078858</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-0.09608811641</v>
      </c>
      <c r="AB2726" s="373">
        <f>PPMT('Assumptions (T&amp;D) old'!$B$100,Model!X$1,'Assumptions (T&amp;D) old'!$B$103,Model!$AA$2699)</f>
        <v>-0.1006523019</v>
      </c>
      <c r="AC2726" s="373">
        <f>PPMT('Assumptions (T&amp;D) old'!$B$100,Model!Y$1,'Assumptions (T&amp;D) old'!$B$103,Model!$AA$2699)</f>
        <v>-0.1054332863</v>
      </c>
      <c r="AD2726" s="373">
        <f>PPMT('Assumptions (T&amp;D) old'!$B$100,Model!Z$1,'Assumptions (T&amp;D) old'!$B$103,Model!$AA$2699)</f>
        <v>-0.1104413674</v>
      </c>
      <c r="AE2726" s="373">
        <f>PPMT('Assumptions (T&amp;D) old'!$B$100,Model!AA$1,'Assumptions (T&amp;D) old'!$B$103,Model!$AA$2699)</f>
        <v>-0.1156873323</v>
      </c>
      <c r="AF2726" s="373">
        <f>PPMT('Assumptions (T&amp;D) old'!$B$100,Model!AB$1,'Assumptions (T&amp;D) old'!$B$103,Model!$AA$2699)</f>
        <v>-0.1211824806</v>
      </c>
      <c r="AG2726" s="373">
        <f>PPMT('Assumptions (T&amp;D) old'!$B$100,Model!AC$1,'Assumptions (T&amp;D) old'!$B$103,Model!$AA$2699)</f>
        <v>-0.1269386484</v>
      </c>
      <c r="AH2726" s="373">
        <f>PPMT('Assumptions (T&amp;D) old'!$B$100,Model!AD$1,'Assumptions (T&amp;D) old'!$B$103,Model!$AA$2699)</f>
        <v>-0.1329682342</v>
      </c>
      <c r="AI2726" s="373">
        <f>PPMT('Assumptions (T&amp;D) old'!$B$100,Model!AE$1,'Assumptions (T&amp;D) old'!$B$103,Model!$AA$2699)</f>
        <v>-0.1392842254</v>
      </c>
      <c r="AJ2726" s="373">
        <f>PPMT('Assumptions (T&amp;D) old'!$B$100,Model!AF$1,'Assumptions (T&amp;D) old'!$B$103,Model!$AA$2699)</f>
        <v>-0.1459002261</v>
      </c>
      <c r="AK2726" s="373">
        <f>PPMT('Assumptions (T&amp;D) old'!$B$100,Model!AG$1,'Assumptions (T&amp;D) old'!$B$103,Model!$AA$2699)</f>
        <v>-0.1528304868</v>
      </c>
      <c r="AL2726" s="373">
        <f>PPMT('Assumptions (T&amp;D) old'!$B$100,Model!AH$1,'Assumptions (T&amp;D) old'!$B$103,Model!$AA$2699)</f>
        <v>-0.1600899349</v>
      </c>
      <c r="AM2726" s="373">
        <f>PPMT('Assumptions (T&amp;D) old'!$B$100,Model!AI$1,'Assumptions (T&amp;D) old'!$B$103,Model!$AA$2699)</f>
        <v>-0.1676942068</v>
      </c>
      <c r="AN2726" s="373">
        <f>PPMT('Assumptions (T&amp;D) old'!$B$100,Model!AJ$1,'Assumptions (T&amp;D) old'!$B$103,Model!$AA$2699)</f>
        <v>-0.1756596817</v>
      </c>
      <c r="AO2726" s="373">
        <f>PPMT('Assumptions (T&amp;D) old'!$B$100,Model!AK$1,'Assumptions (T&amp;D) old'!$B$103,Model!$AA$2699)</f>
        <v>-0.1840035166</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-0.1004468691</v>
      </c>
      <c r="AC2727" s="373">
        <f>PPMT('Assumptions (T&amp;D) old'!$B$100,Model!X$1,'Assumptions (T&amp;D) old'!$B$103,Model!$AB$2699)</f>
        <v>-0.1052180954</v>
      </c>
      <c r="AD2727" s="373">
        <f>PPMT('Assumptions (T&amp;D) old'!$B$100,Model!Y$1,'Assumptions (T&amp;D) old'!$B$103,Model!$AB$2699)</f>
        <v>-0.1102159549</v>
      </c>
      <c r="AE2727" s="373">
        <f>PPMT('Assumptions (T&amp;D) old'!$B$100,Model!Z$1,'Assumptions (T&amp;D) old'!$B$103,Model!$AB$2699)</f>
        <v>-0.1154512127</v>
      </c>
      <c r="AF2727" s="373">
        <f>PPMT('Assumptions (T&amp;D) old'!$B$100,Model!AA$1,'Assumptions (T&amp;D) old'!$B$103,Model!$AB$2699)</f>
        <v>-0.1209351454</v>
      </c>
      <c r="AG2727" s="373">
        <f>PPMT('Assumptions (T&amp;D) old'!$B$100,Model!AB$1,'Assumptions (T&amp;D) old'!$B$103,Model!$AB$2699)</f>
        <v>-0.1266795648</v>
      </c>
      <c r="AH2727" s="373">
        <f>PPMT('Assumptions (T&amp;D) old'!$B$100,Model!AC$1,'Assumptions (T&amp;D) old'!$B$103,Model!$AB$2699)</f>
        <v>-0.1326968441</v>
      </c>
      <c r="AI2727" s="373">
        <f>PPMT('Assumptions (T&amp;D) old'!$B$100,Model!AD$1,'Assumptions (T&amp;D) old'!$B$103,Model!$AB$2699)</f>
        <v>-0.1389999442</v>
      </c>
      <c r="AJ2727" s="373">
        <f>PPMT('Assumptions (T&amp;D) old'!$B$100,Model!AE$1,'Assumptions (T&amp;D) old'!$B$103,Model!$AB$2699)</f>
        <v>-0.1456024415</v>
      </c>
      <c r="AK2727" s="373">
        <f>PPMT('Assumptions (T&amp;D) old'!$B$100,Model!AF$1,'Assumptions (T&amp;D) old'!$B$103,Model!$AB$2699)</f>
        <v>-0.1525185575</v>
      </c>
      <c r="AL2727" s="373">
        <f>PPMT('Assumptions (T&amp;D) old'!$B$100,Model!AG$1,'Assumptions (T&amp;D) old'!$B$103,Model!$AB$2699)</f>
        <v>-0.159763189</v>
      </c>
      <c r="AM2727" s="373">
        <f>PPMT('Assumptions (T&amp;D) old'!$B$100,Model!AH$1,'Assumptions (T&amp;D) old'!$B$103,Model!$AB$2699)</f>
        <v>-0.1673519405</v>
      </c>
      <c r="AN2727" s="373">
        <f>PPMT('Assumptions (T&amp;D) old'!$B$100,Model!AI$1,'Assumptions (T&amp;D) old'!$B$103,Model!$AB$2699)</f>
        <v>-0.1753011576</v>
      </c>
      <c r="AO2727" s="373">
        <f>PPMT('Assumptions (T&amp;D) old'!$B$100,Model!AJ$1,'Assumptions (T&amp;D) old'!$B$103,Model!$AB$2699)</f>
        <v>-0.1836279626</v>
      </c>
      <c r="AP2727" s="373">
        <f>PPMT('Assumptions (T&amp;D) old'!$B$100,Model!AK$1,'Assumptions (T&amp;D) old'!$B$103,Model!$AB$2699)</f>
        <v>-0.1923502908</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-0.1055344272</v>
      </c>
      <c r="AD2728" s="373">
        <f>PPMT('Assumptions (T&amp;D) old'!$B$100,Model!X$1,'Assumptions (T&amp;D) old'!$B$103,Model!$AC$2699)</f>
        <v>-0.1105473124</v>
      </c>
      <c r="AE2728" s="373">
        <f>PPMT('Assumptions (T&amp;D) old'!$B$100,Model!Y$1,'Assumptions (T&amp;D) old'!$B$103,Model!$AC$2699)</f>
        <v>-0.1157983098</v>
      </c>
      <c r="AF2728" s="373">
        <f>PPMT('Assumptions (T&amp;D) old'!$B$100,Model!Z$1,'Assumptions (T&amp;D) old'!$B$103,Model!$AC$2699)</f>
        <v>-0.1212987295</v>
      </c>
      <c r="AG2728" s="373">
        <f>PPMT('Assumptions (T&amp;D) old'!$B$100,Model!AA$1,'Assumptions (T&amp;D) old'!$B$103,Model!$AC$2699)</f>
        <v>-0.1270604192</v>
      </c>
      <c r="AH2728" s="373">
        <f>PPMT('Assumptions (T&amp;D) old'!$B$100,Model!AB$1,'Assumptions (T&amp;D) old'!$B$103,Model!$AC$2699)</f>
        <v>-0.1330957891</v>
      </c>
      <c r="AI2728" s="373">
        <f>PPMT('Assumptions (T&amp;D) old'!$B$100,Model!AC$1,'Assumptions (T&amp;D) old'!$B$103,Model!$AC$2699)</f>
        <v>-0.139417839</v>
      </c>
      <c r="AJ2728" s="373">
        <f>PPMT('Assumptions (T&amp;D) old'!$B$100,Model!AD$1,'Assumptions (T&amp;D) old'!$B$103,Model!$AC$2699)</f>
        <v>-0.1460401864</v>
      </c>
      <c r="AK2728" s="373">
        <f>PPMT('Assumptions (T&amp;D) old'!$B$100,Model!AE$1,'Assumptions (T&amp;D) old'!$B$103,Model!$AC$2699)</f>
        <v>-0.1529770953</v>
      </c>
      <c r="AL2728" s="373">
        <f>PPMT('Assumptions (T&amp;D) old'!$B$100,Model!AF$1,'Assumptions (T&amp;D) old'!$B$103,Model!$AC$2699)</f>
        <v>-0.1602435073</v>
      </c>
      <c r="AM2728" s="373">
        <f>PPMT('Assumptions (T&amp;D) old'!$B$100,Model!AG$1,'Assumptions (T&amp;D) old'!$B$103,Model!$AC$2699)</f>
        <v>-0.1678550739</v>
      </c>
      <c r="AN2728" s="373">
        <f>PPMT('Assumptions (T&amp;D) old'!$B$100,Model!AH$1,'Assumptions (T&amp;D) old'!$B$103,Model!$AC$2699)</f>
        <v>-0.1758281899</v>
      </c>
      <c r="AO2728" s="373">
        <f>PPMT('Assumptions (T&amp;D) old'!$B$100,Model!AI$1,'Assumptions (T&amp;D) old'!$B$103,Model!$AC$2699)</f>
        <v>-0.1841800289</v>
      </c>
      <c r="AP2728" s="373">
        <f>PPMT('Assumptions (T&amp;D) old'!$B$100,Model!AJ$1,'Assumptions (T&amp;D) old'!$B$103,Model!$AC$2699)</f>
        <v>-0.1929285803</v>
      </c>
      <c r="AQ2728" s="373">
        <f>PPMT('Assumptions (T&amp;D) old'!$B$100,Model!AK$1,'Assumptions (T&amp;D) old'!$B$103,Model!$AC$2699)</f>
        <v>-0.2020926878</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-0.1117281106</v>
      </c>
      <c r="AE2729" s="373">
        <f>PPMT('Assumptions (T&amp;D) old'!$B$100,Model!X$1,'Assumptions (T&amp;D) old'!$B$103,Model!$AD$2699)</f>
        <v>-0.1170351959</v>
      </c>
      <c r="AF2729" s="373">
        <f>PPMT('Assumptions (T&amp;D) old'!$B$100,Model!Y$1,'Assumptions (T&amp;D) old'!$B$103,Model!$AD$2699)</f>
        <v>-0.1225943677</v>
      </c>
      <c r="AG2729" s="373">
        <f>PPMT('Assumptions (T&amp;D) old'!$B$100,Model!Z$1,'Assumptions (T&amp;D) old'!$B$103,Model!$AD$2699)</f>
        <v>-0.1284176001</v>
      </c>
      <c r="AH2729" s="373">
        <f>PPMT('Assumptions (T&amp;D) old'!$B$100,Model!AA$1,'Assumptions (T&amp;D) old'!$B$103,Model!$AD$2699)</f>
        <v>-0.1345174361</v>
      </c>
      <c r="AI2729" s="373">
        <f>PPMT('Assumptions (T&amp;D) old'!$B$100,Model!AB$1,'Assumptions (T&amp;D) old'!$B$103,Model!$AD$2699)</f>
        <v>-0.1409070144</v>
      </c>
      <c r="AJ2729" s="373">
        <f>PPMT('Assumptions (T&amp;D) old'!$B$100,Model!AC$1,'Assumptions (T&amp;D) old'!$B$103,Model!$AD$2699)</f>
        <v>-0.1476000975</v>
      </c>
      <c r="AK2729" s="373">
        <f>PPMT('Assumptions (T&amp;D) old'!$B$100,Model!AD$1,'Assumptions (T&amp;D) old'!$B$103,Model!$AD$2699)</f>
        <v>-0.1546111022</v>
      </c>
      <c r="AL2729" s="373">
        <f>PPMT('Assumptions (T&amp;D) old'!$B$100,Model!AE$1,'Assumptions (T&amp;D) old'!$B$103,Model!$AD$2699)</f>
        <v>-0.1619551295</v>
      </c>
      <c r="AM2729" s="373">
        <f>PPMT('Assumptions (T&amp;D) old'!$B$100,Model!AF$1,'Assumptions (T&amp;D) old'!$B$103,Model!$AD$2699)</f>
        <v>-0.1696479982</v>
      </c>
      <c r="AN2729" s="373">
        <f>PPMT('Assumptions (T&amp;D) old'!$B$100,Model!AG$1,'Assumptions (T&amp;D) old'!$B$103,Model!$AD$2699)</f>
        <v>-0.1777062781</v>
      </c>
      <c r="AO2729" s="373">
        <f>PPMT('Assumptions (T&amp;D) old'!$B$100,Model!AH$1,'Assumptions (T&amp;D) old'!$B$103,Model!$AD$2699)</f>
        <v>-0.1861473263</v>
      </c>
      <c r="AP2729" s="373">
        <f>PPMT('Assumptions (T&amp;D) old'!$B$100,Model!AI$1,'Assumptions (T&amp;D) old'!$B$103,Model!$AD$2699)</f>
        <v>-0.1949893243</v>
      </c>
      <c r="AQ2729" s="373">
        <f>PPMT('Assumptions (T&amp;D) old'!$B$100,Model!AJ$1,'Assumptions (T&amp;D) old'!$B$103,Model!$AD$2699)</f>
        <v>-0.2042513172</v>
      </c>
      <c r="AR2729" s="373">
        <f>PPMT('Assumptions (T&amp;D) old'!$B$100,Model!AK$1,'Assumptions (T&amp;D) old'!$B$103,Model!$AD$2699)</f>
        <v>-0.2139532548</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-0.1143803531</v>
      </c>
      <c r="AF2730" s="373">
        <f>PPMT('Assumptions (T&amp;D) old'!$B$100,Model!X$1,'Assumptions (T&amp;D) old'!$B$103,Model!$AE$2699)</f>
        <v>-0.1198134199</v>
      </c>
      <c r="AG2730" s="373">
        <f>PPMT('Assumptions (T&amp;D) old'!$B$100,Model!Y$1,'Assumptions (T&amp;D) old'!$B$103,Model!$AE$2699)</f>
        <v>-0.1255045573</v>
      </c>
      <c r="AH2730" s="373">
        <f>PPMT('Assumptions (T&amp;D) old'!$B$100,Model!Z$1,'Assumptions (T&amp;D) old'!$B$103,Model!$AE$2699)</f>
        <v>-0.1314660238</v>
      </c>
      <c r="AI2730" s="373">
        <f>PPMT('Assumptions (T&amp;D) old'!$B$100,Model!AA$1,'Assumptions (T&amp;D) old'!$B$103,Model!$AE$2699)</f>
        <v>-0.1377106599</v>
      </c>
      <c r="AJ2730" s="373">
        <f>PPMT('Assumptions (T&amp;D) old'!$B$100,Model!AB$1,'Assumptions (T&amp;D) old'!$B$103,Model!$AE$2699)</f>
        <v>-0.1442519162</v>
      </c>
      <c r="AK2730" s="373">
        <f>PPMT('Assumptions (T&amp;D) old'!$B$100,Model!AC$1,'Assumptions (T&amp;D) old'!$B$103,Model!$AE$2699)</f>
        <v>-0.1511038823</v>
      </c>
      <c r="AL2730" s="373">
        <f>PPMT('Assumptions (T&amp;D) old'!$B$100,Model!AD$1,'Assumptions (T&amp;D) old'!$B$103,Model!$AE$2699)</f>
        <v>-0.1582813167</v>
      </c>
      <c r="AM2730" s="373">
        <f>PPMT('Assumptions (T&amp;D) old'!$B$100,Model!AE$1,'Assumptions (T&amp;D) old'!$B$103,Model!$AE$2699)</f>
        <v>-0.1657996792</v>
      </c>
      <c r="AN2730" s="373">
        <f>PPMT('Assumptions (T&amp;D) old'!$B$100,Model!AF$1,'Assumptions (T&amp;D) old'!$B$103,Model!$AE$2699)</f>
        <v>-0.173675164</v>
      </c>
      <c r="AO2730" s="373">
        <f>PPMT('Assumptions (T&amp;D) old'!$B$100,Model!AG$1,'Assumptions (T&amp;D) old'!$B$103,Model!$AE$2699)</f>
        <v>-0.1819247343</v>
      </c>
      <c r="AP2730" s="373">
        <f>PPMT('Assumptions (T&amp;D) old'!$B$100,Model!AH$1,'Assumptions (T&amp;D) old'!$B$103,Model!$AE$2699)</f>
        <v>-0.1905661591</v>
      </c>
      <c r="AQ2730" s="373">
        <f>PPMT('Assumptions (T&amp;D) old'!$B$100,Model!AI$1,'Assumptions (T&amp;D) old'!$B$103,Model!$AE$2699)</f>
        <v>-0.1996180517</v>
      </c>
      <c r="AR2730" s="373">
        <f>PPMT('Assumptions (T&amp;D) old'!$B$100,Model!AJ$1,'Assumptions (T&amp;D) old'!$B$103,Model!$AE$2699)</f>
        <v>-0.2090999092</v>
      </c>
      <c r="AS2730" s="373">
        <f>PPMT('Assumptions (T&amp;D) old'!$B$100,Model!AK$1,'Assumptions (T&amp;D) old'!$B$103,Model!$AE$2699)</f>
        <v>-0.2190321548</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-0.1199306139</v>
      </c>
      <c r="AG2731" s="373">
        <f>PPMT('Assumptions (T&amp;D) old'!$B$100,Model!X$1,'Assumptions (T&amp;D) old'!$B$103,Model!$AF$2699)</f>
        <v>-0.125627318</v>
      </c>
      <c r="AH2731" s="373">
        <f>PPMT('Assumptions (T&amp;D) old'!$B$100,Model!Y$1,'Assumptions (T&amp;D) old'!$B$103,Model!$AF$2699)</f>
        <v>-0.1315946156</v>
      </c>
      <c r="AI2731" s="373">
        <f>PPMT('Assumptions (T&amp;D) old'!$B$100,Model!Z$1,'Assumptions (T&amp;D) old'!$B$103,Model!$AF$2699)</f>
        <v>-0.1378453599</v>
      </c>
      <c r="AJ2731" s="373">
        <f>PPMT('Assumptions (T&amp;D) old'!$B$100,Model!AA$1,'Assumptions (T&amp;D) old'!$B$103,Model!$AF$2699)</f>
        <v>-0.1443930145</v>
      </c>
      <c r="AK2731" s="373">
        <f>PPMT('Assumptions (T&amp;D) old'!$B$100,Model!AB$1,'Assumptions (T&amp;D) old'!$B$103,Model!$AF$2699)</f>
        <v>-0.1512516826</v>
      </c>
      <c r="AL2731" s="373">
        <f>PPMT('Assumptions (T&amp;D) old'!$B$100,Model!AC$1,'Assumptions (T&amp;D) old'!$B$103,Model!$AF$2699)</f>
        <v>-0.1584361376</v>
      </c>
      <c r="AM2731" s="373">
        <f>PPMT('Assumptions (T&amp;D) old'!$B$100,Model!AD$1,'Assumptions (T&amp;D) old'!$B$103,Model!$AF$2699)</f>
        <v>-0.1659618541</v>
      </c>
      <c r="AN2731" s="373">
        <f>PPMT('Assumptions (T&amp;D) old'!$B$100,Model!AE$1,'Assumptions (T&amp;D) old'!$B$103,Model!$AF$2699)</f>
        <v>-0.1738450422</v>
      </c>
      <c r="AO2731" s="373">
        <f>PPMT('Assumptions (T&amp;D) old'!$B$100,Model!AF$1,'Assumptions (T&amp;D) old'!$B$103,Model!$AF$2699)</f>
        <v>-0.1821026817</v>
      </c>
      <c r="AP2731" s="373">
        <f>PPMT('Assumptions (T&amp;D) old'!$B$100,Model!AG$1,'Assumptions (T&amp;D) old'!$B$103,Model!$AF$2699)</f>
        <v>-0.1907525591</v>
      </c>
      <c r="AQ2731" s="373">
        <f>PPMT('Assumptions (T&amp;D) old'!$B$100,Model!AH$1,'Assumptions (T&amp;D) old'!$B$103,Model!$AF$2699)</f>
        <v>-0.1998133056</v>
      </c>
      <c r="AR2731" s="373">
        <f>PPMT('Assumptions (T&amp;D) old'!$B$100,Model!AI$1,'Assumptions (T&amp;D) old'!$B$103,Model!$AF$2699)</f>
        <v>-0.2093044376</v>
      </c>
      <c r="AS2731" s="373">
        <f>PPMT('Assumptions (T&amp;D) old'!$B$100,Model!AJ$1,'Assumptions (T&amp;D) old'!$B$103,Model!$AF$2699)</f>
        <v>-0.2192463984</v>
      </c>
      <c r="AT2731" s="373">
        <f>PPMT('Assumptions (T&amp;D) old'!$B$100,Model!AK$1,'Assumptions (T&amp;D) old'!$B$103,Model!$AF$2699)</f>
        <v>-0.2296606023</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-0.1253212816</v>
      </c>
      <c r="AH2732" s="373">
        <f>PPMT('Assumptions (T&amp;D) old'!$B$100,Model!X$1,'Assumptions (T&amp;D) old'!$B$103,Model!$AG$2699)</f>
        <v>-0.1312740424</v>
      </c>
      <c r="AI2732" s="373">
        <f>PPMT('Assumptions (T&amp;D) old'!$B$100,Model!Y$1,'Assumptions (T&amp;D) old'!$B$103,Model!$AG$2699)</f>
        <v>-0.1375095595</v>
      </c>
      <c r="AJ2732" s="373">
        <f>PPMT('Assumptions (T&amp;D) old'!$B$100,Model!Z$1,'Assumptions (T&amp;D) old'!$B$103,Model!$AG$2699)</f>
        <v>-0.1440412635</v>
      </c>
      <c r="AK2732" s="373">
        <f>PPMT('Assumptions (T&amp;D) old'!$B$100,Model!AA$1,'Assumptions (T&amp;D) old'!$B$103,Model!$AG$2699)</f>
        <v>-0.1508832236</v>
      </c>
      <c r="AL2732" s="373">
        <f>PPMT('Assumptions (T&amp;D) old'!$B$100,Model!AB$1,'Assumptions (T&amp;D) old'!$B$103,Model!$AG$2699)</f>
        <v>-0.1580501767</v>
      </c>
      <c r="AM2732" s="373">
        <f>PPMT('Assumptions (T&amp;D) old'!$B$100,Model!AC$1,'Assumptions (T&amp;D) old'!$B$103,Model!$AG$2699)</f>
        <v>-0.1655575601</v>
      </c>
      <c r="AN2732" s="373">
        <f>PPMT('Assumptions (T&amp;D) old'!$B$100,Model!AD$1,'Assumptions (T&amp;D) old'!$B$103,Model!$AG$2699)</f>
        <v>-0.1734215442</v>
      </c>
      <c r="AO2732" s="373">
        <f>PPMT('Assumptions (T&amp;D) old'!$B$100,Model!AE$1,'Assumptions (T&amp;D) old'!$B$103,Model!$AG$2699)</f>
        <v>-0.1816590675</v>
      </c>
      <c r="AP2732" s="373">
        <f>PPMT('Assumptions (T&amp;D) old'!$B$100,Model!AF$1,'Assumptions (T&amp;D) old'!$B$103,Model!$AG$2699)</f>
        <v>-0.1902878732</v>
      </c>
      <c r="AQ2732" s="373">
        <f>PPMT('Assumptions (T&amp;D) old'!$B$100,Model!AG$1,'Assumptions (T&amp;D) old'!$B$103,Model!$AG$2699)</f>
        <v>-0.1993265472</v>
      </c>
      <c r="AR2732" s="373">
        <f>PPMT('Assumptions (T&amp;D) old'!$B$100,Model!AH$1,'Assumptions (T&amp;D) old'!$B$103,Model!$AG$2699)</f>
        <v>-0.2087945582</v>
      </c>
      <c r="AS2732" s="373">
        <f>PPMT('Assumptions (T&amp;D) old'!$B$100,Model!AI$1,'Assumptions (T&amp;D) old'!$B$103,Model!$AG$2699)</f>
        <v>-0.2187122997</v>
      </c>
      <c r="AT2732" s="373">
        <f>PPMT('Assumptions (T&amp;D) old'!$B$100,Model!AJ$1,'Assumptions (T&amp;D) old'!$B$103,Model!$AG$2699)</f>
        <v>-0.2291011339</v>
      </c>
      <c r="AU2732" s="373">
        <f>PPMT('Assumptions (T&amp;D) old'!$B$100,Model!AK$1,'Assumptions (T&amp;D) old'!$B$103,Model!$AG$2699)</f>
        <v>-0.2399834378</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-0.1314827512</v>
      </c>
      <c r="AI2733" s="373">
        <f>PPMT('Assumptions (T&amp;D) old'!$B$100,Model!X$1,'Assumptions (T&amp;D) old'!$B$103,Model!$AH$2699)</f>
        <v>-0.1377281819</v>
      </c>
      <c r="AJ2733" s="373">
        <f>PPMT('Assumptions (T&amp;D) old'!$B$100,Model!Y$1,'Assumptions (T&amp;D) old'!$B$103,Model!$AH$2699)</f>
        <v>-0.1442702705</v>
      </c>
      <c r="AK2733" s="373">
        <f>PPMT('Assumptions (T&amp;D) old'!$B$100,Model!Z$1,'Assumptions (T&amp;D) old'!$B$103,Model!$AH$2699)</f>
        <v>-0.1511231084</v>
      </c>
      <c r="AL2733" s="373">
        <f>PPMT('Assumptions (T&amp;D) old'!$B$100,Model!AA$1,'Assumptions (T&amp;D) old'!$B$103,Model!$AH$2699)</f>
        <v>-0.158301456</v>
      </c>
      <c r="AM2733" s="373">
        <f>PPMT('Assumptions (T&amp;D) old'!$B$100,Model!AB$1,'Assumptions (T&amp;D) old'!$B$103,Model!$AH$2699)</f>
        <v>-0.1658207752</v>
      </c>
      <c r="AN2733" s="373">
        <f>PPMT('Assumptions (T&amp;D) old'!$B$100,Model!AC$1,'Assumptions (T&amp;D) old'!$B$103,Model!$AH$2699)</f>
        <v>-0.173697262</v>
      </c>
      <c r="AO2733" s="373">
        <f>PPMT('Assumptions (T&amp;D) old'!$B$100,Model!AD$1,'Assumptions (T&amp;D) old'!$B$103,Model!$AH$2699)</f>
        <v>-0.181947882</v>
      </c>
      <c r="AP2733" s="373">
        <f>PPMT('Assumptions (T&amp;D) old'!$B$100,Model!AE$1,'Assumptions (T&amp;D) old'!$B$103,Model!$AH$2699)</f>
        <v>-0.1905904064</v>
      </c>
      <c r="AQ2733" s="373">
        <f>PPMT('Assumptions (T&amp;D) old'!$B$100,Model!AF$1,'Assumptions (T&amp;D) old'!$B$103,Model!$AH$2699)</f>
        <v>-0.1996434507</v>
      </c>
      <c r="AR2733" s="373">
        <f>PPMT('Assumptions (T&amp;D) old'!$B$100,Model!AG$1,'Assumptions (T&amp;D) old'!$B$103,Model!$AH$2699)</f>
        <v>-0.2091265146</v>
      </c>
      <c r="AS2733" s="373">
        <f>PPMT('Assumptions (T&amp;D) old'!$B$100,Model!AH$1,'Assumptions (T&amp;D) old'!$B$103,Model!$AH$2699)</f>
        <v>-0.219060024</v>
      </c>
      <c r="AT2733" s="373">
        <f>PPMT('Assumptions (T&amp;D) old'!$B$100,Model!AI$1,'Assumptions (T&amp;D) old'!$B$103,Model!$AH$2699)</f>
        <v>-0.2294653752</v>
      </c>
      <c r="AU2733" s="373">
        <f>PPMT('Assumptions (T&amp;D) old'!$B$100,Model!AJ$1,'Assumptions (T&amp;D) old'!$B$103,Model!$AH$2699)</f>
        <v>-0.2403649805</v>
      </c>
      <c r="AV2733" s="373">
        <f>PPMT('Assumptions (T&amp;D) old'!$B$100,Model!AK$1,'Assumptions (T&amp;D) old'!$B$103,Model!$AH$2699)</f>
        <v>-0.2517823171</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-0.1361549915</v>
      </c>
      <c r="AJ2734" s="373">
        <f>PPMT('Assumptions (T&amp;D) old'!$B$100,Model!X$1,'Assumptions (T&amp;D) old'!$B$103,Model!$AI$2699)</f>
        <v>-0.1426223536</v>
      </c>
      <c r="AK2734" s="373">
        <f>PPMT('Assumptions (T&amp;D) old'!$B$100,Model!Y$1,'Assumptions (T&amp;D) old'!$B$103,Model!$AI$2699)</f>
        <v>-0.1493969154</v>
      </c>
      <c r="AL2734" s="373">
        <f>PPMT('Assumptions (T&amp;D) old'!$B$100,Model!Z$1,'Assumptions (T&amp;D) old'!$B$103,Model!$AI$2699)</f>
        <v>-0.1564932689</v>
      </c>
      <c r="AM2734" s="373">
        <f>PPMT('Assumptions (T&amp;D) old'!$B$100,Model!AA$1,'Assumptions (T&amp;D) old'!$B$103,Model!$AI$2699)</f>
        <v>-0.1639266992</v>
      </c>
      <c r="AN2734" s="373">
        <f>PPMT('Assumptions (T&amp;D) old'!$B$100,Model!AB$1,'Assumptions (T&amp;D) old'!$B$103,Model!$AI$2699)</f>
        <v>-0.1717132174</v>
      </c>
      <c r="AO2734" s="373">
        <f>PPMT('Assumptions (T&amp;D) old'!$B$100,Model!AC$1,'Assumptions (T&amp;D) old'!$B$103,Model!$AI$2699)</f>
        <v>-0.1798695952</v>
      </c>
      <c r="AP2734" s="373">
        <f>PPMT('Assumptions (T&amp;D) old'!$B$100,Model!AD$1,'Assumptions (T&amp;D) old'!$B$103,Model!$AI$2699)</f>
        <v>-0.188413401</v>
      </c>
      <c r="AQ2734" s="373">
        <f>PPMT('Assumptions (T&amp;D) old'!$B$100,Model!AE$1,'Assumptions (T&amp;D) old'!$B$103,Model!$AI$2699)</f>
        <v>-0.1973630375</v>
      </c>
      <c r="AR2734" s="373">
        <f>PPMT('Assumptions (T&amp;D) old'!$B$100,Model!AF$1,'Assumptions (T&amp;D) old'!$B$103,Model!$AI$2699)</f>
        <v>-0.2067377818</v>
      </c>
      <c r="AS2734" s="373">
        <f>PPMT('Assumptions (T&amp;D) old'!$B$100,Model!AG$1,'Assumptions (T&amp;D) old'!$B$103,Model!$AI$2699)</f>
        <v>-0.2165578265</v>
      </c>
      <c r="AT2734" s="373">
        <f>PPMT('Assumptions (T&amp;D) old'!$B$100,Model!AH$1,'Assumptions (T&amp;D) old'!$B$103,Model!$AI$2699)</f>
        <v>-0.2268443232</v>
      </c>
      <c r="AU2734" s="373">
        <f>PPMT('Assumptions (T&amp;D) old'!$B$100,Model!AI$1,'Assumptions (T&amp;D) old'!$B$103,Model!$AI$2699)</f>
        <v>-0.2376194286</v>
      </c>
      <c r="AV2734" s="373">
        <f>PPMT('Assumptions (T&amp;D) old'!$B$100,Model!AJ$1,'Assumptions (T&amp;D) old'!$B$103,Model!$AI$2699)</f>
        <v>-0.2489063514</v>
      </c>
      <c r="AW2734" s="373">
        <f>PPMT('Assumptions (T&amp;D) old'!$B$100,Model!AK$1,'Assumptions (T&amp;D) old'!$B$103,Model!$AI$2699)</f>
        <v>-0.2607294031</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-0.1425205669</v>
      </c>
      <c r="AK2735" s="373">
        <f>PPMT('Assumptions (T&amp;D) old'!$B$100,Model!X$1,'Assumptions (T&amp;D) old'!$B$103,Model!$AJ$2699)</f>
        <v>-0.1492902938</v>
      </c>
      <c r="AL2735" s="373">
        <f>PPMT('Assumptions (T&amp;D) old'!$B$100,Model!Y$1,'Assumptions (T&amp;D) old'!$B$103,Model!$AJ$2699)</f>
        <v>-0.1563815827</v>
      </c>
      <c r="AM2735" s="373">
        <f>PPMT('Assumptions (T&amp;D) old'!$B$100,Model!Z$1,'Assumptions (T&amp;D) old'!$B$103,Model!$AJ$2699)</f>
        <v>-0.1638097079</v>
      </c>
      <c r="AN2735" s="373">
        <f>PPMT('Assumptions (T&amp;D) old'!$B$100,Model!AA$1,'Assumptions (T&amp;D) old'!$B$103,Model!$AJ$2699)</f>
        <v>-0.171590669</v>
      </c>
      <c r="AO2735" s="373">
        <f>PPMT('Assumptions (T&amp;D) old'!$B$100,Model!AB$1,'Assumptions (T&amp;D) old'!$B$103,Model!$AJ$2699)</f>
        <v>-0.1797412258</v>
      </c>
      <c r="AP2735" s="373">
        <f>PPMT('Assumptions (T&amp;D) old'!$B$100,Model!AC$1,'Assumptions (T&amp;D) old'!$B$103,Model!$AJ$2699)</f>
        <v>-0.1882789341</v>
      </c>
      <c r="AQ2735" s="373">
        <f>PPMT('Assumptions (T&amp;D) old'!$B$100,Model!AD$1,'Assumptions (T&amp;D) old'!$B$103,Model!$AJ$2699)</f>
        <v>-0.1972221834</v>
      </c>
      <c r="AR2735" s="373">
        <f>PPMT('Assumptions (T&amp;D) old'!$B$100,Model!AE$1,'Assumptions (T&amp;D) old'!$B$103,Model!$AJ$2699)</f>
        <v>-0.2065902371</v>
      </c>
      <c r="AS2735" s="373">
        <f>PPMT('Assumptions (T&amp;D) old'!$B$100,Model!AF$1,'Assumptions (T&amp;D) old'!$B$103,Model!$AJ$2699)</f>
        <v>-0.2164032734</v>
      </c>
      <c r="AT2735" s="373">
        <f>PPMT('Assumptions (T&amp;D) old'!$B$100,Model!AG$1,'Assumptions (T&amp;D) old'!$B$103,Model!$AJ$2699)</f>
        <v>-0.2266824289</v>
      </c>
      <c r="AU2735" s="373">
        <f>PPMT('Assumptions (T&amp;D) old'!$B$100,Model!AH$1,'Assumptions (T&amp;D) old'!$B$103,Model!$AJ$2699)</f>
        <v>-0.2374498443</v>
      </c>
      <c r="AV2735" s="373">
        <f>PPMT('Assumptions (T&amp;D) old'!$B$100,Model!AI$1,'Assumptions (T&amp;D) old'!$B$103,Model!$AJ$2699)</f>
        <v>-0.2487287119</v>
      </c>
      <c r="AW2735" s="373">
        <f>PPMT('Assumptions (T&amp;D) old'!$B$100,Model!AJ$1,'Assumptions (T&amp;D) old'!$B$103,Model!$AJ$2699)</f>
        <v>-0.2605433257</v>
      </c>
      <c r="AX2735" s="373">
        <f>PPMT('Assumptions (T&amp;D) old'!$B$100,Model!AK$1,'Assumptions (T&amp;D) old'!$B$103,Model!$AJ$2699)</f>
        <v>-0.2729191336</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-0.1477517101</v>
      </c>
      <c r="AL2736" s="373">
        <f>PPMT('Assumptions (T&amp;D) old'!$B$100,Model!X$1,'Assumptions (T&amp;D) old'!$B$103,Model!$AK$2699)</f>
        <v>-0.1547699163</v>
      </c>
      <c r="AM2736" s="373">
        <f>PPMT('Assumptions (T&amp;D) old'!$B$100,Model!Y$1,'Assumptions (T&amp;D) old'!$B$103,Model!$AK$2699)</f>
        <v>-0.1621214873</v>
      </c>
      <c r="AN2736" s="373">
        <f>PPMT('Assumptions (T&amp;D) old'!$B$100,Model!Z$1,'Assumptions (T&amp;D) old'!$B$103,Model!$AK$2699)</f>
        <v>-0.169822258</v>
      </c>
      <c r="AO2736" s="373">
        <f>PPMT('Assumptions (T&amp;D) old'!$B$100,Model!AA$1,'Assumptions (T&amp;D) old'!$B$103,Model!$AK$2699)</f>
        <v>-0.1778888153</v>
      </c>
      <c r="AP2736" s="373">
        <f>PPMT('Assumptions (T&amp;D) old'!$B$100,Model!AB$1,'Assumptions (T&amp;D) old'!$B$103,Model!$AK$2699)</f>
        <v>-0.186338534</v>
      </c>
      <c r="AQ2736" s="373">
        <f>PPMT('Assumptions (T&amp;D) old'!$B$100,Model!AC$1,'Assumptions (T&amp;D) old'!$B$103,Model!$AK$2699)</f>
        <v>-0.1951896143</v>
      </c>
      <c r="AR2736" s="373">
        <f>PPMT('Assumptions (T&amp;D) old'!$B$100,Model!AD$1,'Assumptions (T&amp;D) old'!$B$103,Model!$AK$2699)</f>
        <v>-0.204461121</v>
      </c>
      <c r="AS2736" s="373">
        <f>PPMT('Assumptions (T&amp;D) old'!$B$100,Model!AE$1,'Assumptions (T&amp;D) old'!$B$103,Model!$AK$2699)</f>
        <v>-0.2141730243</v>
      </c>
      <c r="AT2736" s="373">
        <f>PPMT('Assumptions (T&amp;D) old'!$B$100,Model!AF$1,'Assumptions (T&amp;D) old'!$B$103,Model!$AK$2699)</f>
        <v>-0.2243462429</v>
      </c>
      <c r="AU2736" s="373">
        <f>PPMT('Assumptions (T&amp;D) old'!$B$100,Model!AG$1,'Assumptions (T&amp;D) old'!$B$103,Model!$AK$2699)</f>
        <v>-0.2350026895</v>
      </c>
      <c r="AV2736" s="373">
        <f>PPMT('Assumptions (T&amp;D) old'!$B$100,Model!AH$1,'Assumptions (T&amp;D) old'!$B$103,Model!$AK$2699)</f>
        <v>-0.2461653172</v>
      </c>
      <c r="AW2736" s="373">
        <f>PPMT('Assumptions (T&amp;D) old'!$B$100,Model!AI$1,'Assumptions (T&amp;D) old'!$B$103,Model!$AK$2699)</f>
        <v>-0.2578581698</v>
      </c>
      <c r="AX2736" s="373">
        <f>PPMT('Assumptions (T&amp;D) old'!$B$100,Model!AJ$1,'Assumptions (T&amp;D) old'!$B$103,Model!$AK$2699)</f>
        <v>-0.2701064328</v>
      </c>
      <c r="AY2736" s="373">
        <f>PPMT('Assumptions (T&amp;D) old'!$B$100,Model!AK$1,'Assumptions (T&amp;D) old'!$B$103,Model!$AK$2699)</f>
        <v>-0.2829364884</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-0.1605583812</v>
      </c>
      <c r="AM2737" s="373">
        <f>PPMT('Assumptions (T&amp;D) old'!$B$100,Model!X$1,'Assumptions (T&amp;D) old'!$B$103,Model!$AL$2699)</f>
        <v>-0.1681849043</v>
      </c>
      <c r="AN2737" s="373">
        <f>PPMT('Assumptions (T&amp;D) old'!$B$100,Model!Y$1,'Assumptions (T&amp;D) old'!$B$103,Model!$AL$2699)</f>
        <v>-0.1761736872</v>
      </c>
      <c r="AO2737" s="373">
        <f>PPMT('Assumptions (T&amp;D) old'!$B$100,Model!Z$1,'Assumptions (T&amp;D) old'!$B$103,Model!$AL$2699)</f>
        <v>-0.1845419374</v>
      </c>
      <c r="AP2737" s="373">
        <f>PPMT('Assumptions (T&amp;D) old'!$B$100,Model!AA$1,'Assumptions (T&amp;D) old'!$B$103,Model!$AL$2699)</f>
        <v>-0.1933076794</v>
      </c>
      <c r="AQ2737" s="373">
        <f>PPMT('Assumptions (T&amp;D) old'!$B$100,Model!AB$1,'Assumptions (T&amp;D) old'!$B$103,Model!$AL$2699)</f>
        <v>-0.2024897942</v>
      </c>
      <c r="AR2737" s="373">
        <f>PPMT('Assumptions (T&amp;D) old'!$B$100,Model!AC$1,'Assumptions (T&amp;D) old'!$B$103,Model!$AL$2699)</f>
        <v>-0.2121080594</v>
      </c>
      <c r="AS2737" s="373">
        <f>PPMT('Assumptions (T&amp;D) old'!$B$100,Model!AD$1,'Assumptions (T&amp;D) old'!$B$103,Model!$AL$2699)</f>
        <v>-0.2221831922</v>
      </c>
      <c r="AT2737" s="373">
        <f>PPMT('Assumptions (T&amp;D) old'!$B$100,Model!AE$1,'Assumptions (T&amp;D) old'!$B$103,Model!$AL$2699)</f>
        <v>-0.2327368938</v>
      </c>
      <c r="AU2737" s="373">
        <f>PPMT('Assumptions (T&amp;D) old'!$B$100,Model!AF$1,'Assumptions (T&amp;D) old'!$B$103,Model!$AL$2699)</f>
        <v>-0.2437918963</v>
      </c>
      <c r="AV2737" s="373">
        <f>PPMT('Assumptions (T&amp;D) old'!$B$100,Model!AG$1,'Assumptions (T&amp;D) old'!$B$103,Model!$AL$2699)</f>
        <v>-0.2553720114</v>
      </c>
      <c r="AW2737" s="373">
        <f>PPMT('Assumptions (T&amp;D) old'!$B$100,Model!AH$1,'Assumptions (T&amp;D) old'!$B$103,Model!$AL$2699)</f>
        <v>-0.2675021819</v>
      </c>
      <c r="AX2737" s="373">
        <f>PPMT('Assumptions (T&amp;D) old'!$B$100,Model!AI$1,'Assumptions (T&amp;D) old'!$B$103,Model!$AL$2699)</f>
        <v>-0.2802085355</v>
      </c>
      <c r="AY2737" s="373">
        <f>PPMT('Assumptions (T&amp;D) old'!$B$100,Model!AJ$1,'Assumptions (T&amp;D) old'!$B$103,Model!$AL$2699)</f>
        <v>-0.293518441</v>
      </c>
      <c r="AZ2737" s="373">
        <f>PPMT('Assumptions (T&amp;D) old'!$B$100,Model!AK$1,'Assumptions (T&amp;D) old'!$B$103,Model!$AL$2699)</f>
        <v>-0.3074605669</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-0.1767428013</v>
      </c>
      <c r="AN2738" s="373">
        <f>PPMT('Assumptions (T&amp;D) old'!$B$100,Model!X$1,'Assumptions (T&amp;D) old'!$B$103,Model!$AM$2699)</f>
        <v>-0.1851380844</v>
      </c>
      <c r="AO2738" s="373">
        <f>PPMT('Assumptions (T&amp;D) old'!$B$100,Model!Y$1,'Assumptions (T&amp;D) old'!$B$103,Model!$AM$2699)</f>
        <v>-0.1939321434</v>
      </c>
      <c r="AP2738" s="373">
        <f>PPMT('Assumptions (T&amp;D) old'!$B$100,Model!Z$1,'Assumptions (T&amp;D) old'!$B$103,Model!$AM$2699)</f>
        <v>-0.2031439202</v>
      </c>
      <c r="AQ2738" s="373">
        <f>PPMT('Assumptions (T&amp;D) old'!$B$100,Model!AA$1,'Assumptions (T&amp;D) old'!$B$103,Model!$AM$2699)</f>
        <v>-0.2127932564</v>
      </c>
      <c r="AR2738" s="373">
        <f>PPMT('Assumptions (T&amp;D) old'!$B$100,Model!AB$1,'Assumptions (T&amp;D) old'!$B$103,Model!$AM$2699)</f>
        <v>-0.2229009361</v>
      </c>
      <c r="AS2738" s="373">
        <f>PPMT('Assumptions (T&amp;D) old'!$B$100,Model!AC$1,'Assumptions (T&amp;D) old'!$B$103,Model!$AM$2699)</f>
        <v>-0.2334887305</v>
      </c>
      <c r="AT2738" s="373">
        <f>PPMT('Assumptions (T&amp;D) old'!$B$100,Model!AD$1,'Assumptions (T&amp;D) old'!$B$103,Model!$AM$2699)</f>
        <v>-0.2445794453</v>
      </c>
      <c r="AU2738" s="373">
        <f>PPMT('Assumptions (T&amp;D) old'!$B$100,Model!AE$1,'Assumptions (T&amp;D) old'!$B$103,Model!$AM$2699)</f>
        <v>-0.2561969689</v>
      </c>
      <c r="AV2738" s="373">
        <f>PPMT('Assumptions (T&amp;D) old'!$B$100,Model!AF$1,'Assumptions (T&amp;D) old'!$B$103,Model!$AM$2699)</f>
        <v>-0.2683663249</v>
      </c>
      <c r="AW2738" s="373">
        <f>PPMT('Assumptions (T&amp;D) old'!$B$100,Model!AG$1,'Assumptions (T&amp;D) old'!$B$103,Model!$AM$2699)</f>
        <v>-0.2811137254</v>
      </c>
      <c r="AX2738" s="373">
        <f>PPMT('Assumptions (T&amp;D) old'!$B$100,Model!AH$1,'Assumptions (T&amp;D) old'!$B$103,Model!$AM$2699)</f>
        <v>-0.2944666273</v>
      </c>
      <c r="AY2738" s="373">
        <f>PPMT('Assumptions (T&amp;D) old'!$B$100,Model!AI$1,'Assumptions (T&amp;D) old'!$B$103,Model!$AM$2699)</f>
        <v>-0.3084537921</v>
      </c>
      <c r="AZ2738" s="373">
        <f>PPMT('Assumptions (T&amp;D) old'!$B$100,Model!AJ$1,'Assumptions (T&amp;D) old'!$B$103,Model!$AM$2699)</f>
        <v>-0.3231053472</v>
      </c>
      <c r="BA2738" s="373">
        <f>PPMT('Assumptions (T&amp;D) old'!$B$100,Model!AK$1,'Assumptions (T&amp;D) old'!$B$103,Model!$AM$2699)</f>
        <v>-0.3384528512</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-0.1845192884</v>
      </c>
      <c r="AO2739" s="373">
        <f>PPMT('Assumptions (T&amp;D) old'!$B$100,Model!X$1,'Assumptions (T&amp;D) old'!$B$103,Model!$AN$2699)</f>
        <v>-0.1932839546</v>
      </c>
      <c r="AP2739" s="373">
        <f>PPMT('Assumptions (T&amp;D) old'!$B$100,Model!Y$1,'Assumptions (T&amp;D) old'!$B$103,Model!$AN$2699)</f>
        <v>-0.2024649424</v>
      </c>
      <c r="AQ2739" s="373">
        <f>PPMT('Assumptions (T&amp;D) old'!$B$100,Model!Z$1,'Assumptions (T&amp;D) old'!$B$103,Model!$AN$2699)</f>
        <v>-0.2120820272</v>
      </c>
      <c r="AR2739" s="373">
        <f>PPMT('Assumptions (T&amp;D) old'!$B$100,Model!AA$1,'Assumptions (T&amp;D) old'!$B$103,Model!$AN$2699)</f>
        <v>-0.2221559235</v>
      </c>
      <c r="AS2739" s="373">
        <f>PPMT('Assumptions (T&amp;D) old'!$B$100,Model!AB$1,'Assumptions (T&amp;D) old'!$B$103,Model!$AN$2699)</f>
        <v>-0.2327083298</v>
      </c>
      <c r="AT2739" s="373">
        <f>PPMT('Assumptions (T&amp;D) old'!$B$100,Model!AC$1,'Assumptions (T&amp;D) old'!$B$103,Model!$AN$2699)</f>
        <v>-0.2437619755</v>
      </c>
      <c r="AU2739" s="373">
        <f>PPMT('Assumptions (T&amp;D) old'!$B$100,Model!AD$1,'Assumptions (T&amp;D) old'!$B$103,Model!$AN$2699)</f>
        <v>-0.2553406693</v>
      </c>
      <c r="AV2739" s="373">
        <f>PPMT('Assumptions (T&amp;D) old'!$B$100,Model!AE$1,'Assumptions (T&amp;D) old'!$B$103,Model!$AN$2699)</f>
        <v>-0.2674693511</v>
      </c>
      <c r="AW2739" s="373">
        <f>PPMT('Assumptions (T&amp;D) old'!$B$100,Model!AF$1,'Assumptions (T&amp;D) old'!$B$103,Model!$AN$2699)</f>
        <v>-0.2801741453</v>
      </c>
      <c r="AX2739" s="373">
        <f>PPMT('Assumptions (T&amp;D) old'!$B$100,Model!AG$1,'Assumptions (T&amp;D) old'!$B$103,Model!$AN$2699)</f>
        <v>-0.2934824172</v>
      </c>
      <c r="AY2739" s="373">
        <f>PPMT('Assumptions (T&amp;D) old'!$B$100,Model!AH$1,'Assumptions (T&amp;D) old'!$B$103,Model!$AN$2699)</f>
        <v>-0.307422832</v>
      </c>
      <c r="AZ2739" s="373">
        <f>PPMT('Assumptions (T&amp;D) old'!$B$100,Model!AI$1,'Assumptions (T&amp;D) old'!$B$103,Model!$AN$2699)</f>
        <v>-0.3220254166</v>
      </c>
      <c r="BA2739" s="373">
        <f>PPMT('Assumptions (T&amp;D) old'!$B$100,Model!AJ$1,'Assumptions (T&amp;D) old'!$B$103,Model!$AN$2699)</f>
        <v>-0.3373216238</v>
      </c>
      <c r="BB2739" s="373">
        <f>PPMT('Assumptions (T&amp;D) old'!$B$100,Model!AK$1,'Assumptions (T&amp;D) old'!$B$103,Model!$AN$2699)</f>
        <v>-0.353344401</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-0.1801078215</v>
      </c>
      <c r="AP2740" s="373">
        <f>PPMT('Assumptions (T&amp;D) old'!$B$100,Model!X$1,'Assumptions (T&amp;D) old'!$B$103,Model!$AO$2699)</f>
        <v>-0.188662943</v>
      </c>
      <c r="AQ2740" s="373">
        <f>PPMT('Assumptions (T&amp;D) old'!$B$100,Model!Y$1,'Assumptions (T&amp;D) old'!$B$103,Model!$AO$2699)</f>
        <v>-0.1976244328</v>
      </c>
      <c r="AR2740" s="373">
        <f>PPMT('Assumptions (T&amp;D) old'!$B$100,Model!Z$1,'Assumptions (T&amp;D) old'!$B$103,Model!$AO$2699)</f>
        <v>-0.2070115934</v>
      </c>
      <c r="AS2740" s="373">
        <f>PPMT('Assumptions (T&amp;D) old'!$B$100,Model!AA$1,'Assumptions (T&amp;D) old'!$B$103,Model!$AO$2699)</f>
        <v>-0.2168446441</v>
      </c>
      <c r="AT2740" s="373">
        <f>PPMT('Assumptions (T&amp;D) old'!$B$100,Model!AB$1,'Assumptions (T&amp;D) old'!$B$103,Model!$AO$2699)</f>
        <v>-0.2271447646</v>
      </c>
      <c r="AU2740" s="373">
        <f>PPMT('Assumptions (T&amp;D) old'!$B$100,Model!AC$1,'Assumptions (T&amp;D) old'!$B$103,Model!$AO$2699)</f>
        <v>-0.237934141</v>
      </c>
      <c r="AV2740" s="373">
        <f>PPMT('Assumptions (T&amp;D) old'!$B$100,Model!AD$1,'Assumptions (T&amp;D) old'!$B$103,Model!$AO$2699)</f>
        <v>-0.2492360127</v>
      </c>
      <c r="AW2740" s="373">
        <f>PPMT('Assumptions (T&amp;D) old'!$B$100,Model!AE$1,'Assumptions (T&amp;D) old'!$B$103,Model!$AO$2699)</f>
        <v>-0.2610747233</v>
      </c>
      <c r="AX2740" s="373">
        <f>PPMT('Assumptions (T&amp;D) old'!$B$100,Model!AF$1,'Assumptions (T&amp;D) old'!$B$103,Model!$AO$2699)</f>
        <v>-0.2734757726</v>
      </c>
      <c r="AY2740" s="373">
        <f>PPMT('Assumptions (T&amp;D) old'!$B$100,Model!AG$1,'Assumptions (T&amp;D) old'!$B$103,Model!$AO$2699)</f>
        <v>-0.2864658718</v>
      </c>
      <c r="AZ2740" s="373">
        <f>PPMT('Assumptions (T&amp;D) old'!$B$100,Model!AH$1,'Assumptions (T&amp;D) old'!$B$103,Model!$AO$2699)</f>
        <v>-0.3000730007</v>
      </c>
      <c r="BA2740" s="373">
        <f>PPMT('Assumptions (T&amp;D) old'!$B$100,Model!AI$1,'Assumptions (T&amp;D) old'!$B$103,Model!$AO$2699)</f>
        <v>-0.3143264683</v>
      </c>
      <c r="BB2740" s="373">
        <f>PPMT('Assumptions (T&amp;D) old'!$B$100,Model!AJ$1,'Assumptions (T&amp;D) old'!$B$103,Model!$AO$2699)</f>
        <v>-0.3292569755</v>
      </c>
      <c r="BC2740" s="373">
        <f>PPMT('Assumptions (T&amp;D) old'!$B$100,Model!AK$1,'Assumptions (T&amp;D) old'!$B$103,Model!$AO$2699)</f>
        <v>-0.3448966818</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-0.1939518026</v>
      </c>
      <c r="AQ2741" s="373">
        <f>PPMT('Assumptions (T&amp;D) old'!$B$100,Model!X$1,'Assumptions (T&amp;D) old'!$B$103,Model!$AP$2699)</f>
        <v>-0.2031645133</v>
      </c>
      <c r="AR2741" s="373">
        <f>PPMT('Assumptions (T&amp;D) old'!$B$100,Model!Y$1,'Assumptions (T&amp;D) old'!$B$103,Model!$AP$2699)</f>
        <v>-0.2128148276</v>
      </c>
      <c r="AS2741" s="373">
        <f>PPMT('Assumptions (T&amp;D) old'!$B$100,Model!Z$1,'Assumptions (T&amp;D) old'!$B$103,Model!$AP$2699)</f>
        <v>-0.2229235319</v>
      </c>
      <c r="AT2741" s="373">
        <f>PPMT('Assumptions (T&amp;D) old'!$B$100,Model!AA$1,'Assumptions (T&amp;D) old'!$B$103,Model!$AP$2699)</f>
        <v>-0.2335123997</v>
      </c>
      <c r="AU2741" s="373">
        <f>PPMT('Assumptions (T&amp;D) old'!$B$100,Model!AB$1,'Assumptions (T&amp;D) old'!$B$103,Model!$AP$2699)</f>
        <v>-0.2446042387</v>
      </c>
      <c r="AV2741" s="373">
        <f>PPMT('Assumptions (T&amp;D) old'!$B$100,Model!AC$1,'Assumptions (T&amp;D) old'!$B$103,Model!$AP$2699)</f>
        <v>-0.25622294</v>
      </c>
      <c r="AW2741" s="373">
        <f>PPMT('Assumptions (T&amp;D) old'!$B$100,Model!AD$1,'Assumptions (T&amp;D) old'!$B$103,Model!$AP$2699)</f>
        <v>-0.2683935297</v>
      </c>
      <c r="AX2741" s="373">
        <f>PPMT('Assumptions (T&amp;D) old'!$B$100,Model!AE$1,'Assumptions (T&amp;D) old'!$B$103,Model!$AP$2699)</f>
        <v>-0.2811422224</v>
      </c>
      <c r="AY2741" s="373">
        <f>PPMT('Assumptions (T&amp;D) old'!$B$100,Model!AF$1,'Assumptions (T&amp;D) old'!$B$103,Model!$AP$2699)</f>
        <v>-0.2944964779</v>
      </c>
      <c r="AZ2741" s="373">
        <f>PPMT('Assumptions (T&amp;D) old'!$B$100,Model!AG$1,'Assumptions (T&amp;D) old'!$B$103,Model!$AP$2699)</f>
        <v>-0.3084850606</v>
      </c>
      <c r="BA2741" s="373">
        <f>PPMT('Assumptions (T&amp;D) old'!$B$100,Model!AH$1,'Assumptions (T&amp;D) old'!$B$103,Model!$AP$2699)</f>
        <v>-0.323138101</v>
      </c>
      <c r="BB2741" s="373">
        <f>PPMT('Assumptions (T&amp;D) old'!$B$100,Model!AI$1,'Assumptions (T&amp;D) old'!$B$103,Model!$AP$2699)</f>
        <v>-0.3384871608</v>
      </c>
      <c r="BC2741" s="373">
        <f>PPMT('Assumptions (T&amp;D) old'!$B$100,Model!AJ$1,'Assumptions (T&amp;D) old'!$B$103,Model!$AP$2699)</f>
        <v>-0.3545653009</v>
      </c>
      <c r="BD2741" s="373">
        <f>PPMT('Assumptions (T&amp;D) old'!$B$100,Model!AK$1,'Assumptions (T&amp;D) old'!$B$103,Model!$AP$2699)</f>
        <v>-0.3714071527</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-0.2028374166</v>
      </c>
      <c r="AR2742" s="373">
        <f>PPMT('Assumptions (T&amp;D) old'!$B$100,Model!X$1,'Assumptions (T&amp;D) old'!$B$103,Model!$AQ$2699)</f>
        <v>-0.2124721939</v>
      </c>
      <c r="AS2742" s="373">
        <f>PPMT('Assumptions (T&amp;D) old'!$B$100,Model!Y$1,'Assumptions (T&amp;D) old'!$B$103,Model!$AQ$2699)</f>
        <v>-0.2225646231</v>
      </c>
      <c r="AT2742" s="373">
        <f>PPMT('Assumptions (T&amp;D) old'!$B$100,Model!Z$1,'Assumptions (T&amp;D) old'!$B$103,Model!$AQ$2699)</f>
        <v>-0.2331364427</v>
      </c>
      <c r="AU2742" s="373">
        <f>PPMT('Assumptions (T&amp;D) old'!$B$100,Model!AA$1,'Assumptions (T&amp;D) old'!$B$103,Model!$AQ$2699)</f>
        <v>-0.2442104237</v>
      </c>
      <c r="AV2742" s="373">
        <f>PPMT('Assumptions (T&amp;D) old'!$B$100,Model!AB$1,'Assumptions (T&amp;D) old'!$B$103,Model!$AQ$2699)</f>
        <v>-0.2558104189</v>
      </c>
      <c r="AW2742" s="373">
        <f>PPMT('Assumptions (T&amp;D) old'!$B$100,Model!AC$1,'Assumptions (T&amp;D) old'!$B$103,Model!$AQ$2699)</f>
        <v>-0.2679614138</v>
      </c>
      <c r="AX2742" s="373">
        <f>PPMT('Assumptions (T&amp;D) old'!$B$100,Model!AD$1,'Assumptions (T&amp;D) old'!$B$103,Model!$AQ$2699)</f>
        <v>-0.2806895809</v>
      </c>
      <c r="AY2742" s="373">
        <f>PPMT('Assumptions (T&amp;D) old'!$B$100,Model!AE$1,'Assumptions (T&amp;D) old'!$B$103,Model!$AQ$2699)</f>
        <v>-0.294022336</v>
      </c>
      <c r="AZ2742" s="373">
        <f>PPMT('Assumptions (T&amp;D) old'!$B$100,Model!AF$1,'Assumptions (T&amp;D) old'!$B$103,Model!$AQ$2699)</f>
        <v>-0.307988397</v>
      </c>
      <c r="BA2742" s="373">
        <f>PPMT('Assumptions (T&amp;D) old'!$B$100,Model!AG$1,'Assumptions (T&amp;D) old'!$B$103,Model!$AQ$2699)</f>
        <v>-0.3226178458</v>
      </c>
      <c r="BB2742" s="373">
        <f>PPMT('Assumptions (T&amp;D) old'!$B$100,Model!AH$1,'Assumptions (T&amp;D) old'!$B$103,Model!$AQ$2699)</f>
        <v>-0.3379421935</v>
      </c>
      <c r="BC2742" s="373">
        <f>PPMT('Assumptions (T&amp;D) old'!$B$100,Model!AI$1,'Assumptions (T&amp;D) old'!$B$103,Model!$AQ$2699)</f>
        <v>-0.3539944477</v>
      </c>
      <c r="BD2742" s="373">
        <f>PPMT('Assumptions (T&amp;D) old'!$B$100,Model!AJ$1,'Assumptions (T&amp;D) old'!$B$103,Model!$AQ$2699)</f>
        <v>-0.370809184</v>
      </c>
      <c r="BE2742" s="373">
        <f>PPMT('Assumptions (T&amp;D) old'!$B$100,Model!AK$1,'Assumptions (T&amp;D) old'!$B$103,Model!$AQ$2699)</f>
        <v>-0.3884226202</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-0.1927996702</v>
      </c>
      <c r="AS2743" s="373">
        <f>PPMT('Assumptions (T&amp;D) old'!$B$100,Model!X$1,'Assumptions (T&amp;D) old'!$B$103,Model!$AR$2699)</f>
        <v>-0.2019576545</v>
      </c>
      <c r="AT2743" s="373">
        <f>PPMT('Assumptions (T&amp;D) old'!$B$100,Model!Y$1,'Assumptions (T&amp;D) old'!$B$103,Model!$AR$2699)</f>
        <v>-0.2115506431</v>
      </c>
      <c r="AU2743" s="373">
        <f>PPMT('Assumptions (T&amp;D) old'!$B$100,Model!Z$1,'Assumptions (T&amp;D) old'!$B$103,Model!$AR$2699)</f>
        <v>-0.2215992987</v>
      </c>
      <c r="AV2743" s="373">
        <f>PPMT('Assumptions (T&amp;D) old'!$B$100,Model!AA$1,'Assumptions (T&amp;D) old'!$B$103,Model!$AR$2699)</f>
        <v>-0.2321252654</v>
      </c>
      <c r="AW2743" s="373">
        <f>PPMT('Assumptions (T&amp;D) old'!$B$100,Model!AB$1,'Assumptions (T&amp;D) old'!$B$103,Model!$AR$2699)</f>
        <v>-0.2431512155</v>
      </c>
      <c r="AX2743" s="373">
        <f>PPMT('Assumptions (T&amp;D) old'!$B$100,Model!AC$1,'Assumptions (T&amp;D) old'!$B$103,Model!$AR$2699)</f>
        <v>-0.2547008982</v>
      </c>
      <c r="AY2743" s="373">
        <f>PPMT('Assumptions (T&amp;D) old'!$B$100,Model!AD$1,'Assumptions (T&amp;D) old'!$B$103,Model!$AR$2699)</f>
        <v>-0.2667991909</v>
      </c>
      <c r="AZ2743" s="373">
        <f>PPMT('Assumptions (T&amp;D) old'!$B$100,Model!AE$1,'Assumptions (T&amp;D) old'!$B$103,Model!$AR$2699)</f>
        <v>-0.2794721524</v>
      </c>
      <c r="BA2743" s="373">
        <f>PPMT('Assumptions (T&amp;D) old'!$B$100,Model!AF$1,'Assumptions (T&amp;D) old'!$B$103,Model!$AR$2699)</f>
        <v>-0.2927470797</v>
      </c>
      <c r="BB2743" s="373">
        <f>PPMT('Assumptions (T&amp;D) old'!$B$100,Model!AG$1,'Assumptions (T&amp;D) old'!$B$103,Model!$AR$2699)</f>
        <v>-0.3066525659</v>
      </c>
      <c r="BC2743" s="373">
        <f>PPMT('Assumptions (T&amp;D) old'!$B$100,Model!AH$1,'Assumptions (T&amp;D) old'!$B$103,Model!$AR$2699)</f>
        <v>-0.3212185628</v>
      </c>
      <c r="BD2743" s="373">
        <f>PPMT('Assumptions (T&amp;D) old'!$B$100,Model!AI$1,'Assumptions (T&amp;D) old'!$B$103,Model!$AR$2699)</f>
        <v>-0.3364764446</v>
      </c>
      <c r="BE2743" s="373">
        <f>PPMT('Assumptions (T&amp;D) old'!$B$100,Model!AJ$1,'Assumptions (T&amp;D) old'!$B$103,Model!$AR$2699)</f>
        <v>-0.3524590757</v>
      </c>
      <c r="BF2743" s="373">
        <f>PPMT('Assumptions (T&amp;D) old'!$B$100,Model!AK$1,'Assumptions (T&amp;D) old'!$B$103,Model!$AR$2699)</f>
        <v>-0.3692008818</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-0.2068339006</v>
      </c>
      <c r="AT2744" s="373">
        <f>PPMT('Assumptions (T&amp;D) old'!$B$100,Model!X$1,'Assumptions (T&amp;D) old'!$B$103,Model!$AS$2699)</f>
        <v>-0.2166585109</v>
      </c>
      <c r="AU2744" s="373">
        <f>PPMT('Assumptions (T&amp;D) old'!$B$100,Model!Y$1,'Assumptions (T&amp;D) old'!$B$103,Model!$AS$2699)</f>
        <v>-0.2269497902</v>
      </c>
      <c r="AV2744" s="373">
        <f>PPMT('Assumptions (T&amp;D) old'!$B$100,Model!Z$1,'Assumptions (T&amp;D) old'!$B$103,Model!$AS$2699)</f>
        <v>-0.2377299052</v>
      </c>
      <c r="AW2744" s="373">
        <f>PPMT('Assumptions (T&amp;D) old'!$B$100,Model!AA$1,'Assumptions (T&amp;D) old'!$B$103,Model!$AS$2699)</f>
        <v>-0.2490220757</v>
      </c>
      <c r="AX2744" s="373">
        <f>PPMT('Assumptions (T&amp;D) old'!$B$100,Model!AB$1,'Assumptions (T&amp;D) old'!$B$103,Model!$AS$2699)</f>
        <v>-0.2608506243</v>
      </c>
      <c r="AY2744" s="373">
        <f>PPMT('Assumptions (T&amp;D) old'!$B$100,Model!AC$1,'Assumptions (T&amp;D) old'!$B$103,Model!$AS$2699)</f>
        <v>-0.273241029</v>
      </c>
      <c r="AZ2744" s="373">
        <f>PPMT('Assumptions (T&amp;D) old'!$B$100,Model!AD$1,'Assumptions (T&amp;D) old'!$B$103,Model!$AS$2699)</f>
        <v>-0.2862199779</v>
      </c>
      <c r="BA2744" s="373">
        <f>PPMT('Assumptions (T&amp;D) old'!$B$100,Model!AE$1,'Assumptions (T&amp;D) old'!$B$103,Model!$AS$2699)</f>
        <v>-0.2998154268</v>
      </c>
      <c r="BB2744" s="373">
        <f>PPMT('Assumptions (T&amp;D) old'!$B$100,Model!AF$1,'Assumptions (T&amp;D) old'!$B$103,Model!$AS$2699)</f>
        <v>-0.3140566596</v>
      </c>
      <c r="BC2744" s="373">
        <f>PPMT('Assumptions (T&amp;D) old'!$B$100,Model!AG$1,'Assumptions (T&amp;D) old'!$B$103,Model!$AS$2699)</f>
        <v>-0.3289743509</v>
      </c>
      <c r="BD2744" s="373">
        <f>PPMT('Assumptions (T&amp;D) old'!$B$100,Model!AH$1,'Assumptions (T&amp;D) old'!$B$103,Model!$AS$2699)</f>
        <v>-0.3446006326</v>
      </c>
      <c r="BE2744" s="373">
        <f>PPMT('Assumptions (T&amp;D) old'!$B$100,Model!AI$1,'Assumptions (T&amp;D) old'!$B$103,Model!$AS$2699)</f>
        <v>-0.3609691626</v>
      </c>
      <c r="BF2744" s="373">
        <f>PPMT('Assumptions (T&amp;D) old'!$B$100,Model!AJ$1,'Assumptions (T&amp;D) old'!$B$103,Model!$AS$2699)</f>
        <v>-0.3781151978</v>
      </c>
      <c r="BG2744" s="373">
        <f>PPMT('Assumptions (T&amp;D) old'!$B$100,Model!AK$1,'Assumptions (T&amp;D) old'!$B$103,Model!$AS$2699)</f>
        <v>-0.3960756697</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-0.2142067713</v>
      </c>
      <c r="AU2745" s="373">
        <f>PPMT('Assumptions (T&amp;D) old'!$B$100,Model!X$1,'Assumptions (T&amp;D) old'!$B$103,Model!$AT$2699)</f>
        <v>-0.224381593</v>
      </c>
      <c r="AV2745" s="373">
        <f>PPMT('Assumptions (T&amp;D) old'!$B$100,Model!Y$1,'Assumptions (T&amp;D) old'!$B$103,Model!$AT$2699)</f>
        <v>-0.2350397186</v>
      </c>
      <c r="AW2745" s="373">
        <f>PPMT('Assumptions (T&amp;D) old'!$B$100,Model!Z$1,'Assumptions (T&amp;D) old'!$B$103,Model!$AT$2699)</f>
        <v>-0.2462041053</v>
      </c>
      <c r="AX2745" s="373">
        <f>PPMT('Assumptions (T&amp;D) old'!$B$100,Model!AA$1,'Assumptions (T&amp;D) old'!$B$103,Model!$AT$2699)</f>
        <v>-0.2578988003</v>
      </c>
      <c r="AY2745" s="373">
        <f>PPMT('Assumptions (T&amp;D) old'!$B$100,Model!AB$1,'Assumptions (T&amp;D) old'!$B$103,Model!$AT$2699)</f>
        <v>-0.2701489933</v>
      </c>
      <c r="AZ2745" s="373">
        <f>PPMT('Assumptions (T&amp;D) old'!$B$100,Model!AC$1,'Assumptions (T&amp;D) old'!$B$103,Model!$AT$2699)</f>
        <v>-0.2829810705</v>
      </c>
      <c r="BA2745" s="373">
        <f>PPMT('Assumptions (T&amp;D) old'!$B$100,Model!AD$1,'Assumptions (T&amp;D) old'!$B$103,Model!$AT$2699)</f>
        <v>-0.2964226713</v>
      </c>
      <c r="BB2745" s="373">
        <f>PPMT('Assumptions (T&amp;D) old'!$B$100,Model!AE$1,'Assumptions (T&amp;D) old'!$B$103,Model!$AT$2699)</f>
        <v>-0.3105027482</v>
      </c>
      <c r="BC2745" s="373">
        <f>PPMT('Assumptions (T&amp;D) old'!$B$100,Model!AF$1,'Assumptions (T&amp;D) old'!$B$103,Model!$AT$2699)</f>
        <v>-0.3252516287</v>
      </c>
      <c r="BD2745" s="373">
        <f>PPMT('Assumptions (T&amp;D) old'!$B$100,Model!AG$1,'Assumptions (T&amp;D) old'!$B$103,Model!$AT$2699)</f>
        <v>-0.3407010811</v>
      </c>
      <c r="BE2745" s="373">
        <f>PPMT('Assumptions (T&amp;D) old'!$B$100,Model!AH$1,'Assumptions (T&amp;D) old'!$B$103,Model!$AT$2699)</f>
        <v>-0.3568843825</v>
      </c>
      <c r="BF2745" s="373">
        <f>PPMT('Assumptions (T&amp;D) old'!$B$100,Model!AI$1,'Assumptions (T&amp;D) old'!$B$103,Model!$AT$2699)</f>
        <v>-0.3738363906</v>
      </c>
      <c r="BG2745" s="373">
        <f>PPMT('Assumptions (T&amp;D) old'!$B$100,Model!AJ$1,'Assumptions (T&amp;D) old'!$B$103,Model!$AT$2699)</f>
        <v>-0.3915936192</v>
      </c>
      <c r="BH2745" s="373">
        <f>PPMT('Assumptions (T&amp;D) old'!$B$100,Model!AK$1,'Assumptions (T&amp;D) old'!$B$103,Model!$AT$2699)</f>
        <v>-0.4101943161</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-0.2251763172</v>
      </c>
      <c r="AV2746" s="373">
        <f>PPMT('Assumptions (T&amp;D) old'!$B$100,Model!X$1,'Assumptions (T&amp;D) old'!$B$103,Model!$AU$2699)</f>
        <v>-0.2358721923</v>
      </c>
      <c r="AW2746" s="373">
        <f>PPMT('Assumptions (T&amp;D) old'!$B$100,Model!Y$1,'Assumptions (T&amp;D) old'!$B$103,Model!$AU$2699)</f>
        <v>-0.2470761214</v>
      </c>
      <c r="AX2746" s="373">
        <f>PPMT('Assumptions (T&amp;D) old'!$B$100,Model!Z$1,'Assumptions (T&amp;D) old'!$B$103,Model!$AU$2699)</f>
        <v>-0.2588122372</v>
      </c>
      <c r="AY2746" s="373">
        <f>PPMT('Assumptions (T&amp;D) old'!$B$100,Model!AA$1,'Assumptions (T&amp;D) old'!$B$103,Model!$AU$2699)</f>
        <v>-0.2711058184</v>
      </c>
      <c r="AZ2746" s="373">
        <f>PPMT('Assumptions (T&amp;D) old'!$B$100,Model!AB$1,'Assumptions (T&amp;D) old'!$B$103,Model!$AU$2699)</f>
        <v>-0.2839833448</v>
      </c>
      <c r="BA2746" s="373">
        <f>PPMT('Assumptions (T&amp;D) old'!$B$100,Model!AC$1,'Assumptions (T&amp;D) old'!$B$103,Model!$AU$2699)</f>
        <v>-0.2974725537</v>
      </c>
      <c r="BB2746" s="373">
        <f>PPMT('Assumptions (T&amp;D) old'!$B$100,Model!AD$1,'Assumptions (T&amp;D) old'!$B$103,Model!$AU$2699)</f>
        <v>-0.3116025</v>
      </c>
      <c r="BC2746" s="373">
        <f>PPMT('Assumptions (T&amp;D) old'!$B$100,Model!AE$1,'Assumptions (T&amp;D) old'!$B$103,Model!$AU$2699)</f>
        <v>-0.3264036188</v>
      </c>
      <c r="BD2746" s="373">
        <f>PPMT('Assumptions (T&amp;D) old'!$B$100,Model!AF$1,'Assumptions (T&amp;D) old'!$B$103,Model!$AU$2699)</f>
        <v>-0.3419077906</v>
      </c>
      <c r="BE2746" s="373">
        <f>PPMT('Assumptions (T&amp;D) old'!$B$100,Model!AG$1,'Assumptions (T&amp;D) old'!$B$103,Model!$AU$2699)</f>
        <v>-0.3581484107</v>
      </c>
      <c r="BF2746" s="373">
        <f>PPMT('Assumptions (T&amp;D) old'!$B$100,Model!AH$1,'Assumptions (T&amp;D) old'!$B$103,Model!$AU$2699)</f>
        <v>-0.3751604602</v>
      </c>
      <c r="BG2746" s="373">
        <f>PPMT('Assumptions (T&amp;D) old'!$B$100,Model!AI$1,'Assumptions (T&amp;D) old'!$B$103,Model!$AU$2699)</f>
        <v>-0.3929805821</v>
      </c>
      <c r="BH2746" s="373">
        <f>PPMT('Assumptions (T&amp;D) old'!$B$100,Model!AJ$1,'Assumptions (T&amp;D) old'!$B$103,Model!$AU$2699)</f>
        <v>-0.4116471597</v>
      </c>
      <c r="BI2746" s="373">
        <f>PPMT('Assumptions (T&amp;D) old'!$B$100,Model!AK$1,'Assumptions (T&amp;D) old'!$B$103,Model!$AU$2699)</f>
        <v>-0.4312003998</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-0.2335112444</v>
      </c>
      <c r="AW2747" s="373">
        <f>PPMT('Assumptions (T&amp;D) old'!$B$100,Model!X$1,'Assumptions (T&amp;D) old'!$B$103,Model!$AV$2699)</f>
        <v>-0.2446030285</v>
      </c>
      <c r="AX2747" s="373">
        <f>PPMT('Assumptions (T&amp;D) old'!$B$100,Model!Y$1,'Assumptions (T&amp;D) old'!$B$103,Model!$AV$2699)</f>
        <v>-0.2562216724</v>
      </c>
      <c r="AY2747" s="373">
        <f>PPMT('Assumptions (T&amp;D) old'!$B$100,Model!Z$1,'Assumptions (T&amp;D) old'!$B$103,Model!$AV$2699)</f>
        <v>-0.2683922018</v>
      </c>
      <c r="AZ2747" s="373">
        <f>PPMT('Assumptions (T&amp;D) old'!$B$100,Model!AA$1,'Assumptions (T&amp;D) old'!$B$103,Model!$AV$2699)</f>
        <v>-0.2811408314</v>
      </c>
      <c r="BA2747" s="373">
        <f>PPMT('Assumptions (T&amp;D) old'!$B$100,Model!AB$1,'Assumptions (T&amp;D) old'!$B$103,Model!$AV$2699)</f>
        <v>-0.2944950209</v>
      </c>
      <c r="BB2747" s="373">
        <f>PPMT('Assumptions (T&amp;D) old'!$B$100,Model!AC$1,'Assumptions (T&amp;D) old'!$B$103,Model!$AV$2699)</f>
        <v>-0.3084835344</v>
      </c>
      <c r="BC2747" s="373">
        <f>PPMT('Assumptions (T&amp;D) old'!$B$100,Model!AD$1,'Assumptions (T&amp;D) old'!$B$103,Model!$AV$2699)</f>
        <v>-0.3231365022</v>
      </c>
      <c r="BD2747" s="373">
        <f>PPMT('Assumptions (T&amp;D) old'!$B$100,Model!AE$1,'Assumptions (T&amp;D) old'!$B$103,Model!$AV$2699)</f>
        <v>-0.3384854861</v>
      </c>
      <c r="BE2747" s="373">
        <f>PPMT('Assumptions (T&amp;D) old'!$B$100,Model!AF$1,'Assumptions (T&amp;D) old'!$B$103,Model!$AV$2699)</f>
        <v>-0.3545635467</v>
      </c>
      <c r="BF2747" s="373">
        <f>PPMT('Assumptions (T&amp;D) old'!$B$100,Model!AG$1,'Assumptions (T&amp;D) old'!$B$103,Model!$AV$2699)</f>
        <v>-0.3714053152</v>
      </c>
      <c r="BG2747" s="373">
        <f>PPMT('Assumptions (T&amp;D) old'!$B$100,Model!AH$1,'Assumptions (T&amp;D) old'!$B$103,Model!$AV$2699)</f>
        <v>-0.3890470676</v>
      </c>
      <c r="BH2747" s="373">
        <f>PPMT('Assumptions (T&amp;D) old'!$B$100,Model!AI$1,'Assumptions (T&amp;D) old'!$B$103,Model!$AV$2699)</f>
        <v>-0.4075268033</v>
      </c>
      <c r="BI2747" s="373">
        <f>PPMT('Assumptions (T&amp;D) old'!$B$100,Model!AJ$1,'Assumptions (T&amp;D) old'!$B$103,Model!$AV$2699)</f>
        <v>-0.4268843265</v>
      </c>
      <c r="BJ2747" s="373">
        <f>PPMT('Assumptions (T&amp;D) old'!$B$100,Model!AK$1,'Assumptions (T&amp;D) old'!$B$103,Model!$AV$2699)</f>
        <v>-0.447161332</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-0.2447528307</v>
      </c>
      <c r="AX2748" s="373">
        <f>PPMT('Assumptions (T&amp;D) old'!$B$100,Model!X$1,'Assumptions (T&amp;D) old'!$B$103,Model!$AW$2699)</f>
        <v>-0.2563785902</v>
      </c>
      <c r="AY2748" s="373">
        <f>PPMT('Assumptions (T&amp;D) old'!$B$100,Model!Y$1,'Assumptions (T&amp;D) old'!$B$103,Model!$AW$2699)</f>
        <v>-0.2685565732</v>
      </c>
      <c r="AZ2748" s="373">
        <f>PPMT('Assumptions (T&amp;D) old'!$B$100,Model!Z$1,'Assumptions (T&amp;D) old'!$B$103,Model!$AW$2699)</f>
        <v>-0.2813130105</v>
      </c>
      <c r="BA2748" s="373">
        <f>PPMT('Assumptions (T&amp;D) old'!$B$100,Model!AA$1,'Assumptions (T&amp;D) old'!$B$103,Model!$AW$2699)</f>
        <v>-0.2946753785</v>
      </c>
      <c r="BB2748" s="373">
        <f>PPMT('Assumptions (T&amp;D) old'!$B$100,Model!AB$1,'Assumptions (T&amp;D) old'!$B$103,Model!$AW$2699)</f>
        <v>-0.3086724589</v>
      </c>
      <c r="BC2748" s="373">
        <f>PPMT('Assumptions (T&amp;D) old'!$B$100,Model!AC$1,'Assumptions (T&amp;D) old'!$B$103,Model!$AW$2699)</f>
        <v>-0.3233344007</v>
      </c>
      <c r="BD2748" s="373">
        <f>PPMT('Assumptions (T&amp;D) old'!$B$100,Model!AD$1,'Assumptions (T&amp;D) old'!$B$103,Model!$AW$2699)</f>
        <v>-0.3386927848</v>
      </c>
      <c r="BE2748" s="373">
        <f>PPMT('Assumptions (T&amp;D) old'!$B$100,Model!AE$1,'Assumptions (T&amp;D) old'!$B$103,Model!$AW$2699)</f>
        <v>-0.354780692</v>
      </c>
      <c r="BF2748" s="373">
        <f>PPMT('Assumptions (T&amp;D) old'!$B$100,Model!AF$1,'Assumptions (T&amp;D) old'!$B$103,Model!$AW$2699)</f>
        <v>-0.3716327749</v>
      </c>
      <c r="BG2748" s="373">
        <f>PPMT('Assumptions (T&amp;D) old'!$B$100,Model!AG$1,'Assumptions (T&amp;D) old'!$B$103,Model!$AW$2699)</f>
        <v>-0.3892853317</v>
      </c>
      <c r="BH2748" s="373">
        <f>PPMT('Assumptions (T&amp;D) old'!$B$100,Model!AH$1,'Assumptions (T&amp;D) old'!$B$103,Model!$AW$2699)</f>
        <v>-0.407776385</v>
      </c>
      <c r="BI2748" s="373">
        <f>PPMT('Assumptions (T&amp;D) old'!$B$100,Model!AI$1,'Assumptions (T&amp;D) old'!$B$103,Model!$AW$2699)</f>
        <v>-0.4271457633</v>
      </c>
      <c r="BJ2748" s="373">
        <f>PPMT('Assumptions (T&amp;D) old'!$B$100,Model!AJ$1,'Assumptions (T&amp;D) old'!$B$103,Model!$AW$2699)</f>
        <v>-0.447435187</v>
      </c>
      <c r="BK2748" s="373">
        <f>PPMT('Assumptions (T&amp;D) old'!$B$100,Model!AK$1,'Assumptions (T&amp;D) old'!$B$103,Model!$AW$2699)</f>
        <v>-0.4686883584</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-0.237702489</v>
      </c>
      <c r="AY2749" s="373">
        <f>PPMT('Assumptions (T&amp;D) old'!$B$100,Model!X$1,'Assumptions (T&amp;D) old'!$B$103,Model!$AX$2699)</f>
        <v>-0.2489933572</v>
      </c>
      <c r="AZ2749" s="373">
        <f>PPMT('Assumptions (T&amp;D) old'!$B$100,Model!Y$1,'Assumptions (T&amp;D) old'!$B$103,Model!$AX$2699)</f>
        <v>-0.2608205417</v>
      </c>
      <c r="BA2749" s="373">
        <f>PPMT('Assumptions (T&amp;D) old'!$B$100,Model!Z$1,'Assumptions (T&amp;D) old'!$B$103,Model!$AX$2699)</f>
        <v>-0.2732095174</v>
      </c>
      <c r="BB2749" s="373">
        <f>PPMT('Assumptions (T&amp;D) old'!$B$100,Model!AA$1,'Assumptions (T&amp;D) old'!$B$103,Model!$AX$2699)</f>
        <v>-0.2861869695</v>
      </c>
      <c r="BC2749" s="373">
        <f>PPMT('Assumptions (T&amp;D) old'!$B$100,Model!AB$1,'Assumptions (T&amp;D) old'!$B$103,Model!$AX$2699)</f>
        <v>-0.2997808506</v>
      </c>
      <c r="BD2749" s="373">
        <f>PPMT('Assumptions (T&amp;D) old'!$B$100,Model!AC$1,'Assumptions (T&amp;D) old'!$B$103,Model!$AX$2699)</f>
        <v>-0.314020441</v>
      </c>
      <c r="BE2749" s="373">
        <f>PPMT('Assumptions (T&amp;D) old'!$B$100,Model!AD$1,'Assumptions (T&amp;D) old'!$B$103,Model!$AX$2699)</f>
        <v>-0.3289364119</v>
      </c>
      <c r="BF2749" s="373">
        <f>PPMT('Assumptions (T&amp;D) old'!$B$100,Model!AE$1,'Assumptions (T&amp;D) old'!$B$103,Model!$AX$2699)</f>
        <v>-0.3445608915</v>
      </c>
      <c r="BG2749" s="373">
        <f>PPMT('Assumptions (T&amp;D) old'!$B$100,Model!AF$1,'Assumptions (T&amp;D) old'!$B$103,Model!$AX$2699)</f>
        <v>-0.3609275338</v>
      </c>
      <c r="BH2749" s="373">
        <f>PPMT('Assumptions (T&amp;D) old'!$B$100,Model!AG$1,'Assumptions (T&amp;D) old'!$B$103,Model!$AX$2699)</f>
        <v>-0.3780715917</v>
      </c>
      <c r="BI2749" s="373">
        <f>PPMT('Assumptions (T&amp;D) old'!$B$100,Model!AH$1,'Assumptions (T&amp;D) old'!$B$103,Model!$AX$2699)</f>
        <v>-0.3960299923</v>
      </c>
      <c r="BJ2749" s="373">
        <f>PPMT('Assumptions (T&amp;D) old'!$B$100,Model!AI$1,'Assumptions (T&amp;D) old'!$B$103,Model!$AX$2699)</f>
        <v>-0.4148414169</v>
      </c>
      <c r="BK2749" s="373">
        <f>PPMT('Assumptions (T&amp;D) old'!$B$100,Model!AJ$1,'Assumptions (T&amp;D) old'!$B$103,Model!$AX$2699)</f>
        <v>-0.4345463842</v>
      </c>
      <c r="BL2749" s="373">
        <f>PPMT('Assumptions (T&amp;D) old'!$B$100,Model!AK$1,'Assumptions (T&amp;D) old'!$B$103,Model!$AX$2699)</f>
        <v>-0.4551873375</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-0.2462557104</v>
      </c>
      <c r="AZ2750" s="373">
        <f>PPMT('Assumptions (T&amp;D) old'!$B$100,Model!X$1,'Assumptions (T&amp;D) old'!$B$103,Model!$AY$2699)</f>
        <v>-0.2579528567</v>
      </c>
      <c r="BA2750" s="373">
        <f>PPMT('Assumptions (T&amp;D) old'!$B$100,Model!Y$1,'Assumptions (T&amp;D) old'!$B$103,Model!$AY$2699)</f>
        <v>-0.2702056174</v>
      </c>
      <c r="BB2750" s="373">
        <f>PPMT('Assumptions (T&amp;D) old'!$B$100,Model!Z$1,'Assumptions (T&amp;D) old'!$B$103,Model!$AY$2699)</f>
        <v>-0.2830403842</v>
      </c>
      <c r="BC2750" s="373">
        <f>PPMT('Assumptions (T&amp;D) old'!$B$100,Model!AA$1,'Assumptions (T&amp;D) old'!$B$103,Model!$AY$2699)</f>
        <v>-0.2964848025</v>
      </c>
      <c r="BD2750" s="373">
        <f>PPMT('Assumptions (T&amp;D) old'!$B$100,Model!AB$1,'Assumptions (T&amp;D) old'!$B$103,Model!$AY$2699)</f>
        <v>-0.3105678306</v>
      </c>
      <c r="BE2750" s="373">
        <f>PPMT('Assumptions (T&amp;D) old'!$B$100,Model!AC$1,'Assumptions (T&amp;D) old'!$B$103,Model!$AY$2699)</f>
        <v>-0.3253198025</v>
      </c>
      <c r="BF2750" s="373">
        <f>PPMT('Assumptions (T&amp;D) old'!$B$100,Model!AD$1,'Assumptions (T&amp;D) old'!$B$103,Model!$AY$2699)</f>
        <v>-0.3407724931</v>
      </c>
      <c r="BG2750" s="373">
        <f>PPMT('Assumptions (T&amp;D) old'!$B$100,Model!AE$1,'Assumptions (T&amp;D) old'!$B$103,Model!$AY$2699)</f>
        <v>-0.3569591866</v>
      </c>
      <c r="BH2750" s="373">
        <f>PPMT('Assumptions (T&amp;D) old'!$B$100,Model!AF$1,'Assumptions (T&amp;D) old'!$B$103,Model!$AY$2699)</f>
        <v>-0.3739147479</v>
      </c>
      <c r="BI2750" s="373">
        <f>PPMT('Assumptions (T&amp;D) old'!$B$100,Model!AG$1,'Assumptions (T&amp;D) old'!$B$103,Model!$AY$2699)</f>
        <v>-0.3916756985</v>
      </c>
      <c r="BJ2750" s="373">
        <f>PPMT('Assumptions (T&amp;D) old'!$B$100,Model!AH$1,'Assumptions (T&amp;D) old'!$B$103,Model!$AY$2699)</f>
        <v>-0.4102802941</v>
      </c>
      <c r="BK2750" s="373">
        <f>PPMT('Assumptions (T&amp;D) old'!$B$100,Model!AI$1,'Assumptions (T&amp;D) old'!$B$103,Model!$AY$2699)</f>
        <v>-0.4297686081</v>
      </c>
      <c r="BL2750" s="373">
        <f>PPMT('Assumptions (T&amp;D) old'!$B$100,Model!AJ$1,'Assumptions (T&amp;D) old'!$B$103,Model!$AY$2699)</f>
        <v>-0.450182617</v>
      </c>
      <c r="BM2750" s="373">
        <f>PPMT('Assumptions (T&amp;D) old'!$B$100,Model!AK$1,'Assumptions (T&amp;D) old'!$B$103,Model!$AY$2699)</f>
        <v>-0.4715662913</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-0.2724581335</v>
      </c>
      <c r="BA2751" s="373">
        <f>PPMT('Assumptions (T&amp;D) old'!$B$100,Model!X$1,'Assumptions (T&amp;D) old'!$B$103,Model!$AZ$2699)</f>
        <v>-0.2853998948</v>
      </c>
      <c r="BB2751" s="373">
        <f>PPMT('Assumptions (T&amp;D) old'!$B$100,Model!Y$1,'Assumptions (T&amp;D) old'!$B$103,Model!$AZ$2699)</f>
        <v>-0.2989563898</v>
      </c>
      <c r="BC2751" s="373">
        <f>PPMT('Assumptions (T&amp;D) old'!$B$100,Model!Z$1,'Assumptions (T&amp;D) old'!$B$103,Model!$AZ$2699)</f>
        <v>-0.3131568183</v>
      </c>
      <c r="BD2751" s="373">
        <f>PPMT('Assumptions (T&amp;D) old'!$B$100,Model!AA$1,'Assumptions (T&amp;D) old'!$B$103,Model!$AZ$2699)</f>
        <v>-0.3280317672</v>
      </c>
      <c r="BE2751" s="373">
        <f>PPMT('Assumptions (T&amp;D) old'!$B$100,Model!AB$1,'Assumptions (T&amp;D) old'!$B$103,Model!$AZ$2699)</f>
        <v>-0.3436132762</v>
      </c>
      <c r="BF2751" s="373">
        <f>PPMT('Assumptions (T&amp;D) old'!$B$100,Model!AC$1,'Assumptions (T&amp;D) old'!$B$103,Model!$AZ$2699)</f>
        <v>-0.3599349068</v>
      </c>
      <c r="BG2751" s="373">
        <f>PPMT('Assumptions (T&amp;D) old'!$B$100,Model!AD$1,'Assumptions (T&amp;D) old'!$B$103,Model!$AZ$2699)</f>
        <v>-0.3770318148</v>
      </c>
      <c r="BH2751" s="373">
        <f>PPMT('Assumptions (T&amp;D) old'!$B$100,Model!AE$1,'Assumptions (T&amp;D) old'!$B$103,Model!$AZ$2699)</f>
        <v>-0.3949408261</v>
      </c>
      <c r="BI2751" s="373">
        <f>PPMT('Assumptions (T&amp;D) old'!$B$100,Model!AF$1,'Assumptions (T&amp;D) old'!$B$103,Model!$AZ$2699)</f>
        <v>-0.4137005153</v>
      </c>
      <c r="BJ2751" s="373">
        <f>PPMT('Assumptions (T&amp;D) old'!$B$100,Model!AG$1,'Assumptions (T&amp;D) old'!$B$103,Model!$AZ$2699)</f>
        <v>-0.4333512898</v>
      </c>
      <c r="BK2751" s="373">
        <f>PPMT('Assumptions (T&amp;D) old'!$B$100,Model!AH$1,'Assumptions (T&amp;D) old'!$B$103,Model!$AZ$2699)</f>
        <v>-0.453935476</v>
      </c>
      <c r="BL2751" s="373">
        <f>PPMT('Assumptions (T&amp;D) old'!$B$100,Model!AI$1,'Assumptions (T&amp;D) old'!$B$103,Model!$AZ$2699)</f>
        <v>-0.4754974111</v>
      </c>
      <c r="BM2751" s="373">
        <f>PPMT('Assumptions (T&amp;D) old'!$B$100,Model!AJ$1,'Assumptions (T&amp;D) old'!$B$103,Model!$AZ$2699)</f>
        <v>-0.4980835382</v>
      </c>
      <c r="BN2751" s="373">
        <f>PPMT('Assumptions (T&amp;D) old'!$B$100,Model!AK$1,'Assumptions (T&amp;D) old'!$B$103,Model!$AZ$2699)</f>
        <v>-0.5217425062</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-0.2576740454</v>
      </c>
      <c r="BB2752" s="373">
        <f>PPMT('Assumptions (T&amp;D) old'!$B$100,Model!X$1,'Assumptions (T&amp;D) old'!$B$103,Model!$BA$2699)</f>
        <v>-0.2699135625</v>
      </c>
      <c r="BC2752" s="373">
        <f>PPMT('Assumptions (T&amp;D) old'!$B$100,Model!Y$1,'Assumptions (T&amp;D) old'!$B$103,Model!$BA$2699)</f>
        <v>-0.2827344568</v>
      </c>
      <c r="BD2752" s="373">
        <f>PPMT('Assumptions (T&amp;D) old'!$B$100,Model!Z$1,'Assumptions (T&amp;D) old'!$B$103,Model!$BA$2699)</f>
        <v>-0.2961643435</v>
      </c>
      <c r="BE2752" s="373">
        <f>PPMT('Assumptions (T&amp;D) old'!$B$100,Model!AA$1,'Assumptions (T&amp;D) old'!$B$103,Model!$BA$2699)</f>
        <v>-0.3102321498</v>
      </c>
      <c r="BF2752" s="373">
        <f>PPMT('Assumptions (T&amp;D) old'!$B$100,Model!AB$1,'Assumptions (T&amp;D) old'!$B$103,Model!$BA$2699)</f>
        <v>-0.3249681769</v>
      </c>
      <c r="BG2752" s="373">
        <f>PPMT('Assumptions (T&amp;D) old'!$B$100,Model!AC$1,'Assumptions (T&amp;D) old'!$B$103,Model!$BA$2699)</f>
        <v>-0.3404041653</v>
      </c>
      <c r="BH2752" s="373">
        <f>PPMT('Assumptions (T&amp;D) old'!$B$100,Model!AD$1,'Assumptions (T&amp;D) old'!$B$103,Model!$BA$2699)</f>
        <v>-0.3565733631</v>
      </c>
      <c r="BI2752" s="373">
        <f>PPMT('Assumptions (T&amp;D) old'!$B$100,Model!AE$1,'Assumptions (T&amp;D) old'!$B$103,Model!$BA$2699)</f>
        <v>-0.3735105979</v>
      </c>
      <c r="BJ2752" s="373">
        <f>PPMT('Assumptions (T&amp;D) old'!$B$100,Model!AF$1,'Assumptions (T&amp;D) old'!$B$103,Model!$BA$2699)</f>
        <v>-0.3912523513</v>
      </c>
      <c r="BK2752" s="373">
        <f>PPMT('Assumptions (T&amp;D) old'!$B$100,Model!AG$1,'Assumptions (T&amp;D) old'!$B$103,Model!$BA$2699)</f>
        <v>-0.409836838</v>
      </c>
      <c r="BL2752" s="373">
        <f>PPMT('Assumptions (T&amp;D) old'!$B$100,Model!AH$1,'Assumptions (T&amp;D) old'!$B$103,Model!$BA$2699)</f>
        <v>-0.4293040878</v>
      </c>
      <c r="BM2752" s="373">
        <f>PPMT('Assumptions (T&amp;D) old'!$B$100,Model!AI$1,'Assumptions (T&amp;D) old'!$B$103,Model!$BA$2699)</f>
        <v>-0.449696032</v>
      </c>
      <c r="BN2752" s="373">
        <f>PPMT('Assumptions (T&amp;D) old'!$B$100,Model!AJ$1,'Assumptions (T&amp;D) old'!$B$103,Model!$BA$2699)</f>
        <v>-0.4710565935</v>
      </c>
      <c r="BO2752" s="373">
        <f>PPMT('Assumptions (T&amp;D) old'!$B$100,Model!AK$1,'Assumptions (T&amp;D) old'!$B$103,Model!$BA$2699)</f>
        <v>-0.4934317817</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-0.01864622586</v>
      </c>
      <c r="D2753" s="372">
        <f t="array" ref="D2753">SUM(IF(ISERROR(D2754:D2804),"",D2754:D2804))</f>
        <v>-0.02561421881</v>
      </c>
      <c r="E2753" s="372">
        <f t="array" ref="E2753">SUM(IF(ISERROR(E2754:E2804),"",E2754:E2804))</f>
        <v>-0.03187403706</v>
      </c>
      <c r="F2753" s="372">
        <f t="array" ref="F2753">SUM(IF(ISERROR(F2754:F2804),"",F2754:F2804))</f>
        <v>-0.03829862413</v>
      </c>
      <c r="G2753" s="372">
        <f t="array" ref="G2753">SUM(IF(ISERROR(G2754:G2804),"",G2754:G2804))</f>
        <v>-0.04405509756</v>
      </c>
      <c r="H2753" s="372">
        <f t="array" ref="H2753">SUM(IF(ISERROR(H2754:H2804),"",H2754:H2804))</f>
        <v>-0.05181906596</v>
      </c>
      <c r="I2753" s="372">
        <f t="array" ref="I2753">SUM(IF(ISERROR(I2754:I2804),"",I2754:I2804))</f>
        <v>-0.06435240534</v>
      </c>
      <c r="J2753" s="372">
        <f t="array" ref="J2753">SUM(IF(ISERROR(J2754:J2804),"",J2754:J2804))</f>
        <v>-0.07342557546</v>
      </c>
      <c r="K2753" s="372">
        <f t="array" ref="K2753">SUM(IF(ISERROR(K2754:K2804),"",K2754:K2804))</f>
        <v>-0.08868437641</v>
      </c>
      <c r="L2753" s="372">
        <f t="array" ref="L2753">SUM(IF(ISERROR(L2754:L2804),"",L2754:L2804))</f>
        <v>-0.09963386634</v>
      </c>
      <c r="M2753" s="372">
        <f t="array" ref="M2753">SUM(IF(ISERROR(M2754:M2804),"",M2754:M2804))</f>
        <v>-0.1136547854</v>
      </c>
      <c r="N2753" s="372">
        <f t="array" ref="N2753">SUM(IF(ISERROR(N2754:N2804),"",N2754:N2804))</f>
        <v>-0.1301793509</v>
      </c>
      <c r="O2753" s="372">
        <f t="array" ref="O2753">SUM(IF(ISERROR(O2754:O2804),"",O2754:O2804))</f>
        <v>-0.1415036708</v>
      </c>
      <c r="P2753" s="372">
        <f t="array" ref="P2753">SUM(IF(ISERROR(P2754:P2804),"",P2754:P2804))</f>
        <v>-0.1668831274</v>
      </c>
      <c r="Q2753" s="372">
        <f t="array" ref="Q2753">SUM(IF(ISERROR(Q2754:Q2804),"",Q2754:Q2804))</f>
        <v>-0.2123028402</v>
      </c>
      <c r="R2753" s="372">
        <f t="array" ref="R2753">SUM(IF(ISERROR(R2754:R2804),"",R2754:R2804))</f>
        <v>-0.2560176602</v>
      </c>
      <c r="S2753" s="372">
        <f t="array" ref="S2753">SUM(IF(ISERROR(S2754:S2804),"",S2754:S2804))</f>
        <v>-0.3095000753</v>
      </c>
      <c r="T2753" s="372">
        <f t="array" ref="T2753">SUM(IF(ISERROR(T2754:T2804),"",T2754:T2804))</f>
        <v>-0.3395734397</v>
      </c>
      <c r="U2753" s="372">
        <f t="array" ref="U2753">SUM(IF(ISERROR(U2754:U2804),"",U2754:U2804))</f>
        <v>-0.3674230948</v>
      </c>
      <c r="V2753" s="372">
        <f t="array" ref="V2753">SUM(IF(ISERROR(V2754:V2804),"",V2754:V2804))</f>
        <v>-0.3942297956</v>
      </c>
      <c r="W2753" s="372">
        <f t="array" ref="W2753">SUM(IF(ISERROR(W2754:W2804),"",W2754:W2804))</f>
        <v>-0.4301557688</v>
      </c>
      <c r="X2753" s="372">
        <f t="array" ref="X2753">SUM(IF(ISERROR(X2754:X2804),"",X2754:X2804))</f>
        <v>-0.4783640265</v>
      </c>
      <c r="Y2753" s="372">
        <f t="array" ref="Y2753">SUM(IF(ISERROR(Y2754:Y2804),"",Y2754:Y2804))</f>
        <v>-0.5263752713</v>
      </c>
      <c r="Z2753" s="372">
        <f t="array" ref="Z2753">SUM(IF(ISERROR(Z2754:Z2804),"",Z2754:Z2804))</f>
        <v>-0.5736840996</v>
      </c>
      <c r="AA2753" s="372">
        <f t="array" ref="AA2753">SUM(IF(ISERROR(AA2754:AA2804),"",AA2754:AA2804))</f>
        <v>-0.6206589095</v>
      </c>
      <c r="AB2753" s="372">
        <f t="array" ref="AB2753">SUM(IF(ISERROR(AB2754:AB2804),"",AB2754:AB2804))</f>
        <v>-0.6667178615</v>
      </c>
      <c r="AC2753" s="372">
        <f t="array" ref="AC2753">SUM(IF(ISERROR(AC2754:AC2804),"",AC2754:AC2804))</f>
        <v>-0.7125307182</v>
      </c>
      <c r="AD2753" s="372">
        <f t="array" ref="AD2753">SUM(IF(ISERROR(AD2754:AD2804),"",AD2754:AD2804))</f>
        <v>-0.7590790216</v>
      </c>
      <c r="AE2753" s="372">
        <f t="array" ref="AE2753">SUM(IF(ISERROR(AE2754:AE2804),"",AE2754:AE2804))</f>
        <v>-0.8019041493</v>
      </c>
      <c r="AF2753" s="372">
        <f t="array" ref="AF2753">SUM(IF(ISERROR(AF2754:AF2804),"",AF2754:AF2804))</f>
        <v>-0.8449655954</v>
      </c>
      <c r="AG2753" s="372">
        <f t="array" ref="AG2753">SUM(IF(ISERROR(AG2754:AG2804),"",AG2754:AG2804))</f>
        <v>-0.8897024282</v>
      </c>
      <c r="AH2753" s="372">
        <f t="array" ref="AH2753">SUM(IF(ISERROR(AH2754:AH2804),"",AH2754:AH2804))</f>
        <v>-0.9366238205</v>
      </c>
      <c r="AI2753" s="372">
        <f t="array" ref="AI2753">SUM(IF(ISERROR(AI2754:AI2804),"",AI2754:AI2804))</f>
        <v>-0.9848592727</v>
      </c>
      <c r="AJ2753" s="372">
        <f t="array" ref="AJ2753">SUM(IF(ISERROR(AJ2754:AJ2804),"",AJ2754:AJ2804))</f>
        <v>-1.033855811</v>
      </c>
      <c r="AK2753" s="372">
        <f t="array" ref="AK2753">SUM(IF(ISERROR(AK2754:AK2804),"",AK2754:AK2804))</f>
        <v>-1.081965597</v>
      </c>
      <c r="AL2753" s="372">
        <f t="array" ref="AL2753">SUM(IF(ISERROR(AL2754:AL2804),"",AL2754:AL2804))</f>
        <v>-1.136454656</v>
      </c>
      <c r="AM2753" s="372">
        <f t="array" ref="AM2753">SUM(IF(ISERROR(AM2754:AM2804),"",AM2754:AM2804))</f>
        <v>-1.200976513</v>
      </c>
      <c r="AN2753" s="372">
        <f t="array" ref="AN2753">SUM(IF(ISERROR(AN2754:AN2804),"",AN2754:AN2804))</f>
        <v>-1.267528509</v>
      </c>
      <c r="AO2753" s="372">
        <f t="array" ref="AO2753">SUM(IF(ISERROR(AO2754:AO2804),"",AO2754:AO2804))</f>
        <v>-1.32358499</v>
      </c>
      <c r="AP2753" s="372">
        <f t="array" ref="AP2753">SUM(IF(ISERROR(AP2754:AP2804),"",AP2754:AP2804))</f>
        <v>-1.387821642</v>
      </c>
      <c r="AQ2753" s="372">
        <f t="array" ref="AQ2753">SUM(IF(ISERROR(AQ2754:AQ2804),"",AQ2754:AQ2804))</f>
        <v>-1.454723121</v>
      </c>
      <c r="AR2753" s="372">
        <f t="array" ref="AR2753">SUM(IF(ISERROR(AR2754:AR2804),"",AR2754:AR2804))</f>
        <v>-1.504949572</v>
      </c>
      <c r="AS2753" s="372">
        <f t="array" ref="AS2753">SUM(IF(ISERROR(AS2754:AS2804),"",AS2754:AS2804))</f>
        <v>-1.563364212</v>
      </c>
      <c r="AT2753" s="372">
        <f t="array" ref="AT2753">SUM(IF(ISERROR(AT2754:AT2804),"",AT2754:AT2804))</f>
        <v>-1.62290823</v>
      </c>
      <c r="AU2753" s="372">
        <f t="array" ref="AU2753">SUM(IF(ISERROR(AU2754:AU2804),"",AU2754:AU2804))</f>
        <v>-1.686803404</v>
      </c>
      <c r="AV2753" s="372">
        <f t="array" ref="AV2753">SUM(IF(ISERROR(AV2754:AV2804),"",AV2754:AV2804))</f>
        <v>-1.752089883</v>
      </c>
      <c r="AW2753" s="372">
        <f t="array" ref="AW2753">SUM(IF(ISERROR(AW2754:AW2804),"",AW2754:AW2804))</f>
        <v>-1.821477049</v>
      </c>
      <c r="AX2753" s="372">
        <f t="array" ref="AX2753">SUM(IF(ISERROR(AX2754:AX2804),"",AX2754:AX2804))</f>
        <v>-1.876275696</v>
      </c>
      <c r="AY2753" s="372">
        <f t="array" ref="AY2753">SUM(IF(ISERROR(AY2754:AY2804),"",AY2754:AY2804))</f>
        <v>-1.932605514</v>
      </c>
      <c r="AZ2753" s="372">
        <f t="array" ref="AZ2753">SUM(IF(ISERROR(AZ2754:AZ2804),"",AZ2754:AZ2804))</f>
        <v>-2.008084223</v>
      </c>
      <c r="BA2753" s="372">
        <f t="array" ref="BA2753">SUM(IF(ISERROR(BA2754:BA2804),"",BA2754:BA2804))</f>
        <v>-2.060394683</v>
      </c>
      <c r="BB2753" s="372">
        <f t="array" ref="BB2753">SUM(IF(ISERROR(BB2754:BB2804),"",BB2754:BB2804))</f>
        <v>-1.846740914</v>
      </c>
      <c r="BC2753" s="372">
        <f t="array" ref="BC2753">SUM(IF(ISERROR(BC2754:BC2804),"",BC2754:BC2804))</f>
        <v>-1.639778735</v>
      </c>
      <c r="BD2753" s="372">
        <f t="array" ref="BD2753">SUM(IF(ISERROR(BD2754:BD2804),"",BD2754:BD2804))</f>
        <v>-1.440566944</v>
      </c>
      <c r="BE2753" s="372">
        <f t="array" ref="BE2753">SUM(IF(ISERROR(BE2754:BE2804),"",BE2754:BE2804))</f>
        <v>-1.24905336</v>
      </c>
      <c r="BF2753" s="372">
        <f t="array" ref="BF2753">SUM(IF(ISERROR(BF2754:BF2804),"",BF2754:BF2804))</f>
        <v>-1.066922707</v>
      </c>
      <c r="BG2753" s="372">
        <f t="array" ref="BG2753">SUM(IF(ISERROR(BG2754:BG2804),"",BG2754:BG2804))</f>
        <v>-0.8954673015</v>
      </c>
      <c r="BH2753" s="372">
        <f t="array" ref="BH2753">SUM(IF(ISERROR(BH2754:BH2804),"",BH2754:BH2804))</f>
        <v>-0.7342378154</v>
      </c>
      <c r="BI2753" s="372">
        <f t="array" ref="BI2753">SUM(IF(ISERROR(BI2754:BI2804),"",BI2754:BI2804))</f>
        <v>-0.5850571687</v>
      </c>
      <c r="BJ2753" s="372">
        <f t="array" ref="BJ2753">SUM(IF(ISERROR(BJ2754:BJ2804),"",BJ2754:BJ2804))</f>
        <v>-0.4492001723</v>
      </c>
      <c r="BK2753" s="372">
        <f t="array" ref="BK2753">SUM(IF(ISERROR(BK2754:BK2804),"",BK2754:BK2804))</f>
        <v>-0.3283448834</v>
      </c>
      <c r="BL2753" s="372">
        <f t="array" ref="BL2753">SUM(IF(ISERROR(BL2754:BL2804),"",BL2754:BL2804))</f>
        <v>-0.2239980393</v>
      </c>
      <c r="BM2753" s="372">
        <f t="array" ref="BM2753">SUM(IF(ISERROR(BM2754:BM2804),"",BM2754:BM2804))</f>
        <v>-0.1380148953</v>
      </c>
      <c r="BN2753" s="372">
        <f t="array" ref="BN2753">SUM(IF(ISERROR(BN2754:BN2804),"",BN2754:BN2804))</f>
        <v>-0.07059596686</v>
      </c>
      <c r="BO2753" s="372">
        <f t="array" ref="BO2753">SUM(IF(ISERROR(BO2754:BO2804),"",BO2754:BO2804))</f>
        <v>-0.02343800963</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-0.01864622586</v>
      </c>
      <c r="D2754" s="373">
        <f>IPMT('Assumptions (T&amp;D) old'!$B$100,Model!X$1,'Assumptions (T&amp;D) old'!$B$103,Model!$C$2699)</f>
        <v>-0.01776572992</v>
      </c>
      <c r="E2754" s="373">
        <f>IPMT('Assumptions (T&amp;D) old'!$B$100,Model!Y$1,'Assumptions (T&amp;D) old'!$B$103,Model!$C$2699)</f>
        <v>-0.01684341043</v>
      </c>
      <c r="F2754" s="373">
        <f>IPMT('Assumptions (T&amp;D) old'!$B$100,Model!Z$1,'Assumptions (T&amp;D) old'!$B$103,Model!$C$2699)</f>
        <v>-0.01587728076</v>
      </c>
      <c r="G2754" s="373">
        <f>IPMT('Assumptions (T&amp;D) old'!$B$100,Model!AA$1,'Assumptions (T&amp;D) old'!$B$103,Model!$C$2699)</f>
        <v>-0.01486525993</v>
      </c>
      <c r="H2754" s="373">
        <f>IPMT('Assumptions (T&amp;D) old'!$B$100,Model!AB$1,'Assumptions (T&amp;D) old'!$B$103,Model!$C$2699)</f>
        <v>-0.01380516811</v>
      </c>
      <c r="I2754" s="373">
        <f>IPMT('Assumptions (T&amp;D) old'!$B$100,Model!AC$1,'Assumptions (T&amp;D) old'!$B$103,Model!$C$2699)</f>
        <v>-0.01269472193</v>
      </c>
      <c r="J2754" s="373">
        <f>IPMT('Assumptions (T&amp;D) old'!$B$100,Model!AD$1,'Assumptions (T&amp;D) old'!$B$103,Model!$C$2699)</f>
        <v>-0.01153152955</v>
      </c>
      <c r="K2754" s="373">
        <f>IPMT('Assumptions (T&amp;D) old'!$B$100,Model!AE$1,'Assumptions (T&amp;D) old'!$B$103,Model!$C$2699)</f>
        <v>-0.01031308554</v>
      </c>
      <c r="L2754" s="373">
        <f>IPMT('Assumptions (T&amp;D) old'!$B$100,Model!AF$1,'Assumptions (T&amp;D) old'!$B$103,Model!$C$2699)</f>
        <v>-0.009036765437</v>
      </c>
      <c r="M2754" s="373">
        <f>IPMT('Assumptions (T&amp;D) old'!$B$100,Model!AG$1,'Assumptions (T&amp;D) old'!$B$103,Model!$C$2699)</f>
        <v>-0.007699820129</v>
      </c>
      <c r="N2754" s="373">
        <f>IPMT('Assumptions (T&amp;D) old'!$B$100,Model!AH$1,'Assumptions (T&amp;D) old'!$B$103,Model!$C$2699)</f>
        <v>-0.00629936992</v>
      </c>
      <c r="O2754" s="373">
        <f>IPMT('Assumptions (T&amp;D) old'!$B$100,Model!AI$1,'Assumptions (T&amp;D) old'!$B$103,Model!$C$2699)</f>
        <v>-0.004832398325</v>
      </c>
      <c r="P2754" s="373">
        <f>IPMT('Assumptions (T&amp;D) old'!$B$100,Model!AJ$1,'Assumptions (T&amp;D) old'!$B$103,Model!$C$2699)</f>
        <v>-0.00329574558</v>
      </c>
      <c r="Q2754" s="373">
        <f>IPMT('Assumptions (T&amp;D) old'!$B$100,Model!AK$1,'Assumptions (T&amp;D) old'!$B$103,Model!$C$2699)</f>
        <v>-0.001686101829</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-0.007848488891</v>
      </c>
      <c r="E2755" s="373">
        <f>IPMT('Assumptions (T&amp;D) old'!$B$100,Model!X$1,'Assumptions (T&amp;D) old'!$B$103,Model!$D$2699)</f>
        <v>-0.007477874342</v>
      </c>
      <c r="F2755" s="373">
        <f>IPMT('Assumptions (T&amp;D) old'!$B$100,Model!Y$1,'Assumptions (T&amp;D) old'!$B$103,Model!$D$2699)</f>
        <v>-0.007089655602</v>
      </c>
      <c r="G2755" s="373">
        <f>IPMT('Assumptions (T&amp;D) old'!$B$100,Model!Z$1,'Assumptions (T&amp;D) old'!$B$103,Model!$D$2699)</f>
        <v>-0.006682996472</v>
      </c>
      <c r="H2755" s="373">
        <f>IPMT('Assumptions (T&amp;D) old'!$B$100,Model!AA$1,'Assumptions (T&amp;D) old'!$B$103,Model!$D$2699)</f>
        <v>-0.006257021033</v>
      </c>
      <c r="I2755" s="373">
        <f>IPMT('Assumptions (T&amp;D) old'!$B$100,Model!AB$1,'Assumptions (T&amp;D) old'!$B$103,Model!$D$2699)</f>
        <v>-0.005810811761</v>
      </c>
      <c r="J2755" s="373">
        <f>IPMT('Assumptions (T&amp;D) old'!$B$100,Model!AC$1,'Assumptions (T&amp;D) old'!$B$103,Model!$D$2699)</f>
        <v>-0.005343407549</v>
      </c>
      <c r="K2755" s="373">
        <f>IPMT('Assumptions (T&amp;D) old'!$B$100,Model!AD$1,'Assumptions (T&amp;D) old'!$B$103,Model!$D$2699)</f>
        <v>-0.004853801636</v>
      </c>
      <c r="L2755" s="373">
        <f>IPMT('Assumptions (T&amp;D) old'!$B$100,Model!AE$1,'Assumptions (T&amp;D) old'!$B$103,Model!$D$2699)</f>
        <v>-0.004340939443</v>
      </c>
      <c r="M2755" s="373">
        <f>IPMT('Assumptions (T&amp;D) old'!$B$100,Model!AF$1,'Assumptions (T&amp;D) old'!$B$103,Model!$D$2699)</f>
        <v>-0.003803716295</v>
      </c>
      <c r="N2755" s="373">
        <f>IPMT('Assumptions (T&amp;D) old'!$B$100,Model!AG$1,'Assumptions (T&amp;D) old'!$B$103,Model!$D$2699)</f>
        <v>-0.003240975048</v>
      </c>
      <c r="O2755" s="373">
        <f>IPMT('Assumptions (T&amp;D) old'!$B$100,Model!AH$1,'Assumptions (T&amp;D) old'!$B$103,Model!$D$2699)</f>
        <v>-0.002651503592</v>
      </c>
      <c r="P2755" s="373">
        <f>IPMT('Assumptions (T&amp;D) old'!$B$100,Model!AI$1,'Assumptions (T&amp;D) old'!$B$103,Model!$D$2699)</f>
        <v>-0.002034032241</v>
      </c>
      <c r="Q2755" s="373">
        <f>IPMT('Assumptions (T&amp;D) old'!$B$100,Model!AJ$1,'Assumptions (T&amp;D) old'!$B$103,Model!$D$2699)</f>
        <v>-0.001387231001</v>
      </c>
      <c r="R2755" s="373">
        <f>IPMT('Assumptions (T&amp;D) old'!$B$100,Model!AK$1,'Assumptions (T&amp;D) old'!$B$103,Model!$D$2699)</f>
        <v>-0.0007097067028</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-0.00755275229</v>
      </c>
      <c r="F2756" s="373">
        <f>IPMT('Assumptions (T&amp;D) old'!$B$100,Model!X$1,'Assumptions (T&amp;D) old'!$B$103,Model!$E$2699)</f>
        <v>-0.007196102759</v>
      </c>
      <c r="G2756" s="373">
        <f>IPMT('Assumptions (T&amp;D) old'!$B$100,Model!Y$1,'Assumptions (T&amp;D) old'!$B$103,Model!$E$2699)</f>
        <v>-0.006822512375</v>
      </c>
      <c r="H2756" s="373">
        <f>IPMT('Assumptions (T&amp;D) old'!$B$100,Model!Z$1,'Assumptions (T&amp;D) old'!$B$103,Model!$E$2699)</f>
        <v>-0.006431176448</v>
      </c>
      <c r="I2756" s="373">
        <f>IPMT('Assumptions (T&amp;D) old'!$B$100,Model!AA$1,'Assumptions (T&amp;D) old'!$B$103,Model!$E$2699)</f>
        <v>-0.006021252065</v>
      </c>
      <c r="J2756" s="373">
        <f>IPMT('Assumptions (T&amp;D) old'!$B$100,Model!AB$1,'Assumptions (T&amp;D) old'!$B$103,Model!$E$2699)</f>
        <v>-0.005591856273</v>
      </c>
      <c r="K2756" s="373">
        <f>IPMT('Assumptions (T&amp;D) old'!$B$100,Model!AC$1,'Assumptions (T&amp;D) old'!$B$103,Model!$E$2699)</f>
        <v>-0.005142064181</v>
      </c>
      <c r="L2756" s="373">
        <f>IPMT('Assumptions (T&amp;D) old'!$B$100,Model!AD$1,'Assumptions (T&amp;D) old'!$B$103,Model!$E$2699)</f>
        <v>-0.004670906965</v>
      </c>
      <c r="M2756" s="373">
        <f>IPMT('Assumptions (T&amp;D) old'!$B$100,Model!AE$1,'Assumptions (T&amp;D) old'!$B$103,Model!$E$2699)</f>
        <v>-0.004177369781</v>
      </c>
      <c r="N2756" s="373">
        <f>IPMT('Assumptions (T&amp;D) old'!$B$100,Model!AF$1,'Assumptions (T&amp;D) old'!$B$103,Model!$E$2699)</f>
        <v>-0.003660389581</v>
      </c>
      <c r="O2756" s="373">
        <f>IPMT('Assumptions (T&amp;D) old'!$B$100,Model!AG$1,'Assumptions (T&amp;D) old'!$B$103,Model!$E$2699)</f>
        <v>-0.003118852821</v>
      </c>
      <c r="P2756" s="373">
        <f>IPMT('Assumptions (T&amp;D) old'!$B$100,Model!AH$1,'Assumptions (T&amp;D) old'!$B$103,Model!$E$2699)</f>
        <v>-0.002551593065</v>
      </c>
      <c r="Q2756" s="373">
        <f>IPMT('Assumptions (T&amp;D) old'!$B$100,Model!AI$1,'Assumptions (T&amp;D) old'!$B$103,Model!$E$2699)</f>
        <v>-0.001957388471</v>
      </c>
      <c r="R2756" s="373">
        <f>IPMT('Assumptions (T&amp;D) old'!$B$100,Model!AJ$1,'Assumptions (T&amp;D) old'!$B$103,Model!$E$2699)</f>
        <v>-0.001334959158</v>
      </c>
      <c r="S2756" s="373">
        <f>IPMT('Assumptions (T&amp;D) old'!$B$100,Model!AK$1,'Assumptions (T&amp;D) old'!$B$103,Model!$E$2699)</f>
        <v>-0.0006829644533</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-0.008135585015</v>
      </c>
      <c r="G2757" s="373">
        <f>IPMT('Assumptions (T&amp;D) old'!$B$100,Model!X$1,'Assumptions (T&amp;D) old'!$B$103,Model!$F$2699)</f>
        <v>-0.007751413461</v>
      </c>
      <c r="H2757" s="373">
        <f>IPMT('Assumptions (T&amp;D) old'!$B$100,Model!Y$1,'Assumptions (T&amp;D) old'!$B$103,Model!$F$2699)</f>
        <v>-0.007348993759</v>
      </c>
      <c r="I2757" s="373">
        <f>IPMT('Assumptions (T&amp;D) old'!$B$100,Model!Z$1,'Assumptions (T&amp;D) old'!$B$103,Model!$F$2699)</f>
        <v>-0.006927459121</v>
      </c>
      <c r="J2757" s="373">
        <f>IPMT('Assumptions (T&amp;D) old'!$B$100,Model!AA$1,'Assumptions (T&amp;D) old'!$B$103,Model!$F$2699)</f>
        <v>-0.006485901587</v>
      </c>
      <c r="K2757" s="373">
        <f>IPMT('Assumptions (T&amp;D) old'!$B$100,Model!AB$1,'Assumptions (T&amp;D) old'!$B$103,Model!$F$2699)</f>
        <v>-0.006023370071</v>
      </c>
      <c r="L2757" s="373">
        <f>IPMT('Assumptions (T&amp;D) old'!$B$100,Model!AC$1,'Assumptions (T&amp;D) old'!$B$103,Model!$F$2699)</f>
        <v>-0.005538868308</v>
      </c>
      <c r="M2757" s="373">
        <f>IPMT('Assumptions (T&amp;D) old'!$B$100,Model!AD$1,'Assumptions (T&amp;D) old'!$B$103,Model!$F$2699)</f>
        <v>-0.005031352711</v>
      </c>
      <c r="N2757" s="373">
        <f>IPMT('Assumptions (T&amp;D) old'!$B$100,Model!AE$1,'Assumptions (T&amp;D) old'!$B$103,Model!$F$2699)</f>
        <v>-0.004499730123</v>
      </c>
      <c r="O2757" s="373">
        <f>IPMT('Assumptions (T&amp;D) old'!$B$100,Model!AF$1,'Assumptions (T&amp;D) old'!$B$103,Model!$F$2699)</f>
        <v>-0.003942855462</v>
      </c>
      <c r="P2757" s="373">
        <f>IPMT('Assumptions (T&amp;D) old'!$B$100,Model!AG$1,'Assumptions (T&amp;D) old'!$B$103,Model!$F$2699)</f>
        <v>-0.003359529255</v>
      </c>
      <c r="Q2757" s="373">
        <f>IPMT('Assumptions (T&amp;D) old'!$B$100,Model!AH$1,'Assumptions (T&amp;D) old'!$B$103,Model!$F$2699)</f>
        <v>-0.002748495052</v>
      </c>
      <c r="R2757" s="373">
        <f>IPMT('Assumptions (T&amp;D) old'!$B$100,Model!AI$1,'Assumptions (T&amp;D) old'!$B$103,Model!$F$2699)</f>
        <v>-0.002108436726</v>
      </c>
      <c r="S2757" s="373">
        <f>IPMT('Assumptions (T&amp;D) old'!$B$100,Model!AJ$1,'Assumptions (T&amp;D) old'!$B$103,Model!$F$2699)</f>
        <v>-0.001437975629</v>
      </c>
      <c r="T2757" s="373">
        <f>IPMT('Assumptions (T&amp;D) old'!$B$100,Model!AK$1,'Assumptions (T&amp;D) old'!$B$103,Model!$F$2699)</f>
        <v>-0.0007356676293</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-0.007932915323</v>
      </c>
      <c r="H2758" s="373">
        <f>IPMT('Assumptions (T&amp;D) old'!$B$100,Model!X$1,'Assumptions (T&amp;D) old'!$B$103,Model!$G$2699)</f>
        <v>-0.007558314062</v>
      </c>
      <c r="I2758" s="373">
        <f>IPMT('Assumptions (T&amp;D) old'!$B$100,Model!Y$1,'Assumptions (T&amp;D) old'!$B$103,Model!$G$2699)</f>
        <v>-0.007165919241</v>
      </c>
      <c r="J2758" s="373">
        <f>IPMT('Assumptions (T&amp;D) old'!$B$100,Model!Z$1,'Assumptions (T&amp;D) old'!$B$103,Model!$G$2699)</f>
        <v>-0.006754885667</v>
      </c>
      <c r="K2758" s="373">
        <f>IPMT('Assumptions (T&amp;D) old'!$B$100,Model!AA$1,'Assumptions (T&amp;D) old'!$B$103,Model!$G$2699)</f>
        <v>-0.006324327997</v>
      </c>
      <c r="L2758" s="373">
        <f>IPMT('Assumptions (T&amp;D) old'!$B$100,Model!AB$1,'Assumptions (T&amp;D) old'!$B$103,Model!$G$2699)</f>
        <v>-0.005873318839</v>
      </c>
      <c r="M2758" s="373">
        <f>IPMT('Assumptions (T&amp;D) old'!$B$100,Model!AC$1,'Assumptions (T&amp;D) old'!$B$103,Model!$G$2699)</f>
        <v>-0.005400886745</v>
      </c>
      <c r="N2758" s="373">
        <f>IPMT('Assumptions (T&amp;D) old'!$B$100,Model!AD$1,'Assumptions (T&amp;D) old'!$B$103,Model!$G$2699)</f>
        <v>-0.004906014127</v>
      </c>
      <c r="O2758" s="373">
        <f>IPMT('Assumptions (T&amp;D) old'!$B$100,Model!AE$1,'Assumptions (T&amp;D) old'!$B$103,Model!$G$2699)</f>
        <v>-0.004387635059</v>
      </c>
      <c r="P2758" s="373">
        <f>IPMT('Assumptions (T&amp;D) old'!$B$100,Model!AF$1,'Assumptions (T&amp;D) old'!$B$103,Model!$G$2699)</f>
        <v>-0.003844632986</v>
      </c>
      <c r="Q2758" s="373">
        <f>IPMT('Assumptions (T&amp;D) old'!$B$100,Model!AG$1,'Assumptions (T&amp;D) old'!$B$103,Model!$G$2699)</f>
        <v>-0.003275838314</v>
      </c>
      <c r="R2758" s="373">
        <f>IPMT('Assumptions (T&amp;D) old'!$B$100,Model!AH$1,'Assumptions (T&amp;D) old'!$B$103,Model!$G$2699)</f>
        <v>-0.002680025896</v>
      </c>
      <c r="S2758" s="373">
        <f>IPMT('Assumptions (T&amp;D) old'!$B$100,Model!AI$1,'Assumptions (T&amp;D) old'!$B$103,Model!$G$2699)</f>
        <v>-0.002055912387</v>
      </c>
      <c r="T2758" s="373">
        <f>IPMT('Assumptions (T&amp;D) old'!$B$100,Model!AJ$1,'Assumptions (T&amp;D) old'!$B$103,Model!$G$2699)</f>
        <v>-0.001402153487</v>
      </c>
      <c r="U2758" s="373">
        <f>IPMT('Assumptions (T&amp;D) old'!$B$100,Model!AK$1,'Assumptions (T&amp;D) old'!$B$103,Model!$G$2699)</f>
        <v>-0.0007173410392</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-0.01041839255</v>
      </c>
      <c r="I2759" s="373">
        <f>IPMT('Assumptions (T&amp;D) old'!$B$100,Model!X$1,'Assumptions (T&amp;D) old'!$B$103,Model!$H$2699)</f>
        <v>-0.009926424238</v>
      </c>
      <c r="J2759" s="373">
        <f>IPMT('Assumptions (T&amp;D) old'!$B$100,Model!Y$1,'Assumptions (T&amp;D) old'!$B$103,Model!$H$2699)</f>
        <v>-0.009411087428</v>
      </c>
      <c r="K2759" s="373">
        <f>IPMT('Assumptions (T&amp;D) old'!$B$100,Model!Z$1,'Assumptions (T&amp;D) old'!$B$103,Model!$H$2699)</f>
        <v>-0.008871272119</v>
      </c>
      <c r="L2759" s="373">
        <f>IPMT('Assumptions (T&amp;D) old'!$B$100,Model!AA$1,'Assumptions (T&amp;D) old'!$B$103,Model!$H$2699)</f>
        <v>-0.008305815583</v>
      </c>
      <c r="M2759" s="373">
        <f>IPMT('Assumptions (T&amp;D) old'!$B$100,Model!AB$1,'Assumptions (T&amp;D) old'!$B$103,Model!$H$2699)</f>
        <v>-0.007713499862</v>
      </c>
      <c r="N2759" s="373">
        <f>IPMT('Assumptions (T&amp;D) old'!$B$100,Model!AC$1,'Assumptions (T&amp;D) old'!$B$103,Model!$H$2699)</f>
        <v>-0.007093049144</v>
      </c>
      <c r="O2759" s="373">
        <f>IPMT('Assumptions (T&amp;D) old'!$B$100,Model!AD$1,'Assumptions (T&amp;D) old'!$B$103,Model!$H$2699)</f>
        <v>-0.006443127017</v>
      </c>
      <c r="P2759" s="373">
        <f>IPMT('Assumptions (T&amp;D) old'!$B$100,Model!AE$1,'Assumptions (T&amp;D) old'!$B$103,Model!$H$2699)</f>
        <v>-0.005762333589</v>
      </c>
      <c r="Q2759" s="373">
        <f>IPMT('Assumptions (T&amp;D) old'!$B$100,Model!AF$1,'Assumptions (T&amp;D) old'!$B$103,Model!$H$2699)</f>
        <v>-0.005049202474</v>
      </c>
      <c r="R2759" s="373">
        <f>IPMT('Assumptions (T&amp;D) old'!$B$100,Model!AG$1,'Assumptions (T&amp;D) old'!$B$103,Model!$H$2699)</f>
        <v>-0.00430219763</v>
      </c>
      <c r="S2759" s="373">
        <f>IPMT('Assumptions (T&amp;D) old'!$B$100,Model!AH$1,'Assumptions (T&amp;D) old'!$B$103,Model!$H$2699)</f>
        <v>-0.003519710056</v>
      </c>
      <c r="T2759" s="373">
        <f>IPMT('Assumptions (T&amp;D) old'!$B$100,Model!AI$1,'Assumptions (T&amp;D) old'!$B$103,Model!$H$2699)</f>
        <v>-0.002700054322</v>
      </c>
      <c r="U2759" s="373">
        <f>IPMT('Assumptions (T&amp;D) old'!$B$100,Model!AJ$1,'Assumptions (T&amp;D) old'!$B$103,Model!$H$2699)</f>
        <v>-0.001841464941</v>
      </c>
      <c r="V2759" s="373">
        <f>IPMT('Assumptions (T&amp;D) old'!$B$100,Model!AK$1,'Assumptions (T&amp;D) old'!$B$103,Model!$H$2699)</f>
        <v>-0.0009420925645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-0.01580581699</v>
      </c>
      <c r="J2760" s="373">
        <f>IPMT('Assumptions (T&amp;D) old'!$B$100,Model!X$1,'Assumptions (T&amp;D) old'!$B$103,Model!$I$2699)</f>
        <v>-0.01505944838</v>
      </c>
      <c r="K2760" s="373">
        <f>IPMT('Assumptions (T&amp;D) old'!$B$100,Model!Y$1,'Assumptions (T&amp;D) old'!$B$103,Model!$I$2699)</f>
        <v>-0.01427762726</v>
      </c>
      <c r="L2760" s="373">
        <f>IPMT('Assumptions (T&amp;D) old'!$B$100,Model!Z$1,'Assumptions (T&amp;D) old'!$B$103,Model!$I$2699)</f>
        <v>-0.01345866964</v>
      </c>
      <c r="M2760" s="373">
        <f>IPMT('Assumptions (T&amp;D) old'!$B$100,Model!AA$1,'Assumptions (T&amp;D) old'!$B$103,Model!$I$2699)</f>
        <v>-0.01260081154</v>
      </c>
      <c r="N2760" s="373">
        <f>IPMT('Assumptions (T&amp;D) old'!$B$100,Model!AB$1,'Assumptions (T&amp;D) old'!$B$103,Model!$I$2699)</f>
        <v>-0.01170220517</v>
      </c>
      <c r="O2760" s="373">
        <f>IPMT('Assumptions (T&amp;D) old'!$B$100,Model!AC$1,'Assumptions (T&amp;D) old'!$B$103,Model!$I$2699)</f>
        <v>-0.010760915</v>
      </c>
      <c r="P2760" s="373">
        <f>IPMT('Assumptions (T&amp;D) old'!$B$100,Model!AD$1,'Assumptions (T&amp;D) old'!$B$103,Model!$I$2699)</f>
        <v>-0.009774913545</v>
      </c>
      <c r="Q2760" s="373">
        <f>IPMT('Assumptions (T&amp;D) old'!$B$100,Model!AE$1,'Assumptions (T&amp;D) old'!$B$103,Model!$I$2699)</f>
        <v>-0.008742077023</v>
      </c>
      <c r="R2760" s="373">
        <f>IPMT('Assumptions (T&amp;D) old'!$B$100,Model!AF$1,'Assumptions (T&amp;D) old'!$B$103,Model!$I$2699)</f>
        <v>-0.007660180766</v>
      </c>
      <c r="S2760" s="373">
        <f>IPMT('Assumptions (T&amp;D) old'!$B$100,Model!AG$1,'Assumptions (T&amp;D) old'!$B$103,Model!$I$2699)</f>
        <v>-0.006526894437</v>
      </c>
      <c r="T2760" s="373">
        <f>IPMT('Assumptions (T&amp;D) old'!$B$100,Model!AH$1,'Assumptions (T&amp;D) old'!$B$103,Model!$I$2699)</f>
        <v>-0.005339777007</v>
      </c>
      <c r="U2760" s="373">
        <f>IPMT('Assumptions (T&amp;D) old'!$B$100,Model!AI$1,'Assumptions (T&amp;D) old'!$B$103,Model!$I$2699)</f>
        <v>-0.004096271499</v>
      </c>
      <c r="V2760" s="373">
        <f>IPMT('Assumptions (T&amp;D) old'!$B$100,Model!AJ$1,'Assumptions (T&amp;D) old'!$B$103,Model!$I$2699)</f>
        <v>-0.00279369948</v>
      </c>
      <c r="W2760" s="373">
        <f>IPMT('Assumptions (T&amp;D) old'!$B$100,Model!AK$1,'Assumptions (T&amp;D) old'!$B$103,Model!$I$2699)</f>
        <v>-0.001429255289</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-0.01324745903</v>
      </c>
      <c r="K2761" s="373">
        <f>IPMT('Assumptions (T&amp;D) old'!$B$100,Model!X$1,'Assumptions (T&amp;D) old'!$B$103,Model!$J$2699)</f>
        <v>-0.01262189898</v>
      </c>
      <c r="L2761" s="373">
        <f>IPMT('Assumptions (T&amp;D) old'!$B$100,Model!Y$1,'Assumptions (T&amp;D) old'!$B$103,Model!$J$2699)</f>
        <v>-0.01196662484</v>
      </c>
      <c r="M2761" s="373">
        <f>IPMT('Assumptions (T&amp;D) old'!$B$100,Model!Z$1,'Assumptions (T&amp;D) old'!$B$103,Model!$J$2699)</f>
        <v>-0.01128022517</v>
      </c>
      <c r="N2761" s="373">
        <f>IPMT('Assumptions (T&amp;D) old'!$B$100,Model!AA$1,'Assumptions (T&amp;D) old'!$B$103,Model!$J$2699)</f>
        <v>-0.01056122152</v>
      </c>
      <c r="O2761" s="373">
        <f>IPMT('Assumptions (T&amp;D) old'!$B$100,Model!AB$1,'Assumptions (T&amp;D) old'!$B$103,Model!$J$2699)</f>
        <v>-0.009808065195</v>
      </c>
      <c r="P2761" s="373">
        <f>IPMT('Assumptions (T&amp;D) old'!$B$100,Model!AC$1,'Assumptions (T&amp;D) old'!$B$103,Model!$J$2699)</f>
        <v>-0.009019133945</v>
      </c>
      <c r="Q2761" s="373">
        <f>IPMT('Assumptions (T&amp;D) old'!$B$100,Model!AD$1,'Assumptions (T&amp;D) old'!$B$103,Model!$J$2699)</f>
        <v>-0.00819272846</v>
      </c>
      <c r="R2761" s="373">
        <f>IPMT('Assumptions (T&amp;D) old'!$B$100,Model!AE$1,'Assumptions (T&amp;D) old'!$B$103,Model!$J$2699)</f>
        <v>-0.007327068715</v>
      </c>
      <c r="S2761" s="373">
        <f>IPMT('Assumptions (T&amp;D) old'!$B$100,Model!AF$1,'Assumptions (T&amp;D) old'!$B$103,Model!$J$2699)</f>
        <v>-0.006420290132</v>
      </c>
      <c r="T2761" s="373">
        <f>IPMT('Assumptions (T&amp;D) old'!$B$100,Model!AG$1,'Assumptions (T&amp;D) old'!$B$103,Model!$J$2699)</f>
        <v>-0.005470439566</v>
      </c>
      <c r="U2761" s="373">
        <f>IPMT('Assumptions (T&amp;D) old'!$B$100,Model!AH$1,'Assumptions (T&amp;D) old'!$B$103,Model!$J$2699)</f>
        <v>-0.004475471098</v>
      </c>
      <c r="V2761" s="373">
        <f>IPMT('Assumptions (T&amp;D) old'!$B$100,Model!AI$1,'Assumptions (T&amp;D) old'!$B$103,Model!$J$2699)</f>
        <v>-0.003433241628</v>
      </c>
      <c r="W2761" s="373">
        <f>IPMT('Assumptions (T&amp;D) old'!$B$100,Model!AJ$1,'Assumptions (T&amp;D) old'!$B$103,Model!$J$2699)</f>
        <v>-0.002341506258</v>
      </c>
      <c r="X2761" s="373">
        <f>IPMT('Assumptions (T&amp;D) old'!$B$100,Model!AK$1,'Assumptions (T&amp;D) old'!$B$103,Model!$J$2699)</f>
        <v>-0.001197913458</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-0.02025692861</v>
      </c>
      <c r="L2762" s="373">
        <f>IPMT('Assumptions (T&amp;D) old'!$B$100,Model!X$1,'Assumptions (T&amp;D) old'!$B$103,Model!$K$2699)</f>
        <v>-0.01930037346</v>
      </c>
      <c r="M2762" s="373">
        <f>IPMT('Assumptions (T&amp;D) old'!$B$100,Model!Y$1,'Assumptions (T&amp;D) old'!$B$103,Model!$K$2699)</f>
        <v>-0.01829838195</v>
      </c>
      <c r="N2762" s="373">
        <f>IPMT('Assumptions (T&amp;D) old'!$B$100,Model!Z$1,'Assumptions (T&amp;D) old'!$B$103,Model!$K$2699)</f>
        <v>-0.01724879583</v>
      </c>
      <c r="O2762" s="373">
        <f>IPMT('Assumptions (T&amp;D) old'!$B$100,Model!AA$1,'Assumptions (T&amp;D) old'!$B$103,Model!$K$2699)</f>
        <v>-0.01614935438</v>
      </c>
      <c r="P2762" s="373">
        <f>IPMT('Assumptions (T&amp;D) old'!$B$100,Model!AB$1,'Assumptions (T&amp;D) old'!$B$103,Model!$K$2699)</f>
        <v>-0.01499768945</v>
      </c>
      <c r="Q2762" s="373">
        <f>IPMT('Assumptions (T&amp;D) old'!$B$100,Model!AC$1,'Assumptions (T&amp;D) old'!$B$103,Model!$K$2699)</f>
        <v>-0.01379132044</v>
      </c>
      <c r="R2762" s="373">
        <f>IPMT('Assumptions (T&amp;D) old'!$B$100,Model!AD$1,'Assumptions (T&amp;D) old'!$B$103,Model!$K$2699)</f>
        <v>-0.0125276489</v>
      </c>
      <c r="S2762" s="373">
        <f>IPMT('Assumptions (T&amp;D) old'!$B$100,Model!AE$1,'Assumptions (T&amp;D) old'!$B$103,Model!$K$2699)</f>
        <v>-0.01120395297</v>
      </c>
      <c r="T2762" s="373">
        <f>IPMT('Assumptions (T&amp;D) old'!$B$100,Model!AF$1,'Assumptions (T&amp;D) old'!$B$103,Model!$K$2699)</f>
        <v>-0.009817381477</v>
      </c>
      <c r="U2762" s="373">
        <f>IPMT('Assumptions (T&amp;D) old'!$B$100,Model!AG$1,'Assumptions (T&amp;D) old'!$B$103,Model!$K$2699)</f>
        <v>-0.008364947839</v>
      </c>
      <c r="V2762" s="373">
        <f>IPMT('Assumptions (T&amp;D) old'!$B$100,Model!AH$1,'Assumptions (T&amp;D) old'!$B$103,Model!$K$2699)</f>
        <v>-0.006843523603</v>
      </c>
      <c r="W2762" s="373">
        <f>IPMT('Assumptions (T&amp;D) old'!$B$100,Model!AI$1,'Assumptions (T&amp;D) old'!$B$103,Model!$K$2699)</f>
        <v>-0.005249831716</v>
      </c>
      <c r="X2762" s="373">
        <f>IPMT('Assumptions (T&amp;D) old'!$B$100,Model!AJ$1,'Assumptions (T&amp;D) old'!$B$103,Model!$K$2699)</f>
        <v>-0.003580439465</v>
      </c>
      <c r="Y2762" s="373">
        <f>IPMT('Assumptions (T&amp;D) old'!$B$100,Model!AK$1,'Assumptions (T&amp;D) old'!$B$103,Model!$K$2699)</f>
        <v>-0.001831751082</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-0.01714158382</v>
      </c>
      <c r="M2763" s="373">
        <f>IPMT('Assumptions (T&amp;D) old'!$B$100,Model!X$1,'Assumptions (T&amp;D) old'!$B$103,Model!$L$2699)</f>
        <v>-0.01633213879</v>
      </c>
      <c r="N2763" s="373">
        <f>IPMT('Assumptions (T&amp;D) old'!$B$100,Model!Y$1,'Assumptions (T&amp;D) old'!$B$103,Model!$L$2699)</f>
        <v>-0.01548424511</v>
      </c>
      <c r="O2763" s="373">
        <f>IPMT('Assumptions (T&amp;D) old'!$B$100,Model!Z$1,'Assumptions (T&amp;D) old'!$B$103,Model!$L$2699)</f>
        <v>-0.01459607649</v>
      </c>
      <c r="P2763" s="373">
        <f>IPMT('Assumptions (T&amp;D) old'!$B$100,Model!AA$1,'Assumptions (T&amp;D) old'!$B$103,Model!$L$2699)</f>
        <v>-0.01366571986</v>
      </c>
      <c r="Q2763" s="373">
        <f>IPMT('Assumptions (T&amp;D) old'!$B$100,Model!AB$1,'Assumptions (T&amp;D) old'!$B$103,Model!$L$2699)</f>
        <v>-0.01269117129</v>
      </c>
      <c r="R2763" s="373">
        <f>IPMT('Assumptions (T&amp;D) old'!$B$100,Model!AC$1,'Assumptions (T&amp;D) old'!$B$103,Model!$L$2699)</f>
        <v>-0.01167033166</v>
      </c>
      <c r="S2763" s="373">
        <f>IPMT('Assumptions (T&amp;D) old'!$B$100,Model!AD$1,'Assumptions (T&amp;D) old'!$B$103,Model!$L$2699)</f>
        <v>-0.01060100215</v>
      </c>
      <c r="T2763" s="373">
        <f>IPMT('Assumptions (T&amp;D) old'!$B$100,Model!AE$1,'Assumptions (T&amp;D) old'!$B$103,Model!$L$2699)</f>
        <v>-0.009480879486</v>
      </c>
      <c r="U2763" s="373">
        <f>IPMT('Assumptions (T&amp;D) old'!$B$100,Model!AF$1,'Assumptions (T&amp;D) old'!$B$103,Model!$L$2699)</f>
        <v>-0.008307550996</v>
      </c>
      <c r="V2763" s="373">
        <f>IPMT('Assumptions (T&amp;D) old'!$B$100,Model!AG$1,'Assumptions (T&amp;D) old'!$B$103,Model!$L$2699)</f>
        <v>-0.007078489404</v>
      </c>
      <c r="W2763" s="373">
        <f>IPMT('Assumptions (T&amp;D) old'!$B$100,Model!AH$1,'Assumptions (T&amp;D) old'!$B$103,Model!$L$2699)</f>
        <v>-0.005791047385</v>
      </c>
      <c r="X2763" s="373">
        <f>IPMT('Assumptions (T&amp;D) old'!$B$100,Model!AI$1,'Assumptions (T&amp;D) old'!$B$103,Model!$L$2699)</f>
        <v>-0.004442451871</v>
      </c>
      <c r="Y2763" s="373">
        <f>IPMT('Assumptions (T&amp;D) old'!$B$100,Model!AJ$1,'Assumptions (T&amp;D) old'!$B$103,Model!$L$2699)</f>
        <v>-0.003029798069</v>
      </c>
      <c r="Z2763" s="373">
        <f>IPMT('Assumptions (T&amp;D) old'!$B$100,Model!AK$1,'Assumptions (T&amp;D) old'!$B$103,Model!$L$2699)</f>
        <v>-0.001550043213</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-0.02131658245</v>
      </c>
      <c r="N2764" s="373">
        <f>IPMT('Assumptions (T&amp;D) old'!$B$100,Model!X$1,'Assumptions (T&amp;D) old'!$B$103,Model!$M$2699)</f>
        <v>-0.02030998925</v>
      </c>
      <c r="O2764" s="373">
        <f>IPMT('Assumptions (T&amp;D) old'!$B$100,Model!Y$1,'Assumptions (T&amp;D) old'!$B$103,Model!$M$2699)</f>
        <v>-0.01925558287</v>
      </c>
      <c r="P2764" s="373">
        <f>IPMT('Assumptions (T&amp;D) old'!$B$100,Model!Z$1,'Assumptions (T&amp;D) old'!$B$103,Model!$M$2699)</f>
        <v>-0.01815109218</v>
      </c>
      <c r="Q2764" s="373">
        <f>IPMT('Assumptions (T&amp;D) old'!$B$100,Model!AA$1,'Assumptions (T&amp;D) old'!$B$103,Model!$M$2699)</f>
        <v>-0.01699413819</v>
      </c>
      <c r="R2764" s="373">
        <f>IPMT('Assumptions (T&amp;D) old'!$B$100,Model!AB$1,'Assumptions (T&amp;D) old'!$B$103,Model!$M$2699)</f>
        <v>-0.01578222888</v>
      </c>
      <c r="S2764" s="373">
        <f>IPMT('Assumptions (T&amp;D) old'!$B$100,Model!AC$1,'Assumptions (T&amp;D) old'!$B$103,Model!$M$2699)</f>
        <v>-0.01451275388</v>
      </c>
      <c r="T2764" s="373">
        <f>IPMT('Assumptions (T&amp;D) old'!$B$100,Model!AD$1,'Assumptions (T&amp;D) old'!$B$103,Model!$M$2699)</f>
        <v>-0.01318297882</v>
      </c>
      <c r="U2764" s="373">
        <f>IPMT('Assumptions (T&amp;D) old'!$B$100,Model!AE$1,'Assumptions (T&amp;D) old'!$B$103,Model!$M$2699)</f>
        <v>-0.01179003944</v>
      </c>
      <c r="V2764" s="373">
        <f>IPMT('Assumptions (T&amp;D) old'!$B$100,Model!AF$1,'Assumptions (T&amp;D) old'!$B$103,Model!$M$2699)</f>
        <v>-0.01033093544</v>
      </c>
      <c r="W2764" s="373">
        <f>IPMT('Assumptions (T&amp;D) old'!$B$100,Model!AG$1,'Assumptions (T&amp;D) old'!$B$103,Model!$M$2699)</f>
        <v>-0.008802524002</v>
      </c>
      <c r="X2764" s="373">
        <f>IPMT('Assumptions (T&amp;D) old'!$B$100,Model!AH$1,'Assumptions (T&amp;D) old'!$B$103,Model!$M$2699)</f>
        <v>-0.00720151302</v>
      </c>
      <c r="Y2764" s="373">
        <f>IPMT('Assumptions (T&amp;D) old'!$B$100,Model!AI$1,'Assumptions (T&amp;D) old'!$B$103,Model!$M$2699)</f>
        <v>-0.005524454017</v>
      </c>
      <c r="Z2764" s="373">
        <f>IPMT('Assumptions (T&amp;D) old'!$B$100,Model!AJ$1,'Assumptions (T&amp;D) old'!$B$103,Model!$M$2699)</f>
        <v>-0.003767734711</v>
      </c>
      <c r="AA2764" s="373">
        <f>IPMT('Assumptions (T&amp;D) old'!$B$100,Model!AK$1,'Assumptions (T&amp;D) old'!$B$103,Model!$M$2699)</f>
        <v>-0.001927571238</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-0.02517336608</v>
      </c>
      <c r="O2765" s="373">
        <f>IPMT('Assumptions (T&amp;D) old'!$B$100,Model!X$1,'Assumptions (T&amp;D) old'!$B$103,Model!$N$2699)</f>
        <v>-0.02398465118</v>
      </c>
      <c r="P2765" s="373">
        <f>IPMT('Assumptions (T&amp;D) old'!$B$100,Model!Y$1,'Assumptions (T&amp;D) old'!$B$103,Model!$N$2699)</f>
        <v>-0.02273947232</v>
      </c>
      <c r="Q2765" s="373">
        <f>IPMT('Assumptions (T&amp;D) old'!$B$100,Model!Z$1,'Assumptions (T&amp;D) old'!$B$103,Model!$N$2699)</f>
        <v>-0.02143514746</v>
      </c>
      <c r="R2765" s="373">
        <f>IPMT('Assumptions (T&amp;D) old'!$B$100,Model!AA$1,'Assumptions (T&amp;D) old'!$B$103,Model!$N$2699)</f>
        <v>-0.02006886717</v>
      </c>
      <c r="S2765" s="373">
        <f>IPMT('Assumptions (T&amp;D) old'!$B$100,Model!AB$1,'Assumptions (T&amp;D) old'!$B$103,Model!$N$2699)</f>
        <v>-0.01863768857</v>
      </c>
      <c r="T2765" s="373">
        <f>IPMT('Assumptions (T&amp;D) old'!$B$100,Model!AC$1,'Assumptions (T&amp;D) old'!$B$103,Model!$N$2699)</f>
        <v>-0.01713852899</v>
      </c>
      <c r="U2765" s="373">
        <f>IPMT('Assumptions (T&amp;D) old'!$B$100,Model!AD$1,'Assumptions (T&amp;D) old'!$B$103,Model!$N$2699)</f>
        <v>-0.01556815932</v>
      </c>
      <c r="V2765" s="373">
        <f>IPMT('Assumptions (T&amp;D) old'!$B$100,Model!AE$1,'Assumptions (T&amp;D) old'!$B$103,Model!$N$2699)</f>
        <v>-0.0139231971</v>
      </c>
      <c r="W2765" s="373">
        <f>IPMT('Assumptions (T&amp;D) old'!$B$100,Model!AF$1,'Assumptions (T&amp;D) old'!$B$103,Model!$N$2699)</f>
        <v>-0.01220009917</v>
      </c>
      <c r="X2765" s="373">
        <f>IPMT('Assumptions (T&amp;D) old'!$B$100,Model!AG$1,'Assumptions (T&amp;D) old'!$B$103,Model!$N$2699)</f>
        <v>-0.01039515408</v>
      </c>
      <c r="Y2765" s="373">
        <f>IPMT('Assumptions (T&amp;D) old'!$B$100,Model!AH$1,'Assumptions (T&amp;D) old'!$B$103,Model!$N$2699)</f>
        <v>-0.00850447411</v>
      </c>
      <c r="Z2765" s="373">
        <f>IPMT('Assumptions (T&amp;D) old'!$B$100,Model!AI$1,'Assumptions (T&amp;D) old'!$B$103,Model!$N$2699)</f>
        <v>-0.006523986839</v>
      </c>
      <c r="AA2765" s="373">
        <f>IPMT('Assumptions (T&amp;D) old'!$B$100,Model!AJ$1,'Assumptions (T&amp;D) old'!$B$103,Model!$N$2699)</f>
        <v>-0.004449426421</v>
      </c>
      <c r="AB2765" s="373">
        <f>IPMT('Assumptions (T&amp;D) old'!$B$100,Model!AK$1,'Assumptions (T&amp;D) old'!$B$103,Model!$N$2699)</f>
        <v>-0.002276324384</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-0.02157265344</v>
      </c>
      <c r="P2766" s="373">
        <f>IPMT('Assumptions (T&amp;D) old'!$B$100,Model!X$1,'Assumptions (T&amp;D) old'!$B$103,Model!$O$2699)</f>
        <v>-0.02055396827</v>
      </c>
      <c r="Q2766" s="373">
        <f>IPMT('Assumptions (T&amp;D) old'!$B$100,Model!Y$1,'Assumptions (T&amp;D) old'!$B$103,Model!$O$2699)</f>
        <v>-0.01948689556</v>
      </c>
      <c r="R2766" s="373">
        <f>IPMT('Assumptions (T&amp;D) old'!$B$100,Model!Z$1,'Assumptions (T&amp;D) old'!$B$103,Model!$O$2699)</f>
        <v>-0.01836913689</v>
      </c>
      <c r="S2766" s="373">
        <f>IPMT('Assumptions (T&amp;D) old'!$B$100,Model!AA$1,'Assumptions (T&amp;D) old'!$B$103,Model!$O$2699)</f>
        <v>-0.01719828469</v>
      </c>
      <c r="T2766" s="373">
        <f>IPMT('Assumptions (T&amp;D) old'!$B$100,Model!AB$1,'Assumptions (T&amp;D) old'!$B$103,Model!$O$2699)</f>
        <v>-0.01597181701</v>
      </c>
      <c r="U2766" s="373">
        <f>IPMT('Assumptions (T&amp;D) old'!$B$100,Model!AC$1,'Assumptions (T&amp;D) old'!$B$103,Model!$O$2699)</f>
        <v>-0.01468709211</v>
      </c>
      <c r="V2766" s="373">
        <f>IPMT('Assumptions (T&amp;D) old'!$B$100,Model!AD$1,'Assumptions (T&amp;D) old'!$B$103,Model!$O$2699)</f>
        <v>-0.01334134278</v>
      </c>
      <c r="W2766" s="373">
        <f>IPMT('Assumptions (T&amp;D) old'!$B$100,Model!AE$1,'Assumptions (T&amp;D) old'!$B$103,Model!$O$2699)</f>
        <v>-0.01193167035</v>
      </c>
      <c r="X2766" s="373">
        <f>IPMT('Assumptions (T&amp;D) old'!$B$100,Model!AF$1,'Assumptions (T&amp;D) old'!$B$103,Model!$O$2699)</f>
        <v>-0.01045503849</v>
      </c>
      <c r="Y2766" s="373">
        <f>IPMT('Assumptions (T&amp;D) old'!$B$100,Model!AG$1,'Assumptions (T&amp;D) old'!$B$103,Model!$O$2699)</f>
        <v>-0.008908266609</v>
      </c>
      <c r="Z2766" s="373">
        <f>IPMT('Assumptions (T&amp;D) old'!$B$100,Model!AH$1,'Assumptions (T&amp;D) old'!$B$103,Model!$O$2699)</f>
        <v>-0.007288023067</v>
      </c>
      <c r="AA2766" s="373">
        <f>IPMT('Assumptions (T&amp;D) old'!$B$100,Model!AI$1,'Assumptions (T&amp;D) old'!$B$103,Model!$O$2699)</f>
        <v>-0.005590817957</v>
      </c>
      <c r="AB2766" s="373">
        <f>IPMT('Assumptions (T&amp;D) old'!$B$100,Model!AJ$1,'Assumptions (T&amp;D) old'!$B$103,Model!$O$2699)</f>
        <v>-0.003812995603</v>
      </c>
      <c r="AC2766" s="373">
        <f>IPMT('Assumptions (T&amp;D) old'!$B$100,Model!AK$1,'Assumptions (T&amp;D) old'!$B$103,Model!$O$2699)</f>
        <v>-0.001950726688</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-0.03713327109</v>
      </c>
      <c r="Q2767" s="373">
        <f>IPMT('Assumptions (T&amp;D) old'!$B$100,Model!X$1,'Assumptions (T&amp;D) old'!$B$103,Model!$P$2699)</f>
        <v>-0.03537979591</v>
      </c>
      <c r="R2767" s="373">
        <f>IPMT('Assumptions (T&amp;D) old'!$B$100,Model!Y$1,'Assumptions (T&amp;D) old'!$B$103,Model!$P$2699)</f>
        <v>-0.03354303065</v>
      </c>
      <c r="S2767" s="373">
        <f>IPMT('Assumptions (T&amp;D) old'!$B$100,Model!Z$1,'Assumptions (T&amp;D) old'!$B$103,Model!$P$2699)</f>
        <v>-0.03161901904</v>
      </c>
      <c r="T2767" s="373">
        <f>IPMT('Assumptions (T&amp;D) old'!$B$100,Model!AA$1,'Assumptions (T&amp;D) old'!$B$103,Model!$P$2699)</f>
        <v>-0.02960361689</v>
      </c>
      <c r="U2767" s="373">
        <f>IPMT('Assumptions (T&amp;D) old'!$B$100,Model!AB$1,'Assumptions (T&amp;D) old'!$B$103,Model!$P$2699)</f>
        <v>-0.02749248313</v>
      </c>
      <c r="V2767" s="373">
        <f>IPMT('Assumptions (T&amp;D) old'!$B$100,Model!AC$1,'Assumptions (T&amp;D) old'!$B$103,Model!$P$2699)</f>
        <v>-0.02528107051</v>
      </c>
      <c r="W2767" s="373">
        <f>IPMT('Assumptions (T&amp;D) old'!$B$100,Model!AD$1,'Assumptions (T&amp;D) old'!$B$103,Model!$P$2699)</f>
        <v>-0.0229646158</v>
      </c>
      <c r="X2767" s="373">
        <f>IPMT('Assumptions (T&amp;D) old'!$B$100,Model!AE$1,'Assumptions (T&amp;D) old'!$B$103,Model!$P$2699)</f>
        <v>-0.02053812949</v>
      </c>
      <c r="Y2767" s="373">
        <f>IPMT('Assumptions (T&amp;D) old'!$B$100,Model!AF$1,'Assumptions (T&amp;D) old'!$B$103,Model!$P$2699)</f>
        <v>-0.01799638508</v>
      </c>
      <c r="Z2767" s="373">
        <f>IPMT('Assumptions (T&amp;D) old'!$B$100,Model!AG$1,'Assumptions (T&amp;D) old'!$B$103,Model!$P$2699)</f>
        <v>-0.01533390781</v>
      </c>
      <c r="AA2767" s="373">
        <f>IPMT('Assumptions (T&amp;D) old'!$B$100,Model!AH$1,'Assumptions (T&amp;D) old'!$B$103,Model!$P$2699)</f>
        <v>-0.01254496286</v>
      </c>
      <c r="AB2767" s="373">
        <f>IPMT('Assumptions (T&amp;D) old'!$B$100,Model!AI$1,'Assumptions (T&amp;D) old'!$B$103,Model!$P$2699)</f>
        <v>-0.009623543037</v>
      </c>
      <c r="AC2767" s="373">
        <f>IPMT('Assumptions (T&amp;D) old'!$B$100,Model!AJ$1,'Assumptions (T&amp;D) old'!$B$103,Model!$P$2699)</f>
        <v>-0.006563355769</v>
      </c>
      <c r="AD2767" s="373">
        <f>IPMT('Assumptions (T&amp;D) old'!$B$100,Model!AK$1,'Assumptions (T&amp;D) old'!$B$103,Model!$P$2699)</f>
        <v>-0.003357809606</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-0.05948530871</v>
      </c>
      <c r="R2768" s="373">
        <f>IPMT('Assumptions (T&amp;D) old'!$B$100,Model!X$1,'Assumptions (T&amp;D) old'!$B$103,Model!$Q$2699)</f>
        <v>-0.05667634495</v>
      </c>
      <c r="S2768" s="373">
        <f>IPMT('Assumptions (T&amp;D) old'!$B$100,Model!Y$1,'Assumptions (T&amp;D) old'!$B$103,Model!$Q$2699)</f>
        <v>-0.05373395541</v>
      </c>
      <c r="T2768" s="373">
        <f>IPMT('Assumptions (T&amp;D) old'!$B$100,Model!Z$1,'Assumptions (T&amp;D) old'!$B$103,Model!$Q$2699)</f>
        <v>-0.05065180237</v>
      </c>
      <c r="U2768" s="373">
        <f>IPMT('Assumptions (T&amp;D) old'!$B$100,Model!AA$1,'Assumptions (T&amp;D) old'!$B$103,Model!$Q$2699)</f>
        <v>-0.04742324706</v>
      </c>
      <c r="V2768" s="373">
        <f>IPMT('Assumptions (T&amp;D) old'!$B$100,Model!AB$1,'Assumptions (T&amp;D) old'!$B$103,Model!$Q$2699)</f>
        <v>-0.04404133538</v>
      </c>
      <c r="W2768" s="373">
        <f>IPMT('Assumptions (T&amp;D) old'!$B$100,Model!AC$1,'Assumptions (T&amp;D) old'!$B$103,Model!$Q$2699)</f>
        <v>-0.04049878289</v>
      </c>
      <c r="X2768" s="373">
        <f>IPMT('Assumptions (T&amp;D) old'!$B$100,Model!AD$1,'Assumptions (T&amp;D) old'!$B$103,Model!$Q$2699)</f>
        <v>-0.03678795915</v>
      </c>
      <c r="Y2768" s="373">
        <f>IPMT('Assumptions (T&amp;D) old'!$B$100,Model!AE$1,'Assumptions (T&amp;D) old'!$B$103,Model!$Q$2699)</f>
        <v>-0.03290087129</v>
      </c>
      <c r="Z2768" s="373">
        <f>IPMT('Assumptions (T&amp;D) old'!$B$100,Model!AF$1,'Assumptions (T&amp;D) old'!$B$103,Model!$Q$2699)</f>
        <v>-0.02882914676</v>
      </c>
      <c r="AA2768" s="373">
        <f>IPMT('Assumptions (T&amp;D) old'!$B$100,Model!AG$1,'Assumptions (T&amp;D) old'!$B$103,Model!$Q$2699)</f>
        <v>-0.02456401531</v>
      </c>
      <c r="AB2768" s="373">
        <f>IPMT('Assumptions (T&amp;D) old'!$B$100,Model!AH$1,'Assumptions (T&amp;D) old'!$B$103,Model!$Q$2699)</f>
        <v>-0.02009629011</v>
      </c>
      <c r="AC2768" s="373">
        <f>IPMT('Assumptions (T&amp;D) old'!$B$100,Model!AI$1,'Assumptions (T&amp;D) old'!$B$103,Model!$Q$2699)</f>
        <v>-0.01541634797</v>
      </c>
      <c r="AD2768" s="373">
        <f>IPMT('Assumptions (T&amp;D) old'!$B$100,Model!AJ$1,'Assumptions (T&amp;D) old'!$B$103,Model!$Q$2699)</f>
        <v>-0.01051410858</v>
      </c>
      <c r="AE2768" s="373">
        <f>IPMT('Assumptions (T&amp;D) old'!$B$100,Model!AK$1,'Assumptions (T&amp;D) old'!$B$103,Model!$Q$2699)</f>
        <v>-0.005379012813</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-0.06125749554</v>
      </c>
      <c r="S2769" s="373">
        <f>IPMT('Assumptions (T&amp;D) old'!$B$100,Model!X$1,'Assumptions (T&amp;D) old'!$B$103,Model!$R$2699)</f>
        <v>-0.05836484711</v>
      </c>
      <c r="T2769" s="373">
        <f>IPMT('Assumptions (T&amp;D) old'!$B$100,Model!Y$1,'Assumptions (T&amp;D) old'!$B$103,Model!$R$2699)</f>
        <v>-0.05533479788</v>
      </c>
      <c r="U2769" s="373">
        <f>IPMT('Assumptions (T&amp;D) old'!$B$100,Model!Z$1,'Assumptions (T&amp;D) old'!$B$103,Model!$R$2699)</f>
        <v>-0.05216082131</v>
      </c>
      <c r="V2769" s="373">
        <f>IPMT('Assumptions (T&amp;D) old'!$B$100,Model!AA$1,'Assumptions (T&amp;D) old'!$B$103,Model!$R$2699)</f>
        <v>-0.04883608085</v>
      </c>
      <c r="W2769" s="373">
        <f>IPMT('Assumptions (T&amp;D) old'!$B$100,Model!AB$1,'Assumptions (T&amp;D) old'!$B$103,Model!$R$2699)</f>
        <v>-0.04535341522</v>
      </c>
      <c r="X2769" s="373">
        <f>IPMT('Assumptions (T&amp;D) old'!$B$100,Model!AC$1,'Assumptions (T&amp;D) old'!$B$103,Model!$R$2699)</f>
        <v>-0.04170532298</v>
      </c>
      <c r="Y2769" s="373">
        <f>IPMT('Assumptions (T&amp;D) old'!$B$100,Model!AD$1,'Assumptions (T&amp;D) old'!$B$103,Model!$R$2699)</f>
        <v>-0.03788394635</v>
      </c>
      <c r="Z2769" s="373">
        <f>IPMT('Assumptions (T&amp;D) old'!$B$100,Model!AE$1,'Assumptions (T&amp;D) old'!$B$103,Model!$R$2699)</f>
        <v>-0.03388105433</v>
      </c>
      <c r="AA2769" s="373">
        <f>IPMT('Assumptions (T&amp;D) old'!$B$100,Model!AF$1,'Assumptions (T&amp;D) old'!$B$103,Model!$R$2699)</f>
        <v>-0.02968802495</v>
      </c>
      <c r="AB2769" s="373">
        <f>IPMT('Assumptions (T&amp;D) old'!$B$100,Model!AG$1,'Assumptions (T&amp;D) old'!$B$103,Model!$R$2699)</f>
        <v>-0.02529582666</v>
      </c>
      <c r="AC2769" s="373">
        <f>IPMT('Assumptions (T&amp;D) old'!$B$100,Model!AH$1,'Assumptions (T&amp;D) old'!$B$103,Model!$R$2699)</f>
        <v>-0.02069499896</v>
      </c>
      <c r="AD2769" s="373">
        <f>IPMT('Assumptions (T&amp;D) old'!$B$100,Model!AI$1,'Assumptions (T&amp;D) old'!$B$103,Model!$R$2699)</f>
        <v>-0.01587563194</v>
      </c>
      <c r="AE2769" s="373">
        <f>IPMT('Assumptions (T&amp;D) old'!$B$100,Model!AJ$1,'Assumptions (T&amp;D) old'!$B$103,Model!$R$2699)</f>
        <v>-0.01082734499</v>
      </c>
      <c r="AF2769" s="373">
        <f>IPMT('Assumptions (T&amp;D) old'!$B$100,Model!AK$1,'Assumptions (T&amp;D) old'!$B$103,Model!$R$2699)</f>
        <v>-0.005539264409</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-0.07298482436</v>
      </c>
      <c r="T2770" s="373">
        <f>IPMT('Assumptions (T&amp;D) old'!$B$100,Model!X$1,'Assumptions (T&amp;D) old'!$B$103,Model!$S$2699)</f>
        <v>-0.06953839816</v>
      </c>
      <c r="U2770" s="373">
        <f>IPMT('Assumptions (T&amp;D) old'!$B$100,Model!Y$1,'Assumptions (T&amp;D) old'!$B$103,Model!$S$2699)</f>
        <v>-0.06592826672</v>
      </c>
      <c r="V2770" s="373">
        <f>IPMT('Assumptions (T&amp;D) old'!$B$100,Model!Z$1,'Assumptions (T&amp;D) old'!$B$103,Model!$S$2699)</f>
        <v>-0.06214665403</v>
      </c>
      <c r="W2770" s="373">
        <f>IPMT('Assumptions (T&amp;D) old'!$B$100,Model!AA$1,'Assumptions (T&amp;D) old'!$B$103,Model!$S$2699)</f>
        <v>-0.05818541473</v>
      </c>
      <c r="X2770" s="373">
        <f>IPMT('Assumptions (T&amp;D) old'!$B$100,Model!AB$1,'Assumptions (T&amp;D) old'!$B$103,Model!$S$2699)</f>
        <v>-0.05403601658</v>
      </c>
      <c r="Y2770" s="373">
        <f>IPMT('Assumptions (T&amp;D) old'!$B$100,Model!AC$1,'Assumptions (T&amp;D) old'!$B$103,Model!$S$2699)</f>
        <v>-0.049689522</v>
      </c>
      <c r="Z2770" s="373">
        <f>IPMT('Assumptions (T&amp;D) old'!$B$100,Model!AD$1,'Assumptions (T&amp;D) old'!$B$103,Model!$S$2699)</f>
        <v>-0.04513656894</v>
      </c>
      <c r="AA2770" s="373">
        <f>IPMT('Assumptions (T&amp;D) old'!$B$100,Model!AE$1,'Assumptions (T&amp;D) old'!$B$103,Model!$S$2699)</f>
        <v>-0.04036735061</v>
      </c>
      <c r="AB2770" s="373">
        <f>IPMT('Assumptions (T&amp;D) old'!$B$100,Model!AF$1,'Assumptions (T&amp;D) old'!$B$103,Model!$S$2699)</f>
        <v>-0.0353715944</v>
      </c>
      <c r="AC2770" s="373">
        <f>IPMT('Assumptions (T&amp;D) old'!$B$100,Model!AG$1,'Assumptions (T&amp;D) old'!$B$103,Model!$S$2699)</f>
        <v>-0.03013853978</v>
      </c>
      <c r="AD2770" s="373">
        <f>IPMT('Assumptions (T&amp;D) old'!$B$100,Model!AH$1,'Assumptions (T&amp;D) old'!$B$103,Model!$S$2699)</f>
        <v>-0.02465691506</v>
      </c>
      <c r="AE2770" s="373">
        <f>IPMT('Assumptions (T&amp;D) old'!$B$100,Model!AI$1,'Assumptions (T&amp;D) old'!$B$103,Model!$S$2699)</f>
        <v>-0.01891491317</v>
      </c>
      <c r="AF2770" s="373">
        <f>IPMT('Assumptions (T&amp;D) old'!$B$100,Model!AJ$1,'Assumptions (T&amp;D) old'!$B$103,Model!$S$2699)</f>
        <v>-0.01290016618</v>
      </c>
      <c r="AG2770" s="373">
        <f>IPMT('Assumptions (T&amp;D) old'!$B$100,Model!AK$1,'Assumptions (T&amp;D) old'!$B$103,Model!$S$2699)</f>
        <v>-0.006599718719</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-0.05320514658</v>
      </c>
      <c r="U2771" s="373">
        <f>IPMT('Assumptions (T&amp;D) old'!$B$100,Model!X$1,'Assumptions (T&amp;D) old'!$B$103,Model!$T$2699)</f>
        <v>-0.0506927392</v>
      </c>
      <c r="V2771" s="373">
        <f>IPMT('Assumptions (T&amp;D) old'!$B$100,Model!Y$1,'Assumptions (T&amp;D) old'!$B$103,Model!$T$2699)</f>
        <v>-0.04806099247</v>
      </c>
      <c r="W2771" s="373">
        <f>IPMT('Assumptions (T&amp;D) old'!$B$100,Model!Z$1,'Assumptions (T&amp;D) old'!$B$103,Model!$T$2699)</f>
        <v>-0.04530423777</v>
      </c>
      <c r="X2771" s="373">
        <f>IPMT('Assumptions (T&amp;D) old'!$B$100,Model!AA$1,'Assumptions (T&amp;D) old'!$B$103,Model!$T$2699)</f>
        <v>-0.04241653723</v>
      </c>
      <c r="Y2771" s="373">
        <f>IPMT('Assumptions (T&amp;D) old'!$B$100,Model!AB$1,'Assumptions (T&amp;D) old'!$B$103,Model!$T$2699)</f>
        <v>-0.0393916709</v>
      </c>
      <c r="Z2771" s="373">
        <f>IPMT('Assumptions (T&amp;D) old'!$B$100,Model!AC$1,'Assumptions (T&amp;D) old'!$B$103,Model!$T$2699)</f>
        <v>-0.03622312343</v>
      </c>
      <c r="AA2771" s="373">
        <f>IPMT('Assumptions (T&amp;D) old'!$B$100,Model!AD$1,'Assumptions (T&amp;D) old'!$B$103,Model!$T$2699)</f>
        <v>-0.03290406996</v>
      </c>
      <c r="AB2771" s="373">
        <f>IPMT('Assumptions (T&amp;D) old'!$B$100,Model!AE$1,'Assumptions (T&amp;D) old'!$B$103,Model!$T$2699)</f>
        <v>-0.02942736144</v>
      </c>
      <c r="AC2771" s="373">
        <f>IPMT('Assumptions (T&amp;D) old'!$B$100,Model!AF$1,'Assumptions (T&amp;D) old'!$B$103,Model!$T$2699)</f>
        <v>-0.02578550927</v>
      </c>
      <c r="AD2771" s="373">
        <f>IPMT('Assumptions (T&amp;D) old'!$B$100,Model!AG$1,'Assumptions (T&amp;D) old'!$B$103,Model!$T$2699)</f>
        <v>-0.02197066912</v>
      </c>
      <c r="AE2771" s="373">
        <f>IPMT('Assumptions (T&amp;D) old'!$B$100,Model!AH$1,'Assumptions (T&amp;D) old'!$B$103,Model!$T$2699)</f>
        <v>-0.01797462406</v>
      </c>
      <c r="AF2771" s="373">
        <f>IPMT('Assumptions (T&amp;D) old'!$B$100,Model!AI$1,'Assumptions (T&amp;D) old'!$B$103,Model!$T$2699)</f>
        <v>-0.01378876686</v>
      </c>
      <c r="AG2771" s="373">
        <f>IPMT('Assumptions (T&amp;D) old'!$B$100,Model!AJ$1,'Assumptions (T&amp;D) old'!$B$103,Model!$T$2699)</f>
        <v>-0.009404081447</v>
      </c>
      <c r="AH2771" s="373">
        <f>IPMT('Assumptions (T&amp;D) old'!$B$100,Model!AK$1,'Assumptions (T&amp;D) old'!$B$103,Model!$T$2699)</f>
        <v>-0.004811123475</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-0.05387719907</v>
      </c>
      <c r="V2772" s="373">
        <f>IPMT('Assumptions (T&amp;D) old'!$B$100,Model!X$1,'Assumptions (T&amp;D) old'!$B$103,Model!$U$2699)</f>
        <v>-0.05133305661</v>
      </c>
      <c r="W2772" s="373">
        <f>IPMT('Assumptions (T&amp;D) old'!$B$100,Model!Y$1,'Assumptions (T&amp;D) old'!$B$103,Model!$U$2699)</f>
        <v>-0.04866806738</v>
      </c>
      <c r="X2772" s="373">
        <f>IPMT('Assumptions (T&amp;D) old'!$B$100,Model!Z$1,'Assumptions (T&amp;D) old'!$B$103,Model!$U$2699)</f>
        <v>-0.04587649117</v>
      </c>
      <c r="Y2772" s="373">
        <f>IPMT('Assumptions (T&amp;D) old'!$B$100,Model!AA$1,'Assumptions (T&amp;D) old'!$B$103,Model!$U$2699)</f>
        <v>-0.04295231508</v>
      </c>
      <c r="Z2772" s="373">
        <f>IPMT('Assumptions (T&amp;D) old'!$B$100,Model!AB$1,'Assumptions (T&amp;D) old'!$B$103,Model!$U$2699)</f>
        <v>-0.03988924064</v>
      </c>
      <c r="AA2772" s="373">
        <f>IPMT('Assumptions (T&amp;D) old'!$B$100,Model!AC$1,'Assumptions (T&amp;D) old'!$B$103,Model!$U$2699)</f>
        <v>-0.03668067015</v>
      </c>
      <c r="AB2772" s="373">
        <f>IPMT('Assumptions (T&amp;D) old'!$B$100,Model!AD$1,'Assumptions (T&amp;D) old'!$B$103,Model!$U$2699)</f>
        <v>-0.03331969257</v>
      </c>
      <c r="AC2772" s="373">
        <f>IPMT('Assumptions (T&amp;D) old'!$B$100,Model!AE$1,'Assumptions (T&amp;D) old'!$B$103,Model!$U$2699)</f>
        <v>-0.02979906855</v>
      </c>
      <c r="AD2772" s="373">
        <f>IPMT('Assumptions (T&amp;D) old'!$B$100,Model!AF$1,'Assumptions (T&amp;D) old'!$B$103,Model!$U$2699)</f>
        <v>-0.02611121489</v>
      </c>
      <c r="AE2772" s="373">
        <f>IPMT('Assumptions (T&amp;D) old'!$B$100,Model!AG$1,'Assumptions (T&amp;D) old'!$B$103,Model!$U$2699)</f>
        <v>-0.02224818819</v>
      </c>
      <c r="AF2772" s="373">
        <f>IPMT('Assumptions (T&amp;D) old'!$B$100,Model!AH$1,'Assumptions (T&amp;D) old'!$B$103,Model!$U$2699)</f>
        <v>-0.01820166771</v>
      </c>
      <c r="AG2772" s="373">
        <f>IPMT('Assumptions (T&amp;D) old'!$B$100,Model!AI$1,'Assumptions (T&amp;D) old'!$B$103,Model!$U$2699)</f>
        <v>-0.01396293751</v>
      </c>
      <c r="AH2772" s="373">
        <f>IPMT('Assumptions (T&amp;D) old'!$B$100,Model!AJ$1,'Assumptions (T&amp;D) old'!$B$103,Model!$U$2699)</f>
        <v>-0.009522867631</v>
      </c>
      <c r="AI2772" s="373">
        <f>IPMT('Assumptions (T&amp;D) old'!$B$100,Model!AK$1,'Assumptions (T&amp;D) old'!$B$103,Model!$U$2699)</f>
        <v>-0.004871894429</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-0.05584408377</v>
      </c>
      <c r="W2773" s="373">
        <f>IPMT('Assumptions (T&amp;D) old'!$B$100,Model!X$1,'Assumptions (T&amp;D) old'!$B$103,Model!$V$2699)</f>
        <v>-0.05320706279</v>
      </c>
      <c r="X2773" s="373">
        <f>IPMT('Assumptions (T&amp;D) old'!$B$100,Model!Y$1,'Assumptions (T&amp;D) old'!$B$103,Model!$V$2699)</f>
        <v>-0.05044478331</v>
      </c>
      <c r="Y2773" s="373">
        <f>IPMT('Assumptions (T&amp;D) old'!$B$100,Model!Z$1,'Assumptions (T&amp;D) old'!$B$103,Model!$V$2699)</f>
        <v>-0.04755129555</v>
      </c>
      <c r="Z2773" s="373">
        <f>IPMT('Assumptions (T&amp;D) old'!$B$100,Model!AA$1,'Assumptions (T&amp;D) old'!$B$103,Model!$V$2699)</f>
        <v>-0.04452036712</v>
      </c>
      <c r="AA2773" s="373">
        <f>IPMT('Assumptions (T&amp;D) old'!$B$100,Model!AB$1,'Assumptions (T&amp;D) old'!$B$103,Model!$V$2699)</f>
        <v>-0.04134546959</v>
      </c>
      <c r="AB2773" s="373">
        <f>IPMT('Assumptions (T&amp;D) old'!$B$100,Model!AC$1,'Assumptions (T&amp;D) old'!$B$103,Model!$V$2699)</f>
        <v>-0.03801976443</v>
      </c>
      <c r="AC2773" s="373">
        <f>IPMT('Assumptions (T&amp;D) old'!$B$100,Model!AD$1,'Assumptions (T&amp;D) old'!$B$103,Model!$V$2699)</f>
        <v>-0.03453608828</v>
      </c>
      <c r="AD2773" s="373">
        <f>IPMT('Assumptions (T&amp;D) old'!$B$100,Model!AE$1,'Assumptions (T&amp;D) old'!$B$103,Model!$V$2699)</f>
        <v>-0.03088693751</v>
      </c>
      <c r="AE2773" s="373">
        <f>IPMT('Assumptions (T&amp;D) old'!$B$100,Model!AF$1,'Assumptions (T&amp;D) old'!$B$103,Model!$V$2699)</f>
        <v>-0.02706445207</v>
      </c>
      <c r="AF2773" s="373">
        <f>IPMT('Assumptions (T&amp;D) old'!$B$100,Model!AG$1,'Assumptions (T&amp;D) old'!$B$103,Model!$V$2699)</f>
        <v>-0.02306039858</v>
      </c>
      <c r="AG2773" s="373">
        <f>IPMT('Assumptions (T&amp;D) old'!$B$100,Model!AH$1,'Assumptions (T&amp;D) old'!$B$103,Model!$V$2699)</f>
        <v>-0.01886615255</v>
      </c>
      <c r="AH2773" s="373">
        <f>IPMT('Assumptions (T&amp;D) old'!$B$100,Model!AI$1,'Assumptions (T&amp;D) old'!$B$103,Model!$V$2699)</f>
        <v>-0.01447267983</v>
      </c>
      <c r="AI2773" s="373">
        <f>IPMT('Assumptions (T&amp;D) old'!$B$100,Model!AJ$1,'Assumptions (T&amp;D) old'!$B$103,Model!$V$2699)</f>
        <v>-0.009870517157</v>
      </c>
      <c r="AJ2773" s="373">
        <f>IPMT('Assumptions (T&amp;D) old'!$B$100,Model!AK$1,'Assumptions (T&amp;D) old'!$B$103,Model!$V$2699)</f>
        <v>-0.005049751757</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-0.06822823805</v>
      </c>
      <c r="X2774" s="373">
        <f>IPMT('Assumptions (T&amp;D) old'!$B$100,Model!X$1,'Assumptions (T&amp;D) old'!$B$103,Model!$W$2699)</f>
        <v>-0.06500642325</v>
      </c>
      <c r="Y2774" s="373">
        <f>IPMT('Assumptions (T&amp;D) old'!$B$100,Model!Y$1,'Assumptions (T&amp;D) old'!$B$103,Model!$W$2699)</f>
        <v>-0.06163157224</v>
      </c>
      <c r="Z2774" s="373">
        <f>IPMT('Assumptions (T&amp;D) old'!$B$100,Model!Z$1,'Assumptions (T&amp;D) old'!$B$103,Model!$W$2699)</f>
        <v>-0.05809641582</v>
      </c>
      <c r="AA2774" s="373">
        <f>IPMT('Assumptions (T&amp;D) old'!$B$100,Model!AA$1,'Assumptions (T&amp;D) old'!$B$103,Model!$W$2699)</f>
        <v>-0.05439333946</v>
      </c>
      <c r="AB2774" s="373">
        <f>IPMT('Assumptions (T&amp;D) old'!$B$100,Model!AB$1,'Assumptions (T&amp;D) old'!$B$103,Model!$W$2699)</f>
        <v>-0.05051436698</v>
      </c>
      <c r="AC2774" s="373">
        <f>IPMT('Assumptions (T&amp;D) old'!$B$100,Model!AC$1,'Assumptions (T&amp;D) old'!$B$103,Model!$W$2699)</f>
        <v>-0.04645114331</v>
      </c>
      <c r="AD2774" s="373">
        <f>IPMT('Assumptions (T&amp;D) old'!$B$100,Model!AD$1,'Assumptions (T&amp;D) old'!$B$103,Model!$W$2699)</f>
        <v>-0.04219491651</v>
      </c>
      <c r="AE2774" s="373">
        <f>IPMT('Assumptions (T&amp;D) old'!$B$100,Model!AE$1,'Assumptions (T&amp;D) old'!$B$103,Model!$W$2699)</f>
        <v>-0.03773651893</v>
      </c>
      <c r="AF2774" s="373">
        <f>IPMT('Assumptions (T&amp;D) old'!$B$100,Model!AF$1,'Assumptions (T&amp;D) old'!$B$103,Model!$W$2699)</f>
        <v>-0.03306634748</v>
      </c>
      <c r="AG2774" s="373">
        <f>IPMT('Assumptions (T&amp;D) old'!$B$100,Model!AG$1,'Assumptions (T&amp;D) old'!$B$103,Model!$W$2699)</f>
        <v>-0.02817434288</v>
      </c>
      <c r="AH2774" s="373">
        <f>IPMT('Assumptions (T&amp;D) old'!$B$100,Model!AH$1,'Assumptions (T&amp;D) old'!$B$103,Model!$W$2699)</f>
        <v>-0.02304996806</v>
      </c>
      <c r="AI2774" s="373">
        <f>IPMT('Assumptions (T&amp;D) old'!$B$100,Model!AI$1,'Assumptions (T&amp;D) old'!$B$103,Model!$W$2699)</f>
        <v>-0.01768218543</v>
      </c>
      <c r="AJ2774" s="373">
        <f>IPMT('Assumptions (T&amp;D) old'!$B$100,Model!AJ$1,'Assumptions (T&amp;D) old'!$B$103,Model!$W$2699)</f>
        <v>-0.01205943313</v>
      </c>
      <c r="AK2774" s="373">
        <f>IPMT('Assumptions (T&amp;D) old'!$B$100,Model!AK$1,'Assumptions (T&amp;D) old'!$B$103,Model!$W$2699)</f>
        <v>-0.006169600102</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-0.08427985293</v>
      </c>
      <c r="Y2775" s="373">
        <f>IPMT('Assumptions (T&amp;D) old'!$B$100,Model!X$1,'Assumptions (T&amp;D) old'!$B$103,Model!$X$2699)</f>
        <v>-0.08030006267</v>
      </c>
      <c r="Z2775" s="373">
        <f>IPMT('Assumptions (T&amp;D) old'!$B$100,Model!Y$1,'Assumptions (T&amp;D) old'!$B$103,Model!$X$2699)</f>
        <v>-0.07613123236</v>
      </c>
      <c r="AA2775" s="373">
        <f>IPMT('Assumptions (T&amp;D) old'!$B$100,Model!Z$1,'Assumptions (T&amp;D) old'!$B$103,Model!$X$2699)</f>
        <v>-0.07176438262</v>
      </c>
      <c r="AB2775" s="373">
        <f>IPMT('Assumptions (T&amp;D) old'!$B$100,Model!AA$1,'Assumptions (T&amp;D) old'!$B$103,Model!$X$2699)</f>
        <v>-0.06719010752</v>
      </c>
      <c r="AC2775" s="373">
        <f>IPMT('Assumptions (T&amp;D) old'!$B$100,Model!AB$1,'Assumptions (T&amp;D) old'!$B$103,Model!$X$2699)</f>
        <v>-0.06239855435</v>
      </c>
      <c r="AD2775" s="373">
        <f>IPMT('Assumptions (T&amp;D) old'!$B$100,Model!AC$1,'Assumptions (T&amp;D) old'!$B$103,Model!$X$2699)</f>
        <v>-0.05737940241</v>
      </c>
      <c r="AE2775" s="373">
        <f>IPMT('Assumptions (T&amp;D) old'!$B$100,Model!AD$1,'Assumptions (T&amp;D) old'!$B$103,Model!$X$2699)</f>
        <v>-0.05212184074</v>
      </c>
      <c r="AF2775" s="373">
        <f>IPMT('Assumptions (T&amp;D) old'!$B$100,Model!AE$1,'Assumptions (T&amp;D) old'!$B$103,Model!$X$2699)</f>
        <v>-0.0466145449</v>
      </c>
      <c r="AG2775" s="373">
        <f>IPMT('Assumptions (T&amp;D) old'!$B$100,Model!AF$1,'Assumptions (T&amp;D) old'!$B$103,Model!$X$2699)</f>
        <v>-0.04084565251</v>
      </c>
      <c r="AH2775" s="373">
        <f>IPMT('Assumptions (T&amp;D) old'!$B$100,Model!AG$1,'Assumptions (T&amp;D) old'!$B$103,Model!$X$2699)</f>
        <v>-0.03480273772</v>
      </c>
      <c r="AI2775" s="373">
        <f>IPMT('Assumptions (T&amp;D) old'!$B$100,Model!AH$1,'Assumptions (T&amp;D) old'!$B$103,Model!$X$2699)</f>
        <v>-0.02847278449</v>
      </c>
      <c r="AJ2775" s="373">
        <f>IPMT('Assumptions (T&amp;D) old'!$B$100,Model!AI$1,'Assumptions (T&amp;D) old'!$B$103,Model!$X$2699)</f>
        <v>-0.02184215847</v>
      </c>
      <c r="AK2775" s="373">
        <f>IPMT('Assumptions (T&amp;D) old'!$B$100,Model!AJ$1,'Assumptions (T&amp;D) old'!$B$103,Model!$X$2699)</f>
        <v>-0.01489657772</v>
      </c>
      <c r="AL2775" s="373">
        <f>IPMT('Assumptions (T&amp;D) old'!$B$100,Model!AK$1,'Assumptions (T&amp;D) old'!$B$103,Model!$X$2699)</f>
        <v>-0.007621081888</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-0.08827888624</v>
      </c>
      <c r="Z2776" s="373">
        <f>IPMT('Assumptions (T&amp;D) old'!$B$100,Model!X$1,'Assumptions (T&amp;D) old'!$B$103,Model!$Y$2699)</f>
        <v>-0.08411025709</v>
      </c>
      <c r="AA2776" s="373">
        <f>IPMT('Assumptions (T&amp;D) old'!$B$100,Model!Y$1,'Assumptions (T&amp;D) old'!$B$103,Model!$Y$2699)</f>
        <v>-0.07974361805</v>
      </c>
      <c r="AB2776" s="373">
        <f>IPMT('Assumptions (T&amp;D) old'!$B$100,Model!Z$1,'Assumptions (T&amp;D) old'!$B$103,Model!$Y$2699)</f>
        <v>-0.07516956366</v>
      </c>
      <c r="AC2776" s="373">
        <f>IPMT('Assumptions (T&amp;D) old'!$B$100,Model!AA$1,'Assumptions (T&amp;D) old'!$B$103,Model!$Y$2699)</f>
        <v>-0.07037824169</v>
      </c>
      <c r="AD2776" s="373">
        <f>IPMT('Assumptions (T&amp;D) old'!$B$100,Model!AB$1,'Assumptions (T&amp;D) old'!$B$103,Model!$Y$2699)</f>
        <v>-0.06535933192</v>
      </c>
      <c r="AE2776" s="373">
        <f>IPMT('Assumptions (T&amp;D) old'!$B$100,Model!AC$1,'Assumptions (T&amp;D) old'!$B$103,Model!$Y$2699)</f>
        <v>-0.06010202393</v>
      </c>
      <c r="AF2776" s="373">
        <f>IPMT('Assumptions (T&amp;D) old'!$B$100,Model!AD$1,'Assumptions (T&amp;D) old'!$B$103,Model!$Y$2699)</f>
        <v>-0.05459499382</v>
      </c>
      <c r="AG2776" s="373">
        <f>IPMT('Assumptions (T&amp;D) old'!$B$100,Model!AE$1,'Assumptions (T&amp;D) old'!$B$103,Model!$Y$2699)</f>
        <v>-0.04882637978</v>
      </c>
      <c r="AH2776" s="373">
        <f>IPMT('Assumptions (T&amp;D) old'!$B$100,Model!AF$1,'Assumptions (T&amp;D) old'!$B$103,Model!$Y$2699)</f>
        <v>-0.04278375657</v>
      </c>
      <c r="AI2776" s="373">
        <f>IPMT('Assumptions (T&amp;D) old'!$B$100,Model!AG$1,'Assumptions (T&amp;D) old'!$B$103,Model!$Y$2699)</f>
        <v>-0.03645410875</v>
      </c>
      <c r="AJ2776" s="373">
        <f>IPMT('Assumptions (T&amp;D) old'!$B$100,Model!AH$1,'Assumptions (T&amp;D) old'!$B$103,Model!$Y$2699)</f>
        <v>-0.02982380267</v>
      </c>
      <c r="AK2776" s="373">
        <f>IPMT('Assumptions (T&amp;D) old'!$B$100,Model!AI$1,'Assumptions (T&amp;D) old'!$B$103,Model!$Y$2699)</f>
        <v>-0.02287855705</v>
      </c>
      <c r="AL2776" s="373">
        <f>IPMT('Assumptions (T&amp;D) old'!$B$100,Model!AJ$1,'Assumptions (T&amp;D) old'!$B$103,Model!$Y$2699)</f>
        <v>-0.01560341226</v>
      </c>
      <c r="AM2776" s="373">
        <f>IPMT('Assumptions (T&amp;D) old'!$B$100,Model!AK$1,'Assumptions (T&amp;D) old'!$B$103,Model!$Y$2699)</f>
        <v>-0.00798269809</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-0.09240299749</v>
      </c>
      <c r="AA2777" s="373">
        <f>IPMT('Assumptions (T&amp;D) old'!$B$100,Model!X$1,'Assumptions (T&amp;D) old'!$B$103,Model!$Z$2699)</f>
        <v>-0.08803962312</v>
      </c>
      <c r="AB2777" s="373">
        <f>IPMT('Assumptions (T&amp;D) old'!$B$100,Model!Y$1,'Assumptions (T&amp;D) old'!$B$103,Model!$Z$2699)</f>
        <v>-0.08346898848</v>
      </c>
      <c r="AC2777" s="373">
        <f>IPMT('Assumptions (T&amp;D) old'!$B$100,Model!Z$1,'Assumptions (T&amp;D) old'!$B$103,Model!$Z$2699)</f>
        <v>-0.07868124869</v>
      </c>
      <c r="AD2777" s="373">
        <f>IPMT('Assumptions (T&amp;D) old'!$B$100,Model!AA$1,'Assumptions (T&amp;D) old'!$B$103,Model!$Z$2699)</f>
        <v>-0.07366609125</v>
      </c>
      <c r="AE2777" s="373">
        <f>IPMT('Assumptions (T&amp;D) old'!$B$100,Model!AB$1,'Assumptions (T&amp;D) old'!$B$103,Model!$Z$2699)</f>
        <v>-0.06841271384</v>
      </c>
      <c r="AF2777" s="373">
        <f>IPMT('Assumptions (T&amp;D) old'!$B$100,Model!AC$1,'Assumptions (T&amp;D) old'!$B$103,Model!$Z$2699)</f>
        <v>-0.062909801</v>
      </c>
      <c r="AG2777" s="373">
        <f>IPMT('Assumptions (T&amp;D) old'!$B$100,Model!AD$1,'Assumptions (T&amp;D) old'!$B$103,Model!$Z$2699)</f>
        <v>-0.05714549981</v>
      </c>
      <c r="AH2777" s="373">
        <f>IPMT('Assumptions (T&amp;D) old'!$B$100,Model!AE$1,'Assumptions (T&amp;D) old'!$B$103,Model!$Z$2699)</f>
        <v>-0.0511073943</v>
      </c>
      <c r="AI2777" s="373">
        <f>IPMT('Assumptions (T&amp;D) old'!$B$100,Model!AF$1,'Assumptions (T&amp;D) old'!$B$103,Model!$Z$2699)</f>
        <v>-0.04478247879</v>
      </c>
      <c r="AJ2777" s="373">
        <f>IPMT('Assumptions (T&amp;D) old'!$B$100,Model!AG$1,'Assumptions (T&amp;D) old'!$B$103,Model!$Z$2699)</f>
        <v>-0.03815712978</v>
      </c>
      <c r="AK2777" s="373">
        <f>IPMT('Assumptions (T&amp;D) old'!$B$100,Model!AH$1,'Assumptions (T&amp;D) old'!$B$103,Model!$Z$2699)</f>
        <v>-0.0312170767</v>
      </c>
      <c r="AL2777" s="373">
        <f>IPMT('Assumptions (T&amp;D) old'!$B$100,Model!AI$1,'Assumptions (T&amp;D) old'!$B$103,Model!$Z$2699)</f>
        <v>-0.0239473711</v>
      </c>
      <c r="AM2777" s="373">
        <f>IPMT('Assumptions (T&amp;D) old'!$B$100,Model!AJ$1,'Assumptions (T&amp;D) old'!$B$103,Model!$Z$2699)</f>
        <v>-0.01633235448</v>
      </c>
      <c r="AN2777" s="373">
        <f>IPMT('Assumptions (T&amp;D) old'!$B$100,Model!AK$1,'Assumptions (T&amp;D) old'!$B$103,Model!$Z$2699)</f>
        <v>-0.008355624578</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-0.09665556718</v>
      </c>
      <c r="AB2778" s="373">
        <f>IPMT('Assumptions (T&amp;D) old'!$B$100,Model!X$1,'Assumptions (T&amp;D) old'!$B$103,Model!$AA$2699)</f>
        <v>-0.09209138165</v>
      </c>
      <c r="AC2778" s="373">
        <f>IPMT('Assumptions (T&amp;D) old'!$B$100,Model!Y$1,'Assumptions (T&amp;D) old'!$B$103,Model!$AA$2699)</f>
        <v>-0.08731039731</v>
      </c>
      <c r="AD2778" s="373">
        <f>IPMT('Assumptions (T&amp;D) old'!$B$100,Model!Z$1,'Assumptions (T&amp;D) old'!$B$103,Model!$AA$2699)</f>
        <v>-0.08230231621</v>
      </c>
      <c r="AE2778" s="373">
        <f>IPMT('Assumptions (T&amp;D) old'!$B$100,Model!AA$1,'Assumptions (T&amp;D) old'!$B$103,Model!$AA$2699)</f>
        <v>-0.07705635126</v>
      </c>
      <c r="AF2778" s="373">
        <f>IPMT('Assumptions (T&amp;D) old'!$B$100,Model!AB$1,'Assumptions (T&amp;D) old'!$B$103,Model!$AA$2699)</f>
        <v>-0.07156120297</v>
      </c>
      <c r="AG2778" s="373">
        <f>IPMT('Assumptions (T&amp;D) old'!$B$100,Model!AC$1,'Assumptions (T&amp;D) old'!$B$103,Model!$AA$2699)</f>
        <v>-0.06580503515</v>
      </c>
      <c r="AH2778" s="373">
        <f>IPMT('Assumptions (T&amp;D) old'!$B$100,Model!AD$1,'Assumptions (T&amp;D) old'!$B$103,Model!$AA$2699)</f>
        <v>-0.05977544934</v>
      </c>
      <c r="AI2778" s="373">
        <f>IPMT('Assumptions (T&amp;D) old'!$B$100,Model!AE$1,'Assumptions (T&amp;D) old'!$B$103,Model!$AA$2699)</f>
        <v>-0.05345945822</v>
      </c>
      <c r="AJ2778" s="373">
        <f>IPMT('Assumptions (T&amp;D) old'!$B$100,Model!AF$1,'Assumptions (T&amp;D) old'!$B$103,Model!$AA$2699)</f>
        <v>-0.04684345751</v>
      </c>
      <c r="AK2778" s="373">
        <f>IPMT('Assumptions (T&amp;D) old'!$B$100,Model!AG$1,'Assumptions (T&amp;D) old'!$B$103,Model!$AA$2699)</f>
        <v>-0.03991319677</v>
      </c>
      <c r="AL2778" s="373">
        <f>IPMT('Assumptions (T&amp;D) old'!$B$100,Model!AH$1,'Assumptions (T&amp;D) old'!$B$103,Model!$AA$2699)</f>
        <v>-0.03265374865</v>
      </c>
      <c r="AM2778" s="373">
        <f>IPMT('Assumptions (T&amp;D) old'!$B$100,Model!AI$1,'Assumptions (T&amp;D) old'!$B$103,Model!$AA$2699)</f>
        <v>-0.02504947674</v>
      </c>
      <c r="AN2778" s="373">
        <f>IPMT('Assumptions (T&amp;D) old'!$B$100,Model!AJ$1,'Assumptions (T&amp;D) old'!$B$103,Model!$AA$2699)</f>
        <v>-0.01708400192</v>
      </c>
      <c r="AO2778" s="373">
        <f>IPMT('Assumptions (T&amp;D) old'!$B$100,Model!AK$1,'Assumptions (T&amp;D) old'!$B$103,Model!$AA$2699)</f>
        <v>-0.008740167036</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-0.1010400606</v>
      </c>
      <c r="AC2779" s="373">
        <f>IPMT('Assumptions (T&amp;D) old'!$B$100,Model!X$1,'Assumptions (T&amp;D) old'!$B$103,Model!$AB$2699)</f>
        <v>-0.09626883429</v>
      </c>
      <c r="AD2779" s="373">
        <f>IPMT('Assumptions (T&amp;D) old'!$B$100,Model!Y$1,'Assumptions (T&amp;D) old'!$B$103,Model!$AB$2699)</f>
        <v>-0.09127097476</v>
      </c>
      <c r="AE2779" s="373">
        <f>IPMT('Assumptions (T&amp;D) old'!$B$100,Model!Z$1,'Assumptions (T&amp;D) old'!$B$103,Model!$AB$2699)</f>
        <v>-0.08603571691</v>
      </c>
      <c r="AF2779" s="373">
        <f>IPMT('Assumptions (T&amp;D) old'!$B$100,Model!AA$1,'Assumptions (T&amp;D) old'!$B$103,Model!$AB$2699)</f>
        <v>-0.0805517843</v>
      </c>
      <c r="AG2779" s="373">
        <f>IPMT('Assumptions (T&amp;D) old'!$B$100,Model!AB$1,'Assumptions (T&amp;D) old'!$B$103,Model!$AB$2699)</f>
        <v>-0.0748073649</v>
      </c>
      <c r="AH2779" s="373">
        <f>IPMT('Assumptions (T&amp;D) old'!$B$100,Model!AC$1,'Assumptions (T&amp;D) old'!$B$103,Model!$AB$2699)</f>
        <v>-0.06879008557</v>
      </c>
      <c r="AI2779" s="373">
        <f>IPMT('Assumptions (T&amp;D) old'!$B$100,Model!AD$1,'Assumptions (T&amp;D) old'!$B$103,Model!$AB$2699)</f>
        <v>-0.06248698548</v>
      </c>
      <c r="AJ2779" s="373">
        <f>IPMT('Assumptions (T&amp;D) old'!$B$100,Model!AE$1,'Assumptions (T&amp;D) old'!$B$103,Model!$AB$2699)</f>
        <v>-0.05588448813</v>
      </c>
      <c r="AK2779" s="373">
        <f>IPMT('Assumptions (T&amp;D) old'!$B$100,Model!AF$1,'Assumptions (T&amp;D) old'!$B$103,Model!$AB$2699)</f>
        <v>-0.04896837216</v>
      </c>
      <c r="AL2779" s="373">
        <f>IPMT('Assumptions (T&amp;D) old'!$B$100,Model!AG$1,'Assumptions (T&amp;D) old'!$B$103,Model!$AB$2699)</f>
        <v>-0.04172374067</v>
      </c>
      <c r="AM2779" s="373">
        <f>IPMT('Assumptions (T&amp;D) old'!$B$100,Model!AH$1,'Assumptions (T&amp;D) old'!$B$103,Model!$AB$2699)</f>
        <v>-0.0341349892</v>
      </c>
      <c r="AN2779" s="373">
        <f>IPMT('Assumptions (T&amp;D) old'!$B$100,Model!AI$1,'Assumptions (T&amp;D) old'!$B$103,Model!$AB$2699)</f>
        <v>-0.02618577203</v>
      </c>
      <c r="AO2779" s="373">
        <f>IPMT('Assumptions (T&amp;D) old'!$B$100,Model!AJ$1,'Assumptions (T&amp;D) old'!$B$103,Model!$AB$2699)</f>
        <v>-0.01785896704</v>
      </c>
      <c r="AP2779" s="373">
        <f>IPMT('Assumptions (T&amp;D) old'!$B$100,Model!AK$1,'Assumptions (T&amp;D) old'!$B$103,Model!$AB$2699)</f>
        <v>-0.009136638815</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-0.1061576634</v>
      </c>
      <c r="AD2780" s="373">
        <f>IPMT('Assumptions (T&amp;D) old'!$B$100,Model!X$1,'Assumptions (T&amp;D) old'!$B$103,Model!$AC$2699)</f>
        <v>-0.1011447781</v>
      </c>
      <c r="AE2780" s="373">
        <f>IPMT('Assumptions (T&amp;D) old'!$B$100,Model!Y$1,'Assumptions (T&amp;D) old'!$B$103,Model!$AC$2699)</f>
        <v>-0.09589378072</v>
      </c>
      <c r="AF2780" s="373">
        <f>IPMT('Assumptions (T&amp;D) old'!$B$100,Model!Z$1,'Assumptions (T&amp;D) old'!$B$103,Model!$AC$2699)</f>
        <v>-0.09039336101</v>
      </c>
      <c r="AG2780" s="373">
        <f>IPMT('Assumptions (T&amp;D) old'!$B$100,Model!AA$1,'Assumptions (T&amp;D) old'!$B$103,Model!$AC$2699)</f>
        <v>-0.08463167135</v>
      </c>
      <c r="AH2780" s="373">
        <f>IPMT('Assumptions (T&amp;D) old'!$B$100,Model!AB$1,'Assumptions (T&amp;D) old'!$B$103,Model!$AC$2699)</f>
        <v>-0.07859630144</v>
      </c>
      <c r="AI2780" s="373">
        <f>IPMT('Assumptions (T&amp;D) old'!$B$100,Model!AC$1,'Assumptions (T&amp;D) old'!$B$103,Model!$AC$2699)</f>
        <v>-0.07227425146</v>
      </c>
      <c r="AJ2780" s="373">
        <f>IPMT('Assumptions (T&amp;D) old'!$B$100,Model!AD$1,'Assumptions (T&amp;D) old'!$B$103,Model!$AC$2699)</f>
        <v>-0.06565190411</v>
      </c>
      <c r="AK2780" s="373">
        <f>IPMT('Assumptions (T&amp;D) old'!$B$100,Model!AE$1,'Assumptions (T&amp;D) old'!$B$103,Model!$AC$2699)</f>
        <v>-0.05871499526</v>
      </c>
      <c r="AL2780" s="373">
        <f>IPMT('Assumptions (T&amp;D) old'!$B$100,Model!AF$1,'Assumptions (T&amp;D) old'!$B$103,Model!$AC$2699)</f>
        <v>-0.05144858323</v>
      </c>
      <c r="AM2780" s="373">
        <f>IPMT('Assumptions (T&amp;D) old'!$B$100,Model!AG$1,'Assumptions (T&amp;D) old'!$B$103,Model!$AC$2699)</f>
        <v>-0.04383701664</v>
      </c>
      <c r="AN2780" s="373">
        <f>IPMT('Assumptions (T&amp;D) old'!$B$100,Model!AH$1,'Assumptions (T&amp;D) old'!$B$103,Model!$AC$2699)</f>
        <v>-0.03586390063</v>
      </c>
      <c r="AO2780" s="373">
        <f>IPMT('Assumptions (T&amp;D) old'!$B$100,Model!AI$1,'Assumptions (T&amp;D) old'!$B$103,Model!$AC$2699)</f>
        <v>-0.02751206161</v>
      </c>
      <c r="AP2780" s="373">
        <f>IPMT('Assumptions (T&amp;D) old'!$B$100,Model!AJ$1,'Assumptions (T&amp;D) old'!$B$103,Model!$AC$2699)</f>
        <v>-0.01876351024</v>
      </c>
      <c r="AQ2780" s="373">
        <f>IPMT('Assumptions (T&amp;D) old'!$B$100,Model!AK$1,'Assumptions (T&amp;D) old'!$B$103,Model!$AC$2699)</f>
        <v>-0.009599402672</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-0.1123879238</v>
      </c>
      <c r="AE2781" s="373">
        <f>IPMT('Assumptions (T&amp;D) old'!$B$100,Model!X$1,'Assumptions (T&amp;D) old'!$B$103,Model!$AD$2699)</f>
        <v>-0.1070808385</v>
      </c>
      <c r="AF2781" s="373">
        <f>IPMT('Assumptions (T&amp;D) old'!$B$100,Model!Y$1,'Assumptions (T&amp;D) old'!$B$103,Model!$AD$2699)</f>
        <v>-0.1015216667</v>
      </c>
      <c r="AG2781" s="373">
        <f>IPMT('Assumptions (T&amp;D) old'!$B$100,Model!Z$1,'Assumptions (T&amp;D) old'!$B$103,Model!$AD$2699)</f>
        <v>-0.09569843424</v>
      </c>
      <c r="AH2781" s="373">
        <f>IPMT('Assumptions (T&amp;D) old'!$B$100,Model!AA$1,'Assumptions (T&amp;D) old'!$B$103,Model!$AD$2699)</f>
        <v>-0.08959859824</v>
      </c>
      <c r="AI2781" s="373">
        <f>IPMT('Assumptions (T&amp;D) old'!$B$100,Model!AB$1,'Assumptions (T&amp;D) old'!$B$103,Model!$AD$2699)</f>
        <v>-0.08320902002</v>
      </c>
      <c r="AJ2781" s="373">
        <f>IPMT('Assumptions (T&amp;D) old'!$B$100,Model!AC$1,'Assumptions (T&amp;D) old'!$B$103,Model!$AD$2699)</f>
        <v>-0.07651593684</v>
      </c>
      <c r="AK2781" s="373">
        <f>IPMT('Assumptions (T&amp;D) old'!$B$100,Model!AD$1,'Assumptions (T&amp;D) old'!$B$103,Model!$AD$2699)</f>
        <v>-0.0695049322</v>
      </c>
      <c r="AL2781" s="373">
        <f>IPMT('Assumptions (T&amp;D) old'!$B$100,Model!AE$1,'Assumptions (T&amp;D) old'!$B$103,Model!$AD$2699)</f>
        <v>-0.06216090485</v>
      </c>
      <c r="AM2781" s="373">
        <f>IPMT('Assumptions (T&amp;D) old'!$B$100,Model!AF$1,'Assumptions (T&amp;D) old'!$B$103,Model!$AD$2699)</f>
        <v>-0.0544680362</v>
      </c>
      <c r="AN2781" s="373">
        <f>IPMT('Assumptions (T&amp;D) old'!$B$100,Model!AG$1,'Assumptions (T&amp;D) old'!$B$103,Model!$AD$2699)</f>
        <v>-0.04640975628</v>
      </c>
      <c r="AO2781" s="373">
        <f>IPMT('Assumptions (T&amp;D) old'!$B$100,Model!AH$1,'Assumptions (T&amp;D) old'!$B$103,Model!$AD$2699)</f>
        <v>-0.03796870807</v>
      </c>
      <c r="AP2781" s="373">
        <f>IPMT('Assumptions (T&amp;D) old'!$B$100,Model!AI$1,'Assumptions (T&amp;D) old'!$B$103,Model!$AD$2699)</f>
        <v>-0.02912671007</v>
      </c>
      <c r="AQ2781" s="373">
        <f>IPMT('Assumptions (T&amp;D) old'!$B$100,Model!AJ$1,'Assumptions (T&amp;D) old'!$B$103,Model!$AD$2699)</f>
        <v>-0.01986471717</v>
      </c>
      <c r="AR2781" s="373">
        <f>IPMT('Assumptions (T&amp;D) old'!$B$100,Model!AK$1,'Assumptions (T&amp;D) old'!$B$103,Model!$AD$2699)</f>
        <v>-0.0101627796</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-0.1150558291</v>
      </c>
      <c r="AF2782" s="373">
        <f>IPMT('Assumptions (T&amp;D) old'!$B$100,Model!X$1,'Assumptions (T&amp;D) old'!$B$103,Model!$AE$2699)</f>
        <v>-0.1096227623</v>
      </c>
      <c r="AG2782" s="373">
        <f>IPMT('Assumptions (T&amp;D) old'!$B$100,Model!Y$1,'Assumptions (T&amp;D) old'!$B$103,Model!$AE$2699)</f>
        <v>-0.1039316249</v>
      </c>
      <c r="AH2782" s="373">
        <f>IPMT('Assumptions (T&amp;D) old'!$B$100,Model!Z$1,'Assumptions (T&amp;D) old'!$B$103,Model!$AE$2699)</f>
        <v>-0.09797015843</v>
      </c>
      <c r="AI2782" s="373">
        <f>IPMT('Assumptions (T&amp;D) old'!$B$100,Model!AA$1,'Assumptions (T&amp;D) old'!$B$103,Model!$AE$2699)</f>
        <v>-0.0917255223</v>
      </c>
      <c r="AJ2782" s="373">
        <f>IPMT('Assumptions (T&amp;D) old'!$B$100,Model!AB$1,'Assumptions (T&amp;D) old'!$B$103,Model!$AE$2699)</f>
        <v>-0.08518426596</v>
      </c>
      <c r="AK2782" s="373">
        <f>IPMT('Assumptions (T&amp;D) old'!$B$100,Model!AC$1,'Assumptions (T&amp;D) old'!$B$103,Model!$AE$2699)</f>
        <v>-0.07833229993</v>
      </c>
      <c r="AL2782" s="373">
        <f>IPMT('Assumptions (T&amp;D) old'!$B$100,Model!AD$1,'Assumptions (T&amp;D) old'!$B$103,Model!$AE$2699)</f>
        <v>-0.07115486553</v>
      </c>
      <c r="AM2782" s="373">
        <f>IPMT('Assumptions (T&amp;D) old'!$B$100,Model!AE$1,'Assumptions (T&amp;D) old'!$B$103,Model!$AE$2699)</f>
        <v>-0.06363650299</v>
      </c>
      <c r="AN2782" s="373">
        <f>IPMT('Assumptions (T&amp;D) old'!$B$100,Model!AF$1,'Assumptions (T&amp;D) old'!$B$103,Model!$AE$2699)</f>
        <v>-0.05576101822</v>
      </c>
      <c r="AO2782" s="373">
        <f>IPMT('Assumptions (T&amp;D) old'!$B$100,Model!AG$1,'Assumptions (T&amp;D) old'!$B$103,Model!$AE$2699)</f>
        <v>-0.04751144793</v>
      </c>
      <c r="AP2782" s="373">
        <f>IPMT('Assumptions (T&amp;D) old'!$B$100,Model!AH$1,'Assumptions (T&amp;D) old'!$B$103,Model!$AE$2699)</f>
        <v>-0.03887002306</v>
      </c>
      <c r="AQ2782" s="373">
        <f>IPMT('Assumptions (T&amp;D) old'!$B$100,Model!AI$1,'Assumptions (T&amp;D) old'!$B$103,Model!$AE$2699)</f>
        <v>-0.0298181305</v>
      </c>
      <c r="AR2782" s="373">
        <f>IPMT('Assumptions (T&amp;D) old'!$B$100,Model!AJ$1,'Assumptions (T&amp;D) old'!$B$103,Model!$AE$2699)</f>
        <v>-0.02033627304</v>
      </c>
      <c r="AS2782" s="373">
        <f>IPMT('Assumptions (T&amp;D) old'!$B$100,Model!AK$1,'Assumptions (T&amp;D) old'!$B$103,Model!$AE$2699)</f>
        <v>-0.01040402736</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-0.1206388671</v>
      </c>
      <c r="AG2783" s="373">
        <f>IPMT('Assumptions (T&amp;D) old'!$B$100,Model!X$1,'Assumptions (T&amp;D) old'!$B$103,Model!$AF$2699)</f>
        <v>-0.1149421629</v>
      </c>
      <c r="AH2783" s="373">
        <f>IPMT('Assumptions (T&amp;D) old'!$B$100,Model!Y$1,'Assumptions (T&amp;D) old'!$B$103,Model!$AF$2699)</f>
        <v>-0.1089748653</v>
      </c>
      <c r="AI2783" s="373">
        <f>IPMT('Assumptions (T&amp;D) old'!$B$100,Model!Z$1,'Assumptions (T&amp;D) old'!$B$103,Model!$AF$2699)</f>
        <v>-0.1027241211</v>
      </c>
      <c r="AJ2783" s="373">
        <f>IPMT('Assumptions (T&amp;D) old'!$B$100,Model!AA$1,'Assumptions (T&amp;D) old'!$B$103,Model!$AF$2699)</f>
        <v>-0.0961764665</v>
      </c>
      <c r="AK2783" s="373">
        <f>IPMT('Assumptions (T&amp;D) old'!$B$100,Model!AB$1,'Assumptions (T&amp;D) old'!$B$103,Model!$AF$2699)</f>
        <v>-0.08931779831</v>
      </c>
      <c r="AL2783" s="373">
        <f>IPMT('Assumptions (T&amp;D) old'!$B$100,Model!AC$1,'Assumptions (T&amp;D) old'!$B$103,Model!$AF$2699)</f>
        <v>-0.08213334338</v>
      </c>
      <c r="AM2783" s="373">
        <f>IPMT('Assumptions (T&amp;D) old'!$B$100,Model!AD$1,'Assumptions (T&amp;D) old'!$B$103,Model!$AF$2699)</f>
        <v>-0.07460762685</v>
      </c>
      <c r="AN2783" s="373">
        <f>IPMT('Assumptions (T&amp;D) old'!$B$100,Model!AE$1,'Assumptions (T&amp;D) old'!$B$103,Model!$AF$2699)</f>
        <v>-0.06672443878</v>
      </c>
      <c r="AO2783" s="373">
        <f>IPMT('Assumptions (T&amp;D) old'!$B$100,Model!AF$1,'Assumptions (T&amp;D) old'!$B$103,Model!$AF$2699)</f>
        <v>-0.05846679928</v>
      </c>
      <c r="AP2783" s="373">
        <f>IPMT('Assumptions (T&amp;D) old'!$B$100,Model!AG$1,'Assumptions (T&amp;D) old'!$B$103,Model!$AF$2699)</f>
        <v>-0.0498169219</v>
      </c>
      <c r="AQ2783" s="373">
        <f>IPMT('Assumptions (T&amp;D) old'!$B$100,Model!AH$1,'Assumptions (T&amp;D) old'!$B$103,Model!$AF$2699)</f>
        <v>-0.04075617534</v>
      </c>
      <c r="AR2783" s="373">
        <f>IPMT('Assumptions (T&amp;D) old'!$B$100,Model!AI$1,'Assumptions (T&amp;D) old'!$B$103,Model!$AF$2699)</f>
        <v>-0.03126504332</v>
      </c>
      <c r="AS2783" s="373">
        <f>IPMT('Assumptions (T&amp;D) old'!$B$100,Model!AJ$1,'Assumptions (T&amp;D) old'!$B$103,Model!$AF$2699)</f>
        <v>-0.02132308254</v>
      </c>
      <c r="AT2783" s="373">
        <f>IPMT('Assumptions (T&amp;D) old'!$B$100,Model!AK$1,'Assumptions (T&amp;D) old'!$B$103,Model!$AF$2699)</f>
        <v>-0.01090887861</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-0.1260613695</v>
      </c>
      <c r="AH2784" s="373">
        <f>IPMT('Assumptions (T&amp;D) old'!$B$100,Model!X$1,'Assumptions (T&amp;D) old'!$B$103,Model!$AG$2699)</f>
        <v>-0.1201086087</v>
      </c>
      <c r="AI2784" s="373">
        <f>IPMT('Assumptions (T&amp;D) old'!$B$100,Model!Y$1,'Assumptions (T&amp;D) old'!$B$103,Model!$AG$2699)</f>
        <v>-0.1138730916</v>
      </c>
      <c r="AJ2784" s="373">
        <f>IPMT('Assumptions (T&amp;D) old'!$B$100,Model!Z$1,'Assumptions (T&amp;D) old'!$B$103,Model!$AG$2699)</f>
        <v>-0.1073413876</v>
      </c>
      <c r="AK2784" s="373">
        <f>IPMT('Assumptions (T&amp;D) old'!$B$100,Model!AA$1,'Assumptions (T&amp;D) old'!$B$103,Model!$AG$2699)</f>
        <v>-0.1004994276</v>
      </c>
      <c r="AL2784" s="373">
        <f>IPMT('Assumptions (T&amp;D) old'!$B$100,Model!AB$1,'Assumptions (T&amp;D) old'!$B$103,Model!$AG$2699)</f>
        <v>-0.09333247443</v>
      </c>
      <c r="AM2784" s="373">
        <f>IPMT('Assumptions (T&amp;D) old'!$B$100,Model!AC$1,'Assumptions (T&amp;D) old'!$B$103,Model!$AG$2699)</f>
        <v>-0.08582509104</v>
      </c>
      <c r="AN2784" s="373">
        <f>IPMT('Assumptions (T&amp;D) old'!$B$100,Model!AD$1,'Assumptions (T&amp;D) old'!$B$103,Model!$AG$2699)</f>
        <v>-0.07796110694</v>
      </c>
      <c r="AO2784" s="373">
        <f>IPMT('Assumptions (T&amp;D) old'!$B$100,Model!AE$1,'Assumptions (T&amp;D) old'!$B$103,Model!$AG$2699)</f>
        <v>-0.06972358359</v>
      </c>
      <c r="AP2784" s="373">
        <f>IPMT('Assumptions (T&amp;D) old'!$B$100,Model!AF$1,'Assumptions (T&amp;D) old'!$B$103,Model!$AG$2699)</f>
        <v>-0.06109477788</v>
      </c>
      <c r="AQ2784" s="373">
        <f>IPMT('Assumptions (T&amp;D) old'!$B$100,Model!AG$1,'Assumptions (T&amp;D) old'!$B$103,Model!$AG$2699)</f>
        <v>-0.0520561039</v>
      </c>
      <c r="AR2784" s="373">
        <f>IPMT('Assumptions (T&amp;D) old'!$B$100,Model!AH$1,'Assumptions (T&amp;D) old'!$B$103,Model!$AG$2699)</f>
        <v>-0.04258809291</v>
      </c>
      <c r="AS2784" s="373">
        <f>IPMT('Assumptions (T&amp;D) old'!$B$100,Model!AI$1,'Assumptions (T&amp;D) old'!$B$103,Model!$AG$2699)</f>
        <v>-0.0326703514</v>
      </c>
      <c r="AT2784" s="373">
        <f>IPMT('Assumptions (T&amp;D) old'!$B$100,Model!AJ$1,'Assumptions (T&amp;D) old'!$B$103,Model!$AG$2699)</f>
        <v>-0.02228151716</v>
      </c>
      <c r="AU2784" s="373">
        <f>IPMT('Assumptions (T&amp;D) old'!$B$100,Model!AK$1,'Assumptions (T&amp;D) old'!$B$103,Model!$AG$2699)</f>
        <v>-0.0113992133</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-0.1322592259</v>
      </c>
      <c r="AI2785" s="373">
        <f>IPMT('Assumptions (T&amp;D) old'!$B$100,Model!X$1,'Assumptions (T&amp;D) old'!$B$103,Model!$AH$2699)</f>
        <v>-0.1260137952</v>
      </c>
      <c r="AJ2785" s="373">
        <f>IPMT('Assumptions (T&amp;D) old'!$B$100,Model!Y$1,'Assumptions (T&amp;D) old'!$B$103,Model!$AH$2699)</f>
        <v>-0.1194717066</v>
      </c>
      <c r="AK2785" s="373">
        <f>IPMT('Assumptions (T&amp;D) old'!$B$100,Model!Z$1,'Assumptions (T&amp;D) old'!$B$103,Model!$AH$2699)</f>
        <v>-0.1126188687</v>
      </c>
      <c r="AL2785" s="373">
        <f>IPMT('Assumptions (T&amp;D) old'!$B$100,Model!AA$1,'Assumptions (T&amp;D) old'!$B$103,Model!$AH$2699)</f>
        <v>-0.1054405211</v>
      </c>
      <c r="AM2785" s="373">
        <f>IPMT('Assumptions (T&amp;D) old'!$B$100,Model!AB$1,'Assumptions (T&amp;D) old'!$B$103,Model!$AH$2699)</f>
        <v>-0.09792120191</v>
      </c>
      <c r="AN2785" s="373">
        <f>IPMT('Assumptions (T&amp;D) old'!$B$100,Model!AC$1,'Assumptions (T&amp;D) old'!$B$103,Model!$AH$2699)</f>
        <v>-0.09004471509</v>
      </c>
      <c r="AO2785" s="373">
        <f>IPMT('Assumptions (T&amp;D) old'!$B$100,Model!AD$1,'Assumptions (T&amp;D) old'!$B$103,Model!$AH$2699)</f>
        <v>-0.08179409514</v>
      </c>
      <c r="AP2785" s="373">
        <f>IPMT('Assumptions (T&amp;D) old'!$B$100,Model!AE$1,'Assumptions (T&amp;D) old'!$B$103,Model!$AH$2699)</f>
        <v>-0.07315157075</v>
      </c>
      <c r="AQ2785" s="373">
        <f>IPMT('Assumptions (T&amp;D) old'!$B$100,Model!AF$1,'Assumptions (T&amp;D) old'!$B$103,Model!$AH$2699)</f>
        <v>-0.06409852645</v>
      </c>
      <c r="AR2785" s="373">
        <f>IPMT('Assumptions (T&amp;D) old'!$B$100,Model!AG$1,'Assumptions (T&amp;D) old'!$B$103,Model!$AH$2699)</f>
        <v>-0.05461546254</v>
      </c>
      <c r="AS2785" s="373">
        <f>IPMT('Assumptions (T&amp;D) old'!$B$100,Model!AH$1,'Assumptions (T&amp;D) old'!$B$103,Model!$AH$2699)</f>
        <v>-0.0446819531</v>
      </c>
      <c r="AT2785" s="373">
        <f>IPMT('Assumptions (T&amp;D) old'!$B$100,Model!AI$1,'Assumptions (T&amp;D) old'!$B$103,Model!$AH$2699)</f>
        <v>-0.03427660195</v>
      </c>
      <c r="AU2785" s="373">
        <f>IPMT('Assumptions (T&amp;D) old'!$B$100,Model!AJ$1,'Assumptions (T&amp;D) old'!$B$103,Model!$AH$2699)</f>
        <v>-0.02337699663</v>
      </c>
      <c r="AV2785" s="373">
        <f>IPMT('Assumptions (T&amp;D) old'!$B$100,Model!AK$1,'Assumptions (T&amp;D) old'!$B$103,Model!$AH$2699)</f>
        <v>-0.01195966006</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-0.1369590582</v>
      </c>
      <c r="AJ2786" s="373">
        <f>IPMT('Assumptions (T&amp;D) old'!$B$100,Model!X$1,'Assumptions (T&amp;D) old'!$B$103,Model!$AI$2699)</f>
        <v>-0.1304916961</v>
      </c>
      <c r="AK2786" s="373">
        <f>IPMT('Assumptions (T&amp;D) old'!$B$100,Model!Y$1,'Assumptions (T&amp;D) old'!$B$103,Model!$AI$2699)</f>
        <v>-0.1237171343</v>
      </c>
      <c r="AL2786" s="373">
        <f>IPMT('Assumptions (T&amp;D) old'!$B$100,Model!Z$1,'Assumptions (T&amp;D) old'!$B$103,Model!$AI$2699)</f>
        <v>-0.1166207809</v>
      </c>
      <c r="AM2786" s="373">
        <f>IPMT('Assumptions (T&amp;D) old'!$B$100,Model!AA$1,'Assumptions (T&amp;D) old'!$B$103,Model!$AI$2699)</f>
        <v>-0.1091873506</v>
      </c>
      <c r="AN2786" s="373">
        <f>IPMT('Assumptions (T&amp;D) old'!$B$100,Model!AB$1,'Assumptions (T&amp;D) old'!$B$103,Model!$AI$2699)</f>
        <v>-0.1014008324</v>
      </c>
      <c r="AO2786" s="373">
        <f>IPMT('Assumptions (T&amp;D) old'!$B$100,Model!AC$1,'Assumptions (T&amp;D) old'!$B$103,Model!$AI$2699)</f>
        <v>-0.09324445454</v>
      </c>
      <c r="AP2786" s="373">
        <f>IPMT('Assumptions (T&amp;D) old'!$B$100,Model!AD$1,'Assumptions (T&amp;D) old'!$B$103,Model!$AI$2699)</f>
        <v>-0.08470064877</v>
      </c>
      <c r="AQ2786" s="373">
        <f>IPMT('Assumptions (T&amp;D) old'!$B$100,Model!AE$1,'Assumptions (T&amp;D) old'!$B$103,Model!$AI$2699)</f>
        <v>-0.07575101222</v>
      </c>
      <c r="AR2786" s="373">
        <f>IPMT('Assumptions (T&amp;D) old'!$B$100,Model!AF$1,'Assumptions (T&amp;D) old'!$B$103,Model!$AI$2699)</f>
        <v>-0.06637626794</v>
      </c>
      <c r="AS2786" s="373">
        <f>IPMT('Assumptions (T&amp;D) old'!$B$100,Model!AG$1,'Assumptions (T&amp;D) old'!$B$103,Model!$AI$2699)</f>
        <v>-0.05655622331</v>
      </c>
      <c r="AT2786" s="373">
        <f>IPMT('Assumptions (T&amp;D) old'!$B$100,Model!AH$1,'Assumptions (T&amp;D) old'!$B$103,Model!$AI$2699)</f>
        <v>-0.04626972655</v>
      </c>
      <c r="AU2786" s="373">
        <f>IPMT('Assumptions (T&amp;D) old'!$B$100,Model!AI$1,'Assumptions (T&amp;D) old'!$B$103,Model!$AI$2699)</f>
        <v>-0.0354946212</v>
      </c>
      <c r="AV2786" s="373">
        <f>IPMT('Assumptions (T&amp;D) old'!$B$100,Model!AJ$1,'Assumptions (T&amp;D) old'!$B$103,Model!$AI$2699)</f>
        <v>-0.02420769834</v>
      </c>
      <c r="AW2786" s="373">
        <f>IPMT('Assumptions (T&amp;D) old'!$B$100,Model!AK$1,'Assumptions (T&amp;D) old'!$B$103,Model!$AI$2699)</f>
        <v>-0.01238464665</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-0.1433622256</v>
      </c>
      <c r="AK2787" s="373">
        <f>IPMT('Assumptions (T&amp;D) old'!$B$100,Model!X$1,'Assumptions (T&amp;D) old'!$B$103,Model!$AJ$2699)</f>
        <v>-0.1365924987</v>
      </c>
      <c r="AL2787" s="373">
        <f>IPMT('Assumptions (T&amp;D) old'!$B$100,Model!Y$1,'Assumptions (T&amp;D) old'!$B$103,Model!$AJ$2699)</f>
        <v>-0.1295012097</v>
      </c>
      <c r="AM2787" s="373">
        <f>IPMT('Assumptions (T&amp;D) old'!$B$100,Model!Z$1,'Assumptions (T&amp;D) old'!$B$103,Model!$AJ$2699)</f>
        <v>-0.1220730846</v>
      </c>
      <c r="AN2787" s="373">
        <f>IPMT('Assumptions (T&amp;D) old'!$B$100,Model!AA$1,'Assumptions (T&amp;D) old'!$B$103,Model!$AJ$2699)</f>
        <v>-0.1142921234</v>
      </c>
      <c r="AO2787" s="373">
        <f>IPMT('Assumptions (T&amp;D) old'!$B$100,Model!AB$1,'Assumptions (T&amp;D) old'!$B$103,Model!$AJ$2699)</f>
        <v>-0.1061415667</v>
      </c>
      <c r="AP2787" s="373">
        <f>IPMT('Assumptions (T&amp;D) old'!$B$100,Model!AC$1,'Assumptions (T&amp;D) old'!$B$103,Model!$AJ$2699)</f>
        <v>-0.09760385843</v>
      </c>
      <c r="AQ2787" s="373">
        <f>IPMT('Assumptions (T&amp;D) old'!$B$100,Model!AD$1,'Assumptions (T&amp;D) old'!$B$103,Model!$AJ$2699)</f>
        <v>-0.08866060907</v>
      </c>
      <c r="AR2787" s="373">
        <f>IPMT('Assumptions (T&amp;D) old'!$B$100,Model!AE$1,'Assumptions (T&amp;D) old'!$B$103,Model!$AJ$2699)</f>
        <v>-0.07929255535</v>
      </c>
      <c r="AS2787" s="373">
        <f>IPMT('Assumptions (T&amp;D) old'!$B$100,Model!AF$1,'Assumptions (T&amp;D) old'!$B$103,Model!$AJ$2699)</f>
        <v>-0.06947951909</v>
      </c>
      <c r="AT2787" s="373">
        <f>IPMT('Assumptions (T&amp;D) old'!$B$100,Model!AG$1,'Assumptions (T&amp;D) old'!$B$103,Model!$AJ$2699)</f>
        <v>-0.0592003636</v>
      </c>
      <c r="AU2787" s="373">
        <f>IPMT('Assumptions (T&amp;D) old'!$B$100,Model!AH$1,'Assumptions (T&amp;D) old'!$B$103,Model!$AJ$2699)</f>
        <v>-0.04843294823</v>
      </c>
      <c r="AV2787" s="373">
        <f>IPMT('Assumptions (T&amp;D) old'!$B$100,Model!AI$1,'Assumptions (T&amp;D) old'!$B$103,Model!$AJ$2699)</f>
        <v>-0.03715408063</v>
      </c>
      <c r="AW2787" s="373">
        <f>IPMT('Assumptions (T&amp;D) old'!$B$100,Model!AJ$1,'Assumptions (T&amp;D) old'!$B$103,Model!$AJ$2699)</f>
        <v>-0.02533946682</v>
      </c>
      <c r="AX2787" s="373">
        <f>IPMT('Assumptions (T&amp;D) old'!$B$100,Model!AK$1,'Assumptions (T&amp;D) old'!$B$103,Model!$AJ$2699)</f>
        <v>-0.01296365885</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-0.1486242615</v>
      </c>
      <c r="AL2788" s="373">
        <f>IPMT('Assumptions (T&amp;D) old'!$B$100,Model!X$1,'Assumptions (T&amp;D) old'!$B$103,Model!$AK$2699)</f>
        <v>-0.1416060553</v>
      </c>
      <c r="AM2788" s="373">
        <f>IPMT('Assumptions (T&amp;D) old'!$B$100,Model!Y$1,'Assumptions (T&amp;D) old'!$B$103,Model!$AK$2699)</f>
        <v>-0.1342544843</v>
      </c>
      <c r="AN2788" s="373">
        <f>IPMT('Assumptions (T&amp;D) old'!$B$100,Model!Z$1,'Assumptions (T&amp;D) old'!$B$103,Model!$AK$2699)</f>
        <v>-0.1265537136</v>
      </c>
      <c r="AO2788" s="373">
        <f>IPMT('Assumptions (T&amp;D) old'!$B$100,Model!AA$1,'Assumptions (T&amp;D) old'!$B$103,Model!$AK$2699)</f>
        <v>-0.1184871564</v>
      </c>
      <c r="AP2788" s="373">
        <f>IPMT('Assumptions (T&amp;D) old'!$B$100,Model!AB$1,'Assumptions (T&amp;D) old'!$B$103,Model!$AK$2699)</f>
        <v>-0.1100374376</v>
      </c>
      <c r="AQ2788" s="373">
        <f>IPMT('Assumptions (T&amp;D) old'!$B$100,Model!AC$1,'Assumptions (T&amp;D) old'!$B$103,Model!$AK$2699)</f>
        <v>-0.1011863573</v>
      </c>
      <c r="AR2788" s="373">
        <f>IPMT('Assumptions (T&amp;D) old'!$B$100,Model!AD$1,'Assumptions (T&amp;D) old'!$B$103,Model!$AK$2699)</f>
        <v>-0.09191485058</v>
      </c>
      <c r="AS2788" s="373">
        <f>IPMT('Assumptions (T&amp;D) old'!$B$100,Model!AE$1,'Assumptions (T&amp;D) old'!$B$103,Model!$AK$2699)</f>
        <v>-0.08220294733</v>
      </c>
      <c r="AT2788" s="373">
        <f>IPMT('Assumptions (T&amp;D) old'!$B$100,Model!AF$1,'Assumptions (T&amp;D) old'!$B$103,Model!$AK$2699)</f>
        <v>-0.07202972868</v>
      </c>
      <c r="AU2788" s="373">
        <f>IPMT('Assumptions (T&amp;D) old'!$B$100,Model!AG$1,'Assumptions (T&amp;D) old'!$B$103,Model!$AK$2699)</f>
        <v>-0.06137328214</v>
      </c>
      <c r="AV2788" s="373">
        <f>IPMT('Assumptions (T&amp;D) old'!$B$100,Model!AH$1,'Assumptions (T&amp;D) old'!$B$103,Model!$AK$2699)</f>
        <v>-0.05021065439</v>
      </c>
      <c r="AW2788" s="373">
        <f>IPMT('Assumptions (T&amp;D) old'!$B$100,Model!AI$1,'Assumptions (T&amp;D) old'!$B$103,Model!$AK$2699)</f>
        <v>-0.03851780182</v>
      </c>
      <c r="AX2788" s="373">
        <f>IPMT('Assumptions (T&amp;D) old'!$B$100,Model!AJ$1,'Assumptions (T&amp;D) old'!$B$103,Model!$AK$2699)</f>
        <v>-0.02626953876</v>
      </c>
      <c r="AY2788" s="373">
        <f>IPMT('Assumptions (T&amp;D) old'!$B$100,Model!AK$1,'Assumptions (T&amp;D) old'!$B$103,Model!$AK$2699)</f>
        <v>-0.0134394832</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-0.1615065627</v>
      </c>
      <c r="AM2789" s="373">
        <f>IPMT('Assumptions (T&amp;D) old'!$B$100,Model!X$1,'Assumptions (T&amp;D) old'!$B$103,Model!$AL$2699)</f>
        <v>-0.1538800396</v>
      </c>
      <c r="AN2789" s="373">
        <f>IPMT('Assumptions (T&amp;D) old'!$B$100,Model!Y$1,'Assumptions (T&amp;D) old'!$B$103,Model!$AL$2699)</f>
        <v>-0.1458912566</v>
      </c>
      <c r="AO2789" s="373">
        <f>IPMT('Assumptions (T&amp;D) old'!$B$100,Model!Z$1,'Assumptions (T&amp;D) old'!$B$103,Model!$AL$2699)</f>
        <v>-0.1375230065</v>
      </c>
      <c r="AP2789" s="373">
        <f>IPMT('Assumptions (T&amp;D) old'!$B$100,Model!AA$1,'Assumptions (T&amp;D) old'!$B$103,Model!$AL$2699)</f>
        <v>-0.1287572645</v>
      </c>
      <c r="AQ2789" s="373">
        <f>IPMT('Assumptions (T&amp;D) old'!$B$100,Model!AB$1,'Assumptions (T&amp;D) old'!$B$103,Model!$AL$2699)</f>
        <v>-0.1195751497</v>
      </c>
      <c r="AR2789" s="373">
        <f>IPMT('Assumptions (T&amp;D) old'!$B$100,Model!AC$1,'Assumptions (T&amp;D) old'!$B$103,Model!$AL$2699)</f>
        <v>-0.1099568845</v>
      </c>
      <c r="AS2789" s="373">
        <f>IPMT('Assumptions (T&amp;D) old'!$B$100,Model!AD$1,'Assumptions (T&amp;D) old'!$B$103,Model!$AL$2699)</f>
        <v>-0.09988175165</v>
      </c>
      <c r="AT2789" s="373">
        <f>IPMT('Assumptions (T&amp;D) old'!$B$100,Model!AE$1,'Assumptions (T&amp;D) old'!$B$103,Model!$AL$2699)</f>
        <v>-0.08932805002</v>
      </c>
      <c r="AU2789" s="373">
        <f>IPMT('Assumptions (T&amp;D) old'!$B$100,Model!AF$1,'Assumptions (T&amp;D) old'!$B$103,Model!$AL$2699)</f>
        <v>-0.07827304757</v>
      </c>
      <c r="AV2789" s="373">
        <f>IPMT('Assumptions (T&amp;D) old'!$B$100,Model!AG$1,'Assumptions (T&amp;D) old'!$B$103,Model!$AL$2699)</f>
        <v>-0.06669293249</v>
      </c>
      <c r="AW2789" s="373">
        <f>IPMT('Assumptions (T&amp;D) old'!$B$100,Model!AH$1,'Assumptions (T&amp;D) old'!$B$103,Model!$AL$2699)</f>
        <v>-0.05456276195</v>
      </c>
      <c r="AX2789" s="373">
        <f>IPMT('Assumptions (T&amp;D) old'!$B$100,Model!AI$1,'Assumptions (T&amp;D) old'!$B$103,Model!$AL$2699)</f>
        <v>-0.04185640831</v>
      </c>
      <c r="AY2789" s="373">
        <f>IPMT('Assumptions (T&amp;D) old'!$B$100,Model!AJ$1,'Assumptions (T&amp;D) old'!$B$103,Model!$AL$2699)</f>
        <v>-0.02854650288</v>
      </c>
      <c r="AZ2789" s="373">
        <f>IPMT('Assumptions (T&amp;D) old'!$B$100,Model!AK$1,'Assumptions (T&amp;D) old'!$B$103,Model!$AL$2699)</f>
        <v>-0.01460437693</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-0.1777865603</v>
      </c>
      <c r="AN2790" s="373">
        <f>IPMT('Assumptions (T&amp;D) old'!$B$100,Model!X$1,'Assumptions (T&amp;D) old'!$B$103,Model!$AM$2699)</f>
        <v>-0.1693912773</v>
      </c>
      <c r="AO2790" s="373">
        <f>IPMT('Assumptions (T&amp;D) old'!$B$100,Model!Y$1,'Assumptions (T&amp;D) old'!$B$103,Model!$AM$2699)</f>
        <v>-0.1605972183</v>
      </c>
      <c r="AP2790" s="373">
        <f>IPMT('Assumptions (T&amp;D) old'!$B$100,Model!Z$1,'Assumptions (T&amp;D) old'!$B$103,Model!$AM$2699)</f>
        <v>-0.1513854415</v>
      </c>
      <c r="AQ2790" s="373">
        <f>IPMT('Assumptions (T&amp;D) old'!$B$100,Model!AA$1,'Assumptions (T&amp;D) old'!$B$103,Model!$AM$2699)</f>
        <v>-0.1417361053</v>
      </c>
      <c r="AR2790" s="373">
        <f>IPMT('Assumptions (T&amp;D) old'!$B$100,Model!AB$1,'Assumptions (T&amp;D) old'!$B$103,Model!$AM$2699)</f>
        <v>-0.1316284256</v>
      </c>
      <c r="AS2790" s="373">
        <f>IPMT('Assumptions (T&amp;D) old'!$B$100,Model!AC$1,'Assumptions (T&amp;D) old'!$B$103,Model!$AM$2699)</f>
        <v>-0.1210406311</v>
      </c>
      <c r="AT2790" s="373">
        <f>IPMT('Assumptions (T&amp;D) old'!$B$100,Model!AD$1,'Assumptions (T&amp;D) old'!$B$103,Model!$AM$2699)</f>
        <v>-0.1099499164</v>
      </c>
      <c r="AU2790" s="373">
        <f>IPMT('Assumptions (T&amp;D) old'!$B$100,Model!AE$1,'Assumptions (T&amp;D) old'!$B$103,Model!$AM$2699)</f>
        <v>-0.09833239276</v>
      </c>
      <c r="AV2790" s="373">
        <f>IPMT('Assumptions (T&amp;D) old'!$B$100,Model!AF$1,'Assumptions (T&amp;D) old'!$B$103,Model!$AM$2699)</f>
        <v>-0.08616303674</v>
      </c>
      <c r="AW2790" s="373">
        <f>IPMT('Assumptions (T&amp;D) old'!$B$100,Model!AG$1,'Assumptions (T&amp;D) old'!$B$103,Model!$AM$2699)</f>
        <v>-0.0734156363</v>
      </c>
      <c r="AX2790" s="373">
        <f>IPMT('Assumptions (T&amp;D) old'!$B$100,Model!AH$1,'Assumptions (T&amp;D) old'!$B$103,Model!$AM$2699)</f>
        <v>-0.06006273435</v>
      </c>
      <c r="AY2790" s="373">
        <f>IPMT('Assumptions (T&amp;D) old'!$B$100,Model!AI$1,'Assumptions (T&amp;D) old'!$B$103,Model!$AM$2699)</f>
        <v>-0.04607556955</v>
      </c>
      <c r="AZ2790" s="373">
        <f>IPMT('Assumptions (T&amp;D) old'!$B$100,Model!AJ$1,'Assumptions (T&amp;D) old'!$B$103,Model!$AM$2699)</f>
        <v>-0.03142401443</v>
      </c>
      <c r="BA2790" s="373">
        <f>IPMT('Assumptions (T&amp;D) old'!$B$100,Model!AK$1,'Assumptions (T&amp;D) old'!$B$103,Model!$AM$2699)</f>
        <v>-0.01607651043</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-0.1856089716</v>
      </c>
      <c r="AO2791" s="373">
        <f>IPMT('Assumptions (T&amp;D) old'!$B$100,Model!X$1,'Assumptions (T&amp;D) old'!$B$103,Model!$AN$2699)</f>
        <v>-0.1768443055</v>
      </c>
      <c r="AP2791" s="373">
        <f>IPMT('Assumptions (T&amp;D) old'!$B$100,Model!Y$1,'Assumptions (T&amp;D) old'!$B$103,Model!$AN$2699)</f>
        <v>-0.1676633176</v>
      </c>
      <c r="AQ2791" s="373">
        <f>IPMT('Assumptions (T&amp;D) old'!$B$100,Model!Z$1,'Assumptions (T&amp;D) old'!$B$103,Model!$AN$2699)</f>
        <v>-0.1580462328</v>
      </c>
      <c r="AR2791" s="373">
        <f>IPMT('Assumptions (T&amp;D) old'!$B$100,Model!AA$1,'Assumptions (T&amp;D) old'!$B$103,Model!$AN$2699)</f>
        <v>-0.1479723366</v>
      </c>
      <c r="AS2791" s="373">
        <f>IPMT('Assumptions (T&amp;D) old'!$B$100,Model!AB$1,'Assumptions (T&amp;D) old'!$B$103,Model!$AN$2699)</f>
        <v>-0.1374199302</v>
      </c>
      <c r="AT2791" s="373">
        <f>IPMT('Assumptions (T&amp;D) old'!$B$100,Model!AC$1,'Assumptions (T&amp;D) old'!$B$103,Model!$AN$2699)</f>
        <v>-0.1263662845</v>
      </c>
      <c r="AU2791" s="373">
        <f>IPMT('Assumptions (T&amp;D) old'!$B$100,Model!AD$1,'Assumptions (T&amp;D) old'!$B$103,Model!$AN$2699)</f>
        <v>-0.1147875907</v>
      </c>
      <c r="AV2791" s="373">
        <f>IPMT('Assumptions (T&amp;D) old'!$B$100,Model!AE$1,'Assumptions (T&amp;D) old'!$B$103,Model!$AN$2699)</f>
        <v>-0.1026589089</v>
      </c>
      <c r="AW2791" s="373">
        <f>IPMT('Assumptions (T&amp;D) old'!$B$100,Model!AF$1,'Assumptions (T&amp;D) old'!$B$103,Model!$AN$2699)</f>
        <v>-0.08995411471</v>
      </c>
      <c r="AX2791" s="373">
        <f>IPMT('Assumptions (T&amp;D) old'!$B$100,Model!AG$1,'Assumptions (T&amp;D) old'!$B$103,Model!$AN$2699)</f>
        <v>-0.07664584281</v>
      </c>
      <c r="AY2791" s="373">
        <f>IPMT('Assumptions (T&amp;D) old'!$B$100,Model!AH$1,'Assumptions (T&amp;D) old'!$B$103,Model!$AN$2699)</f>
        <v>-0.06270542799</v>
      </c>
      <c r="AZ2791" s="373">
        <f>IPMT('Assumptions (T&amp;D) old'!$B$100,Model!AI$1,'Assumptions (T&amp;D) old'!$B$103,Model!$AN$2699)</f>
        <v>-0.04810284347</v>
      </c>
      <c r="BA2791" s="373">
        <f>IPMT('Assumptions (T&amp;D) old'!$B$100,Model!AJ$1,'Assumptions (T&amp;D) old'!$B$103,Model!$AN$2699)</f>
        <v>-0.03280663618</v>
      </c>
      <c r="BB2791" s="373">
        <f>IPMT('Assumptions (T&amp;D) old'!$B$100,Model!AK$1,'Assumptions (T&amp;D) old'!$B$103,Model!$AN$2699)</f>
        <v>-0.01678385905</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-0.1811714527</v>
      </c>
      <c r="AP2792" s="373">
        <f>IPMT('Assumptions (T&amp;D) old'!$B$100,Model!X$1,'Assumptions (T&amp;D) old'!$B$103,Model!$AO$2699)</f>
        <v>-0.1726163312</v>
      </c>
      <c r="AQ2792" s="373">
        <f>IPMT('Assumptions (T&amp;D) old'!$B$100,Model!Y$1,'Assumptions (T&amp;D) old'!$B$103,Model!$AO$2699)</f>
        <v>-0.1636548414</v>
      </c>
      <c r="AR2792" s="373">
        <f>IPMT('Assumptions (T&amp;D) old'!$B$100,Model!Z$1,'Assumptions (T&amp;D) old'!$B$103,Model!$AO$2699)</f>
        <v>-0.1542676809</v>
      </c>
      <c r="AS2792" s="373">
        <f>IPMT('Assumptions (T&amp;D) old'!$B$100,Model!AA$1,'Assumptions (T&amp;D) old'!$B$103,Model!$AO$2699)</f>
        <v>-0.1444346302</v>
      </c>
      <c r="AT2792" s="373">
        <f>IPMT('Assumptions (T&amp;D) old'!$B$100,Model!AB$1,'Assumptions (T&amp;D) old'!$B$103,Model!$AO$2699)</f>
        <v>-0.1341345096</v>
      </c>
      <c r="AU2792" s="373">
        <f>IPMT('Assumptions (T&amp;D) old'!$B$100,Model!AC$1,'Assumptions (T&amp;D) old'!$B$103,Model!$AO$2699)</f>
        <v>-0.1233451333</v>
      </c>
      <c r="AV2792" s="373">
        <f>IPMT('Assumptions (T&amp;D) old'!$B$100,Model!AD$1,'Assumptions (T&amp;D) old'!$B$103,Model!$AO$2699)</f>
        <v>-0.1120432616</v>
      </c>
      <c r="AW2792" s="373">
        <f>IPMT('Assumptions (T&amp;D) old'!$B$100,Model!AE$1,'Assumptions (T&amp;D) old'!$B$103,Model!$AO$2699)</f>
        <v>-0.100204551</v>
      </c>
      <c r="AX2792" s="373">
        <f>IPMT('Assumptions (T&amp;D) old'!$B$100,Model!AF$1,'Assumptions (T&amp;D) old'!$B$103,Model!$AO$2699)</f>
        <v>-0.08780350161</v>
      </c>
      <c r="AY2792" s="373">
        <f>IPMT('Assumptions (T&amp;D) old'!$B$100,Model!AG$1,'Assumptions (T&amp;D) old'!$B$103,Model!$AO$2699)</f>
        <v>-0.07481340241</v>
      </c>
      <c r="AZ2792" s="373">
        <f>IPMT('Assumptions (T&amp;D) old'!$B$100,Model!AH$1,'Assumptions (T&amp;D) old'!$B$103,Model!$AO$2699)</f>
        <v>-0.0612062735</v>
      </c>
      <c r="BA2792" s="373">
        <f>IPMT('Assumptions (T&amp;D) old'!$B$100,Model!AI$1,'Assumptions (T&amp;D) old'!$B$103,Model!$AO$2699)</f>
        <v>-0.04695280597</v>
      </c>
      <c r="BB2792" s="373">
        <f>IPMT('Assumptions (T&amp;D) old'!$B$100,Model!AJ$1,'Assumptions (T&amp;D) old'!$B$103,Model!$AO$2699)</f>
        <v>-0.03202229872</v>
      </c>
      <c r="BC2792" s="373">
        <f>IPMT('Assumptions (T&amp;D) old'!$B$100,Model!AK$1,'Assumptions (T&amp;D) old'!$B$103,Model!$AO$2699)</f>
        <v>-0.01638259239</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-0.1950971898</v>
      </c>
      <c r="AQ2793" s="373">
        <f>IPMT('Assumptions (T&amp;D) old'!$B$100,Model!X$1,'Assumptions (T&amp;D) old'!$B$103,Model!$AP$2699)</f>
        <v>-0.1858844792</v>
      </c>
      <c r="AR2793" s="373">
        <f>IPMT('Assumptions (T&amp;D) old'!$B$100,Model!Y$1,'Assumptions (T&amp;D) old'!$B$103,Model!$AP$2699)</f>
        <v>-0.1762341648</v>
      </c>
      <c r="AS2793" s="373">
        <f>IPMT('Assumptions (T&amp;D) old'!$B$100,Model!Z$1,'Assumptions (T&amp;D) old'!$B$103,Model!$AP$2699)</f>
        <v>-0.1661254605</v>
      </c>
      <c r="AT2793" s="373">
        <f>IPMT('Assumptions (T&amp;D) old'!$B$100,Model!AA$1,'Assumptions (T&amp;D) old'!$B$103,Model!$AP$2699)</f>
        <v>-0.1555365928</v>
      </c>
      <c r="AU2793" s="373">
        <f>IPMT('Assumptions (T&amp;D) old'!$B$100,Model!AB$1,'Assumptions (T&amp;D) old'!$B$103,Model!$AP$2699)</f>
        <v>-0.1444447538</v>
      </c>
      <c r="AV2793" s="373">
        <f>IPMT('Assumptions (T&amp;D) old'!$B$100,Model!AC$1,'Assumptions (T&amp;D) old'!$B$103,Model!$AP$2699)</f>
        <v>-0.1328260524</v>
      </c>
      <c r="AW2793" s="373">
        <f>IPMT('Assumptions (T&amp;D) old'!$B$100,Model!AD$1,'Assumptions (T&amp;D) old'!$B$103,Model!$AP$2699)</f>
        <v>-0.1206554628</v>
      </c>
      <c r="AX2793" s="373">
        <f>IPMT('Assumptions (T&amp;D) old'!$B$100,Model!AE$1,'Assumptions (T&amp;D) old'!$B$103,Model!$AP$2699)</f>
        <v>-0.1079067701</v>
      </c>
      <c r="AY2793" s="373">
        <f>IPMT('Assumptions (T&amp;D) old'!$B$100,Model!AF$1,'Assumptions (T&amp;D) old'!$B$103,Model!$AP$2699)</f>
        <v>-0.09455251456</v>
      </c>
      <c r="AZ2793" s="373">
        <f>IPMT('Assumptions (T&amp;D) old'!$B$100,Model!AG$1,'Assumptions (T&amp;D) old'!$B$103,Model!$AP$2699)</f>
        <v>-0.08056393186</v>
      </c>
      <c r="BA2793" s="373">
        <f>IPMT('Assumptions (T&amp;D) old'!$B$100,Model!AH$1,'Assumptions (T&amp;D) old'!$B$103,Model!$AP$2699)</f>
        <v>-0.06591089148</v>
      </c>
      <c r="BB2793" s="373">
        <f>IPMT('Assumptions (T&amp;D) old'!$B$100,Model!AI$1,'Assumptions (T&amp;D) old'!$B$103,Model!$AP$2699)</f>
        <v>-0.05056183169</v>
      </c>
      <c r="BC2793" s="373">
        <f>IPMT('Assumptions (T&amp;D) old'!$B$100,Model!AJ$1,'Assumptions (T&amp;D) old'!$B$103,Model!$AP$2699)</f>
        <v>-0.03448369155</v>
      </c>
      <c r="BD2793" s="373">
        <f>IPMT('Assumptions (T&amp;D) old'!$B$100,Model!AK$1,'Assumptions (T&amp;D) old'!$B$103,Model!$AP$2699)</f>
        <v>-0.01764183975</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-0.204035278</v>
      </c>
      <c r="AR2794" s="373">
        <f>IPMT('Assumptions (T&amp;D) old'!$B$100,Model!X$1,'Assumptions (T&amp;D) old'!$B$103,Model!$AQ$2699)</f>
        <v>-0.1944005008</v>
      </c>
      <c r="AS2794" s="373">
        <f>IPMT('Assumptions (T&amp;D) old'!$B$100,Model!Y$1,'Assumptions (T&amp;D) old'!$B$103,Model!$AQ$2699)</f>
        <v>-0.1843080715</v>
      </c>
      <c r="AT2794" s="373">
        <f>IPMT('Assumptions (T&amp;D) old'!$B$100,Model!Z$1,'Assumptions (T&amp;D) old'!$B$103,Model!$AQ$2699)</f>
        <v>-0.1737362519</v>
      </c>
      <c r="AU2794" s="373">
        <f>IPMT('Assumptions (T&amp;D) old'!$B$100,Model!AA$1,'Assumptions (T&amp;D) old'!$B$103,Model!$AQ$2699)</f>
        <v>-0.1626622709</v>
      </c>
      <c r="AV2794" s="373">
        <f>IPMT('Assumptions (T&amp;D) old'!$B$100,Model!AB$1,'Assumptions (T&amp;D) old'!$B$103,Model!$AQ$2699)</f>
        <v>-0.1510622758</v>
      </c>
      <c r="AW2794" s="373">
        <f>IPMT('Assumptions (T&amp;D) old'!$B$100,Model!AC$1,'Assumptions (T&amp;D) old'!$B$103,Model!$AQ$2699)</f>
        <v>-0.1389112809</v>
      </c>
      <c r="AX2794" s="373">
        <f>IPMT('Assumptions (T&amp;D) old'!$B$100,Model!AD$1,'Assumptions (T&amp;D) old'!$B$103,Model!$AQ$2699)</f>
        <v>-0.1261831137</v>
      </c>
      <c r="AY2794" s="373">
        <f>IPMT('Assumptions (T&amp;D) old'!$B$100,Model!AE$1,'Assumptions (T&amp;D) old'!$B$103,Model!$AQ$2699)</f>
        <v>-0.1128503586</v>
      </c>
      <c r="AZ2794" s="373">
        <f>IPMT('Assumptions (T&amp;D) old'!$B$100,Model!AF$1,'Assumptions (T&amp;D) old'!$B$103,Model!$AQ$2699)</f>
        <v>-0.09888429769</v>
      </c>
      <c r="BA2794" s="373">
        <f>IPMT('Assumptions (T&amp;D) old'!$B$100,Model!AG$1,'Assumptions (T&amp;D) old'!$B$103,Model!$AQ$2699)</f>
        <v>-0.08425484883</v>
      </c>
      <c r="BB2794" s="373">
        <f>IPMT('Assumptions (T&amp;D) old'!$B$100,Model!AH$1,'Assumptions (T&amp;D) old'!$B$103,Model!$AQ$2699)</f>
        <v>-0.06893050116</v>
      </c>
      <c r="BC2794" s="373">
        <f>IPMT('Assumptions (T&amp;D) old'!$B$100,Model!AI$1,'Assumptions (T&amp;D) old'!$B$103,Model!$AQ$2699)</f>
        <v>-0.05287824696</v>
      </c>
      <c r="BD2794" s="373">
        <f>IPMT('Assumptions (T&amp;D) old'!$B$100,Model!AJ$1,'Assumptions (T&amp;D) old'!$B$103,Model!$AQ$2699)</f>
        <v>-0.0360635107</v>
      </c>
      <c r="BE2794" s="373">
        <f>IPMT('Assumptions (T&amp;D) old'!$B$100,Model!AK$1,'Assumptions (T&amp;D) old'!$B$103,Model!$AQ$2699)</f>
        <v>-0.01845007446</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-0.1939382535</v>
      </c>
      <c r="AS2795" s="373">
        <f>IPMT('Assumptions (T&amp;D) old'!$B$100,Model!X$1,'Assumptions (T&amp;D) old'!$B$103,Model!$AR$2699)</f>
        <v>-0.1847802691</v>
      </c>
      <c r="AT2795" s="373">
        <f>IPMT('Assumptions (T&amp;D) old'!$B$100,Model!Y$1,'Assumptions (T&amp;D) old'!$B$103,Model!$AR$2699)</f>
        <v>-0.1751872805</v>
      </c>
      <c r="AU2795" s="373">
        <f>IPMT('Assumptions (T&amp;D) old'!$B$100,Model!Z$1,'Assumptions (T&amp;D) old'!$B$103,Model!$AR$2699)</f>
        <v>-0.165138625</v>
      </c>
      <c r="AV2795" s="373">
        <f>IPMT('Assumptions (T&amp;D) old'!$B$100,Model!AA$1,'Assumptions (T&amp;D) old'!$B$103,Model!$AR$2699)</f>
        <v>-0.1546126583</v>
      </c>
      <c r="AW2795" s="373">
        <f>IPMT('Assumptions (T&amp;D) old'!$B$100,Model!AB$1,'Assumptions (T&amp;D) old'!$B$103,Model!$AR$2699)</f>
        <v>-0.1435867082</v>
      </c>
      <c r="AX2795" s="373">
        <f>IPMT('Assumptions (T&amp;D) old'!$B$100,Model!AC$1,'Assumptions (T&amp;D) old'!$B$103,Model!$AR$2699)</f>
        <v>-0.1320370255</v>
      </c>
      <c r="AY2795" s="373">
        <f>IPMT('Assumptions (T&amp;D) old'!$B$100,Model!AD$1,'Assumptions (T&amp;D) old'!$B$103,Model!$AR$2699)</f>
        <v>-0.1199387328</v>
      </c>
      <c r="AZ2795" s="373">
        <f>IPMT('Assumptions (T&amp;D) old'!$B$100,Model!AE$1,'Assumptions (T&amp;D) old'!$B$103,Model!$AR$2699)</f>
        <v>-0.1072657712</v>
      </c>
      <c r="BA2795" s="373">
        <f>IPMT('Assumptions (T&amp;D) old'!$B$100,Model!AF$1,'Assumptions (T&amp;D) old'!$B$103,Model!$AR$2699)</f>
        <v>-0.093990844</v>
      </c>
      <c r="BB2795" s="373">
        <f>IPMT('Assumptions (T&amp;D) old'!$B$100,Model!AG$1,'Assumptions (T&amp;D) old'!$B$103,Model!$AR$2699)</f>
        <v>-0.08008535771</v>
      </c>
      <c r="BC2795" s="373">
        <f>IPMT('Assumptions (T&amp;D) old'!$B$100,Model!AH$1,'Assumptions (T&amp;D) old'!$B$103,Model!$AR$2699)</f>
        <v>-0.06551936083</v>
      </c>
      <c r="BD2795" s="373">
        <f>IPMT('Assumptions (T&amp;D) old'!$B$100,Model!AI$1,'Assumptions (T&amp;D) old'!$B$103,Model!$AR$2699)</f>
        <v>-0.0502614791</v>
      </c>
      <c r="BE2795" s="373">
        <f>IPMT('Assumptions (T&amp;D) old'!$B$100,Model!AJ$1,'Assumptions (T&amp;D) old'!$B$103,Model!$AR$2699)</f>
        <v>-0.03427884798</v>
      </c>
      <c r="BF2795" s="373">
        <f>IPMT('Assumptions (T&amp;D) old'!$B$100,Model!AK$1,'Assumptions (T&amp;D) old'!$B$103,Model!$AR$2699)</f>
        <v>-0.01753704188</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-0.2080553634</v>
      </c>
      <c r="AT2796" s="373">
        <f>IPMT('Assumptions (T&amp;D) old'!$B$100,Model!X$1,'Assumptions (T&amp;D) old'!$B$103,Model!$AS$2699)</f>
        <v>-0.1982307531</v>
      </c>
      <c r="AU2796" s="373">
        <f>IPMT('Assumptions (T&amp;D) old'!$B$100,Model!Y$1,'Assumptions (T&amp;D) old'!$B$103,Model!$AS$2699)</f>
        <v>-0.1879394739</v>
      </c>
      <c r="AV2796" s="373">
        <f>IPMT('Assumptions (T&amp;D) old'!$B$100,Model!Z$1,'Assumptions (T&amp;D) old'!$B$103,Model!$AS$2699)</f>
        <v>-0.1771593588</v>
      </c>
      <c r="AW2796" s="373">
        <f>IPMT('Assumptions (T&amp;D) old'!$B$100,Model!AA$1,'Assumptions (T&amp;D) old'!$B$103,Model!$AS$2699)</f>
        <v>-0.1658671883</v>
      </c>
      <c r="AX2796" s="373">
        <f>IPMT('Assumptions (T&amp;D) old'!$B$100,Model!AB$1,'Assumptions (T&amp;D) old'!$B$103,Model!$AS$2699)</f>
        <v>-0.1540386397</v>
      </c>
      <c r="AY2796" s="373">
        <f>IPMT('Assumptions (T&amp;D) old'!$B$100,Model!AC$1,'Assumptions (T&amp;D) old'!$B$103,Model!$AS$2699)</f>
        <v>-0.1416482351</v>
      </c>
      <c r="AZ2796" s="373">
        <f>IPMT('Assumptions (T&amp;D) old'!$B$100,Model!AD$1,'Assumptions (T&amp;D) old'!$B$103,Model!$AS$2699)</f>
        <v>-0.1286692862</v>
      </c>
      <c r="BA2796" s="373">
        <f>IPMT('Assumptions (T&amp;D) old'!$B$100,Model!AE$1,'Assumptions (T&amp;D) old'!$B$103,Model!$AS$2699)</f>
        <v>-0.1150738373</v>
      </c>
      <c r="BB2796" s="373">
        <f>IPMT('Assumptions (T&amp;D) old'!$B$100,Model!AF$1,'Assumptions (T&amp;D) old'!$B$103,Model!$AS$2699)</f>
        <v>-0.1008326045</v>
      </c>
      <c r="BC2796" s="373">
        <f>IPMT('Assumptions (T&amp;D) old'!$B$100,Model!AG$1,'Assumptions (T&amp;D) old'!$B$103,Model!$AS$2699)</f>
        <v>-0.08591491315</v>
      </c>
      <c r="BD2796" s="373">
        <f>IPMT('Assumptions (T&amp;D) old'!$B$100,Model!AH$1,'Assumptions (T&amp;D) old'!$B$103,Model!$AS$2699)</f>
        <v>-0.07028863148</v>
      </c>
      <c r="BE2796" s="373">
        <f>IPMT('Assumptions (T&amp;D) old'!$B$100,Model!AI$1,'Assumptions (T&amp;D) old'!$B$103,Model!$AS$2699)</f>
        <v>-0.05392010143</v>
      </c>
      <c r="BF2796" s="373">
        <f>IPMT('Assumptions (T&amp;D) old'!$B$100,Model!AJ$1,'Assumptions (T&amp;D) old'!$B$103,Model!$AS$2699)</f>
        <v>-0.03677406621</v>
      </c>
      <c r="BG2796" s="373">
        <f>IPMT('Assumptions (T&amp;D) old'!$B$100,Model!AK$1,'Assumptions (T&amp;D) old'!$B$103,Model!$AS$2699)</f>
        <v>-0.01881359431</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-0.2154717748</v>
      </c>
      <c r="AU2797" s="373">
        <f>IPMT('Assumptions (T&amp;D) old'!$B$100,Model!X$1,'Assumptions (T&amp;D) old'!$B$103,Model!$AT$2699)</f>
        <v>-0.2052969531</v>
      </c>
      <c r="AV2797" s="373">
        <f>IPMT('Assumptions (T&amp;D) old'!$B$100,Model!Y$1,'Assumptions (T&amp;D) old'!$B$103,Model!$AT$2699)</f>
        <v>-0.1946388275</v>
      </c>
      <c r="AW2797" s="373">
        <f>IPMT('Assumptions (T&amp;D) old'!$B$100,Model!Z$1,'Assumptions (T&amp;D) old'!$B$103,Model!$AT$2699)</f>
        <v>-0.1834744408</v>
      </c>
      <c r="AX2797" s="373">
        <f>IPMT('Assumptions (T&amp;D) old'!$B$100,Model!AA$1,'Assumptions (T&amp;D) old'!$B$103,Model!$AT$2699)</f>
        <v>-0.1717797458</v>
      </c>
      <c r="AY2797" s="373">
        <f>IPMT('Assumptions (T&amp;D) old'!$B$100,Model!AB$1,'Assumptions (T&amp;D) old'!$B$103,Model!$AT$2699)</f>
        <v>-0.1595295528</v>
      </c>
      <c r="AZ2797" s="373">
        <f>IPMT('Assumptions (T&amp;D) old'!$B$100,Model!AC$1,'Assumptions (T&amp;D) old'!$B$103,Model!$AT$2699)</f>
        <v>-0.1466974756</v>
      </c>
      <c r="BA2797" s="373">
        <f>IPMT('Assumptions (T&amp;D) old'!$B$100,Model!AD$1,'Assumptions (T&amp;D) old'!$B$103,Model!$AT$2699)</f>
        <v>-0.1332558748</v>
      </c>
      <c r="BB2797" s="373">
        <f>IPMT('Assumptions (T&amp;D) old'!$B$100,Model!AE$1,'Assumptions (T&amp;D) old'!$B$103,Model!$AT$2699)</f>
        <v>-0.1191757979</v>
      </c>
      <c r="BC2797" s="373">
        <f>IPMT('Assumptions (T&amp;D) old'!$B$100,Model!AF$1,'Assumptions (T&amp;D) old'!$B$103,Model!$AT$2699)</f>
        <v>-0.1044269174</v>
      </c>
      <c r="BD2797" s="373">
        <f>IPMT('Assumptions (T&amp;D) old'!$B$100,Model!AG$1,'Assumptions (T&amp;D) old'!$B$103,Model!$AT$2699)</f>
        <v>-0.088977465</v>
      </c>
      <c r="BE2797" s="373">
        <f>IPMT('Assumptions (T&amp;D) old'!$B$100,Model!AH$1,'Assumptions (T&amp;D) old'!$B$103,Model!$AT$2699)</f>
        <v>-0.07279416365</v>
      </c>
      <c r="BF2797" s="373">
        <f>IPMT('Assumptions (T&amp;D) old'!$B$100,Model!AI$1,'Assumptions (T&amp;D) old'!$B$103,Model!$AT$2699)</f>
        <v>-0.05584215548</v>
      </c>
      <c r="BG2797" s="373">
        <f>IPMT('Assumptions (T&amp;D) old'!$B$100,Model!AJ$1,'Assumptions (T&amp;D) old'!$B$103,Model!$AT$2699)</f>
        <v>-0.03808492693</v>
      </c>
      <c r="BH2797" s="373">
        <f>IPMT('Assumptions (T&amp;D) old'!$B$100,Model!AK$1,'Assumptions (T&amp;D) old'!$B$103,Model!$AT$2699)</f>
        <v>-0.01948423001</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-0.2265061016</v>
      </c>
      <c r="AV2798" s="373">
        <f>IPMT('Assumptions (T&amp;D) old'!$B$100,Model!X$1,'Assumptions (T&amp;D) old'!$B$103,Model!$AU$2699)</f>
        <v>-0.2158102265</v>
      </c>
      <c r="AW2798" s="373">
        <f>IPMT('Assumptions (T&amp;D) old'!$B$100,Model!Y$1,'Assumptions (T&amp;D) old'!$B$103,Model!$AU$2699)</f>
        <v>-0.2046062974</v>
      </c>
      <c r="AX2798" s="373">
        <f>IPMT('Assumptions (T&amp;D) old'!$B$100,Model!Z$1,'Assumptions (T&amp;D) old'!$B$103,Model!$AU$2699)</f>
        <v>-0.1928701816</v>
      </c>
      <c r="AY2798" s="373">
        <f>IPMT('Assumptions (T&amp;D) old'!$B$100,Model!AA$1,'Assumptions (T&amp;D) old'!$B$103,Model!$AU$2699)</f>
        <v>-0.1805766003</v>
      </c>
      <c r="AZ2798" s="373">
        <f>IPMT('Assumptions (T&amp;D) old'!$B$100,Model!AB$1,'Assumptions (T&amp;D) old'!$B$103,Model!$AU$2699)</f>
        <v>-0.167699074</v>
      </c>
      <c r="BA2798" s="373">
        <f>IPMT('Assumptions (T&amp;D) old'!$B$100,Model!AC$1,'Assumptions (T&amp;D) old'!$B$103,Model!$AU$2699)</f>
        <v>-0.1542098651</v>
      </c>
      <c r="BB2798" s="373">
        <f>IPMT('Assumptions (T&amp;D) old'!$B$100,Model!AD$1,'Assumptions (T&amp;D) old'!$B$103,Model!$AU$2699)</f>
        <v>-0.1400799188</v>
      </c>
      <c r="BC2798" s="373">
        <f>IPMT('Assumptions (T&amp;D) old'!$B$100,Model!AE$1,'Assumptions (T&amp;D) old'!$B$103,Model!$AU$2699)</f>
        <v>-0.1252788</v>
      </c>
      <c r="BD2798" s="373">
        <f>IPMT('Assumptions (T&amp;D) old'!$B$100,Model!AF$1,'Assumptions (T&amp;D) old'!$B$103,Model!$AU$2699)</f>
        <v>-0.1097746281</v>
      </c>
      <c r="BE2798" s="373">
        <f>IPMT('Assumptions (T&amp;D) old'!$B$100,Model!AG$1,'Assumptions (T&amp;D) old'!$B$103,Model!$AU$2699)</f>
        <v>-0.09353400809</v>
      </c>
      <c r="BF2798" s="373">
        <f>IPMT('Assumptions (T&amp;D) old'!$B$100,Model!AH$1,'Assumptions (T&amp;D) old'!$B$103,Model!$AU$2699)</f>
        <v>-0.07652195858</v>
      </c>
      <c r="BG2798" s="373">
        <f>IPMT('Assumptions (T&amp;D) old'!$B$100,Model!AI$1,'Assumptions (T&amp;D) old'!$B$103,Model!$AU$2699)</f>
        <v>-0.05870183673</v>
      </c>
      <c r="BH2798" s="373">
        <f>IPMT('Assumptions (T&amp;D) old'!$B$100,Model!AJ$1,'Assumptions (T&amp;D) old'!$B$103,Model!$AU$2699)</f>
        <v>-0.04003525908</v>
      </c>
      <c r="BI2798" s="373">
        <f>IPMT('Assumptions (T&amp;D) old'!$B$100,Model!AK$1,'Assumptions (T&amp;D) old'!$B$103,Model!$AU$2699)</f>
        <v>-0.02048201899</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-0.2348902509</v>
      </c>
      <c r="AW2799" s="373">
        <f>IPMT('Assumptions (T&amp;D) old'!$B$100,Model!X$1,'Assumptions (T&amp;D) old'!$B$103,Model!$AV$2699)</f>
        <v>-0.2237984668</v>
      </c>
      <c r="AX2799" s="373">
        <f>IPMT('Assumptions (T&amp;D) old'!$B$100,Model!Y$1,'Assumptions (T&amp;D) old'!$B$103,Model!$AV$2699)</f>
        <v>-0.2121798229</v>
      </c>
      <c r="AY2799" s="373">
        <f>IPMT('Assumptions (T&amp;D) old'!$B$100,Model!Z$1,'Assumptions (T&amp;D) old'!$B$103,Model!$AV$2699)</f>
        <v>-0.2000092935</v>
      </c>
      <c r="AZ2799" s="373">
        <f>IPMT('Assumptions (T&amp;D) old'!$B$100,Model!AA$1,'Assumptions (T&amp;D) old'!$B$103,Model!$AV$2699)</f>
        <v>-0.1872606639</v>
      </c>
      <c r="BA2799" s="373">
        <f>IPMT('Assumptions (T&amp;D) old'!$B$100,Model!AB$1,'Assumptions (T&amp;D) old'!$B$103,Model!$AV$2699)</f>
        <v>-0.1739064744</v>
      </c>
      <c r="BB2799" s="373">
        <f>IPMT('Assumptions (T&amp;D) old'!$B$100,Model!AC$1,'Assumptions (T&amp;D) old'!$B$103,Model!$AV$2699)</f>
        <v>-0.1599179609</v>
      </c>
      <c r="BC2799" s="373">
        <f>IPMT('Assumptions (T&amp;D) old'!$B$100,Model!AD$1,'Assumptions (T&amp;D) old'!$B$103,Model!$AV$2699)</f>
        <v>-0.145264993</v>
      </c>
      <c r="BD2799" s="373">
        <f>IPMT('Assumptions (T&amp;D) old'!$B$100,Model!AE$1,'Assumptions (T&amp;D) old'!$B$103,Model!$AV$2699)</f>
        <v>-0.1299160092</v>
      </c>
      <c r="BE2799" s="373">
        <f>IPMT('Assumptions (T&amp;D) old'!$B$100,Model!AF$1,'Assumptions (T&amp;D) old'!$B$103,Model!$AV$2699)</f>
        <v>-0.1138379486</v>
      </c>
      <c r="BF2799" s="373">
        <f>IPMT('Assumptions (T&amp;D) old'!$B$100,Model!AG$1,'Assumptions (T&amp;D) old'!$B$103,Model!$AV$2699)</f>
        <v>-0.09699618012</v>
      </c>
      <c r="BG2799" s="373">
        <f>IPMT('Assumptions (T&amp;D) old'!$B$100,Model!AH$1,'Assumptions (T&amp;D) old'!$B$103,Model!$AV$2699)</f>
        <v>-0.07935442765</v>
      </c>
      <c r="BH2799" s="373">
        <f>IPMT('Assumptions (T&amp;D) old'!$B$100,Model!AI$1,'Assumptions (T&amp;D) old'!$B$103,Model!$AV$2699)</f>
        <v>-0.06087469194</v>
      </c>
      <c r="BI2799" s="373">
        <f>IPMT('Assumptions (T&amp;D) old'!$B$100,Model!AJ$1,'Assumptions (T&amp;D) old'!$B$103,Model!$AV$2699)</f>
        <v>-0.04151716878</v>
      </c>
      <c r="BJ2799" s="373">
        <f>IPMT('Assumptions (T&amp;D) old'!$B$100,Model!AK$1,'Assumptions (T&amp;D) old'!$B$103,Model!$AV$2699)</f>
        <v>-0.02124016327</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-0.2461982247</v>
      </c>
      <c r="AX2800" s="373">
        <f>IPMT('Assumptions (T&amp;D) old'!$B$100,Model!X$1,'Assumptions (T&amp;D) old'!$B$103,Model!$AW$2699)</f>
        <v>-0.2345724652</v>
      </c>
      <c r="AY2800" s="373">
        <f>IPMT('Assumptions (T&amp;D) old'!$B$100,Model!Y$1,'Assumptions (T&amp;D) old'!$B$103,Model!$AW$2699)</f>
        <v>-0.2223944822</v>
      </c>
      <c r="AZ2800" s="373">
        <f>IPMT('Assumptions (T&amp;D) old'!$B$100,Model!Z$1,'Assumptions (T&amp;D) old'!$B$103,Model!$AW$2699)</f>
        <v>-0.209638045</v>
      </c>
      <c r="BA2800" s="373">
        <f>IPMT('Assumptions (T&amp;D) old'!$B$100,Model!AA$1,'Assumptions (T&amp;D) old'!$B$103,Model!$AW$2699)</f>
        <v>-0.196275677</v>
      </c>
      <c r="BB2800" s="373">
        <f>IPMT('Assumptions (T&amp;D) old'!$B$100,Model!AB$1,'Assumptions (T&amp;D) old'!$B$103,Model!$AW$2699)</f>
        <v>-0.1822785965</v>
      </c>
      <c r="BC2800" s="373">
        <f>IPMT('Assumptions (T&amp;D) old'!$B$100,Model!AC$1,'Assumptions (T&amp;D) old'!$B$103,Model!$AW$2699)</f>
        <v>-0.1676166547</v>
      </c>
      <c r="BD2800" s="373">
        <f>IPMT('Assumptions (T&amp;D) old'!$B$100,Model!AD$1,'Assumptions (T&amp;D) old'!$B$103,Model!$AW$2699)</f>
        <v>-0.1522582707</v>
      </c>
      <c r="BE2800" s="373">
        <f>IPMT('Assumptions (T&amp;D) old'!$B$100,Model!AE$1,'Assumptions (T&amp;D) old'!$B$103,Model!$AW$2699)</f>
        <v>-0.1361703634</v>
      </c>
      <c r="BF2800" s="373">
        <f>IPMT('Assumptions (T&amp;D) old'!$B$100,Model!AF$1,'Assumptions (T&amp;D) old'!$B$103,Model!$AW$2699)</f>
        <v>-0.1193182805</v>
      </c>
      <c r="BG2800" s="373">
        <f>IPMT('Assumptions (T&amp;D) old'!$B$100,Model!AG$1,'Assumptions (T&amp;D) old'!$B$103,Model!$AW$2699)</f>
        <v>-0.1016657237</v>
      </c>
      <c r="BH2800" s="373">
        <f>IPMT('Assumptions (T&amp;D) old'!$B$100,Model!AH$1,'Assumptions (T&amp;D) old'!$B$103,Model!$AW$2699)</f>
        <v>-0.08317467045</v>
      </c>
      <c r="BI2800" s="373">
        <f>IPMT('Assumptions (T&amp;D) old'!$B$100,Model!AI$1,'Assumptions (T&amp;D) old'!$B$103,Model!$AW$2699)</f>
        <v>-0.06380529216</v>
      </c>
      <c r="BJ2800" s="373">
        <f>IPMT('Assumptions (T&amp;D) old'!$B$100,Model!AJ$1,'Assumptions (T&amp;D) old'!$B$103,Model!$AW$2699)</f>
        <v>-0.04351586841</v>
      </c>
      <c r="BK2800" s="373">
        <f>IPMT('Assumptions (T&amp;D) old'!$B$100,Model!AK$1,'Assumptions (T&amp;D) old'!$B$103,Model!$AW$2699)</f>
        <v>-0.02226269702</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-0.239106247</v>
      </c>
      <c r="AY2801" s="373">
        <f>IPMT('Assumptions (T&amp;D) old'!$B$100,Model!X$1,'Assumptions (T&amp;D) old'!$B$103,Model!$AX$2699)</f>
        <v>-0.2278153788</v>
      </c>
      <c r="AZ2801" s="373">
        <f>IPMT('Assumptions (T&amp;D) old'!$B$100,Model!Y$1,'Assumptions (T&amp;D) old'!$B$103,Model!$AX$2699)</f>
        <v>-0.2159881943</v>
      </c>
      <c r="BA2801" s="373">
        <f>IPMT('Assumptions (T&amp;D) old'!$B$100,Model!Z$1,'Assumptions (T&amp;D) old'!$B$103,Model!$AX$2699)</f>
        <v>-0.2035992186</v>
      </c>
      <c r="BB2801" s="373">
        <f>IPMT('Assumptions (T&amp;D) old'!$B$100,Model!AA$1,'Assumptions (T&amp;D) old'!$B$103,Model!$AX$2699)</f>
        <v>-0.1906217665</v>
      </c>
      <c r="BC2801" s="373">
        <f>IPMT('Assumptions (T&amp;D) old'!$B$100,Model!AB$1,'Assumptions (T&amp;D) old'!$B$103,Model!$AX$2699)</f>
        <v>-0.1770278854</v>
      </c>
      <c r="BD2801" s="373">
        <f>IPMT('Assumptions (T&amp;D) old'!$B$100,Model!AC$1,'Assumptions (T&amp;D) old'!$B$103,Model!$AX$2699)</f>
        <v>-0.162788295</v>
      </c>
      <c r="BE2801" s="373">
        <f>IPMT('Assumptions (T&amp;D) old'!$B$100,Model!AD$1,'Assumptions (T&amp;D) old'!$B$103,Model!$AX$2699)</f>
        <v>-0.1478723241</v>
      </c>
      <c r="BF2801" s="373">
        <f>IPMT('Assumptions (T&amp;D) old'!$B$100,Model!AE$1,'Assumptions (T&amp;D) old'!$B$103,Model!$AX$2699)</f>
        <v>-0.1322478445</v>
      </c>
      <c r="BG2801" s="373">
        <f>IPMT('Assumptions (T&amp;D) old'!$B$100,Model!AF$1,'Assumptions (T&amp;D) old'!$B$103,Model!$AX$2699)</f>
        <v>-0.1158812022</v>
      </c>
      <c r="BH2801" s="373">
        <f>IPMT('Assumptions (T&amp;D) old'!$B$100,Model!AG$1,'Assumptions (T&amp;D) old'!$B$103,Model!$AX$2699)</f>
        <v>-0.09873714432</v>
      </c>
      <c r="BI2801" s="373">
        <f>IPMT('Assumptions (T&amp;D) old'!$B$100,Model!AH$1,'Assumptions (T&amp;D) old'!$B$103,Model!$AX$2699)</f>
        <v>-0.08077874371</v>
      </c>
      <c r="BJ2801" s="373">
        <f>IPMT('Assumptions (T&amp;D) old'!$B$100,Model!AI$1,'Assumptions (T&amp;D) old'!$B$103,Model!$AX$2699)</f>
        <v>-0.06196731908</v>
      </c>
      <c r="BK2801" s="373">
        <f>IPMT('Assumptions (T&amp;D) old'!$B$100,Model!AJ$1,'Assumptions (T&amp;D) old'!$B$103,Model!$AX$2699)</f>
        <v>-0.04226235178</v>
      </c>
      <c r="BL2801" s="373">
        <f>IPMT('Assumptions (T&amp;D) old'!$B$100,Model!AK$1,'Assumptions (T&amp;D) old'!$B$103,Model!$AX$2699)</f>
        <v>-0.02162139853</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-0.2477099797</v>
      </c>
      <c r="AZ2802" s="373">
        <f>IPMT('Assumptions (T&amp;D) old'!$B$100,Model!X$1,'Assumptions (T&amp;D) old'!$B$103,Model!$AY$2699)</f>
        <v>-0.2360128334</v>
      </c>
      <c r="BA2802" s="373">
        <f>IPMT('Assumptions (T&amp;D) old'!$B$100,Model!Y$1,'Assumptions (T&amp;D) old'!$B$103,Model!$AY$2699)</f>
        <v>-0.2237600728</v>
      </c>
      <c r="BB2802" s="373">
        <f>IPMT('Assumptions (T&amp;D) old'!$B$100,Model!Z$1,'Assumptions (T&amp;D) old'!$B$103,Model!$AY$2699)</f>
        <v>-0.2109253059</v>
      </c>
      <c r="BC2802" s="373">
        <f>IPMT('Assumptions (T&amp;D) old'!$B$100,Model!AA$1,'Assumptions (T&amp;D) old'!$B$103,Model!$AY$2699)</f>
        <v>-0.1974808877</v>
      </c>
      <c r="BD2802" s="373">
        <f>IPMT('Assumptions (T&amp;D) old'!$B$100,Model!AB$1,'Assumptions (T&amp;D) old'!$B$103,Model!$AY$2699)</f>
        <v>-0.1833978596</v>
      </c>
      <c r="BE2802" s="373">
        <f>IPMT('Assumptions (T&amp;D) old'!$B$100,Model!AC$1,'Assumptions (T&amp;D) old'!$B$103,Model!$AY$2699)</f>
        <v>-0.1686458876</v>
      </c>
      <c r="BF2802" s="373">
        <f>IPMT('Assumptions (T&amp;D) old'!$B$100,Model!AD$1,'Assumptions (T&amp;D) old'!$B$103,Model!$AY$2699)</f>
        <v>-0.153193197</v>
      </c>
      <c r="BG2802" s="373">
        <f>IPMT('Assumptions (T&amp;D) old'!$B$100,Model!AE$1,'Assumptions (T&amp;D) old'!$B$103,Model!$AY$2699)</f>
        <v>-0.1370065036</v>
      </c>
      <c r="BH2802" s="373">
        <f>IPMT('Assumptions (T&amp;D) old'!$B$100,Model!AF$1,'Assumptions (T&amp;D) old'!$B$103,Model!$AY$2699)</f>
        <v>-0.1200509422</v>
      </c>
      <c r="BI2802" s="373">
        <f>IPMT('Assumptions (T&amp;D) old'!$B$100,Model!AG$1,'Assumptions (T&amp;D) old'!$B$103,Model!$AY$2699)</f>
        <v>-0.1022899917</v>
      </c>
      <c r="BJ2802" s="373">
        <f>IPMT('Assumptions (T&amp;D) old'!$B$100,Model!AH$1,'Assumptions (T&amp;D) old'!$B$103,Model!$AY$2699)</f>
        <v>-0.083685396</v>
      </c>
      <c r="BK2802" s="373">
        <f>IPMT('Assumptions (T&amp;D) old'!$B$100,Model!AI$1,'Assumptions (T&amp;D) old'!$B$103,Model!$AY$2699)</f>
        <v>-0.06419708203</v>
      </c>
      <c r="BL2802" s="373">
        <f>IPMT('Assumptions (T&amp;D) old'!$B$100,Model!AJ$1,'Assumptions (T&amp;D) old'!$B$103,Model!$AY$2699)</f>
        <v>-0.04378307314</v>
      </c>
      <c r="BM2802" s="373">
        <f>IPMT('Assumptions (T&amp;D) old'!$B$100,Model!AK$1,'Assumptions (T&amp;D) old'!$B$103,Model!$AY$2699)</f>
        <v>-0.02239939884</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-0.2740671418</v>
      </c>
      <c r="BA2803" s="373">
        <f>IPMT('Assumptions (T&amp;D) old'!$B$100,Model!X$1,'Assumptions (T&amp;D) old'!$B$103,Model!$AZ$2699)</f>
        <v>-0.2611253805</v>
      </c>
      <c r="BB2803" s="373">
        <f>IPMT('Assumptions (T&amp;D) old'!$B$100,Model!Y$1,'Assumptions (T&amp;D) old'!$B$103,Model!$AZ$2699)</f>
        <v>-0.2475688855</v>
      </c>
      <c r="BC2803" s="373">
        <f>IPMT('Assumptions (T&amp;D) old'!$B$100,Model!Z$1,'Assumptions (T&amp;D) old'!$B$103,Model!$AZ$2699)</f>
        <v>-0.2333684569</v>
      </c>
      <c r="BD2803" s="373">
        <f>IPMT('Assumptions (T&amp;D) old'!$B$100,Model!AA$1,'Assumptions (T&amp;D) old'!$B$103,Model!$AZ$2699)</f>
        <v>-0.2184935081</v>
      </c>
      <c r="BE2803" s="373">
        <f>IPMT('Assumptions (T&amp;D) old'!$B$100,Model!AB$1,'Assumptions (T&amp;D) old'!$B$103,Model!$AZ$2699)</f>
        <v>-0.2029119991</v>
      </c>
      <c r="BF2803" s="373">
        <f>IPMT('Assumptions (T&amp;D) old'!$B$100,Model!AC$1,'Assumptions (T&amp;D) old'!$B$103,Model!$AZ$2699)</f>
        <v>-0.1865903685</v>
      </c>
      <c r="BG2803" s="373">
        <f>IPMT('Assumptions (T&amp;D) old'!$B$100,Model!AD$1,'Assumptions (T&amp;D) old'!$B$103,Model!$AZ$2699)</f>
        <v>-0.1694934604</v>
      </c>
      <c r="BH2803" s="373">
        <f>IPMT('Assumptions (T&amp;D) old'!$B$100,Model!AE$1,'Assumptions (T&amp;D) old'!$B$103,Model!$AZ$2699)</f>
        <v>-0.1515844492</v>
      </c>
      <c r="BI2803" s="373">
        <f>IPMT('Assumptions (T&amp;D) old'!$B$100,Model!AF$1,'Assumptions (T&amp;D) old'!$B$103,Model!$AZ$2699)</f>
        <v>-0.13282476</v>
      </c>
      <c r="BJ2803" s="373">
        <f>IPMT('Assumptions (T&amp;D) old'!$B$100,Model!AG$1,'Assumptions (T&amp;D) old'!$B$103,Model!$AZ$2699)</f>
        <v>-0.1131739855</v>
      </c>
      <c r="BK2803" s="373">
        <f>IPMT('Assumptions (T&amp;D) old'!$B$100,Model!AH$1,'Assumptions (T&amp;D) old'!$B$103,Model!$AZ$2699)</f>
        <v>-0.09258979925</v>
      </c>
      <c r="BL2803" s="373">
        <f>IPMT('Assumptions (T&amp;D) old'!$B$100,Model!AI$1,'Assumptions (T&amp;D) old'!$B$103,Model!$AZ$2699)</f>
        <v>-0.07102786414</v>
      </c>
      <c r="BM2803" s="373">
        <f>IPMT('Assumptions (T&amp;D) old'!$B$100,Model!AJ$1,'Assumptions (T&amp;D) old'!$B$103,Model!$AZ$2699)</f>
        <v>-0.04844173711</v>
      </c>
      <c r="BN2803" s="373">
        <f>IPMT('Assumptions (T&amp;D) old'!$B$100,Model!AK$1,'Assumptions (T&amp;D) old'!$B$103,Model!$AZ$2699)</f>
        <v>-0.02478276905</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-0.2591957459</v>
      </c>
      <c r="BB2804" s="373">
        <f>IPMT('Assumptions (T&amp;D) old'!$B$100,Model!X$1,'Assumptions (T&amp;D) old'!$B$103,Model!$BA$2699)</f>
        <v>-0.2469562287</v>
      </c>
      <c r="BC2804" s="373">
        <f>IPMT('Assumptions (T&amp;D) old'!$B$100,Model!Y$1,'Assumptions (T&amp;D) old'!$B$103,Model!$BA$2699)</f>
        <v>-0.2341353345</v>
      </c>
      <c r="BD2804" s="373">
        <f>IPMT('Assumptions (T&amp;D) old'!$B$100,Model!Z$1,'Assumptions (T&amp;D) old'!$B$103,Model!$BA$2699)</f>
        <v>-0.2207054478</v>
      </c>
      <c r="BE2804" s="373">
        <f>IPMT('Assumptions (T&amp;D) old'!$B$100,Model!AA$1,'Assumptions (T&amp;D) old'!$B$103,Model!$BA$2699)</f>
        <v>-0.2066376415</v>
      </c>
      <c r="BF2804" s="373">
        <f>IPMT('Assumptions (T&amp;D) old'!$B$100,Model!AB$1,'Assumptions (T&amp;D) old'!$B$103,Model!$BA$2699)</f>
        <v>-0.1919016144</v>
      </c>
      <c r="BG2804" s="373">
        <f>IPMT('Assumptions (T&amp;D) old'!$B$100,Model!AC$1,'Assumptions (T&amp;D) old'!$B$103,Model!$BA$2699)</f>
        <v>-0.176465626</v>
      </c>
      <c r="BH2804" s="373">
        <f>IPMT('Assumptions (T&amp;D) old'!$B$100,Model!AD$1,'Assumptions (T&amp;D) old'!$B$103,Model!$BA$2699)</f>
        <v>-0.1602964281</v>
      </c>
      <c r="BI2804" s="373">
        <f>IPMT('Assumptions (T&amp;D) old'!$B$100,Model!AE$1,'Assumptions (T&amp;D) old'!$B$103,Model!$BA$2699)</f>
        <v>-0.1433591934</v>
      </c>
      <c r="BJ2804" s="373">
        <f>IPMT('Assumptions (T&amp;D) old'!$B$100,Model!AF$1,'Assumptions (T&amp;D) old'!$B$103,Model!$BA$2699)</f>
        <v>-0.12561744</v>
      </c>
      <c r="BK2804" s="373">
        <f>IPMT('Assumptions (T&amp;D) old'!$B$100,Model!AG$1,'Assumptions (T&amp;D) old'!$B$103,Model!$BA$2699)</f>
        <v>-0.1070329533</v>
      </c>
      <c r="BL2804" s="373">
        <f>IPMT('Assumptions (T&amp;D) old'!$B$100,Model!AH$1,'Assumptions (T&amp;D) old'!$B$103,Model!$BA$2699)</f>
        <v>-0.08756570351</v>
      </c>
      <c r="BM2804" s="373">
        <f>IPMT('Assumptions (T&amp;D) old'!$B$100,Model!AI$1,'Assumptions (T&amp;D) old'!$B$103,Model!$BA$2699)</f>
        <v>-0.06717375934</v>
      </c>
      <c r="BN2804" s="373">
        <f>IPMT('Assumptions (T&amp;D) old'!$B$100,Model!AJ$1,'Assumptions (T&amp;D) old'!$B$103,Model!$BA$2699)</f>
        <v>-0.04581319782</v>
      </c>
      <c r="BO2804" s="373">
        <f>IPMT('Assumptions (T&amp;D) old'!$B$100,Model!AK$1,'Assumptions (T&amp;D) old'!$B$103,Model!$BA$2699)</f>
        <v>-0.02343800963</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0.03267996427</v>
      </c>
      <c r="D2805" s="375">
        <f>SUM($C$2698:D2698)*'Assumptions (T&amp;D)'!$C$25</f>
        <v>0.04643547374</v>
      </c>
      <c r="E2805" s="375">
        <f>SUM($C$2698:E2698)*'Assumptions (T&amp;D)'!$C$25</f>
        <v>0.05967266592</v>
      </c>
      <c r="F2805" s="375">
        <f>SUM($C$2698:F2698)*'Assumptions (T&amp;D)'!$C$25</f>
        <v>0.07393134913</v>
      </c>
      <c r="G2805" s="375">
        <f>SUM($C$2698:G2698)*'Assumptions (T&amp;D)'!$C$25</f>
        <v>0.08783482703</v>
      </c>
      <c r="H2805" s="375">
        <f>SUM($C$2698:H2698)*'Assumptions (T&amp;D)'!$C$25</f>
        <v>0.1060944308</v>
      </c>
      <c r="I2805" s="375">
        <f>SUM($C$2698:I2698)*'Assumptions (T&amp;D)'!$C$25</f>
        <v>0.1337962048</v>
      </c>
      <c r="J2805" s="375">
        <f>SUM($C$2698:J2698)*'Assumptions (T&amp;D)'!$C$25</f>
        <v>0.1570141198</v>
      </c>
      <c r="K2805" s="375">
        <f>SUM($C$2698:K2698)*'Assumptions (T&amp;D)'!$C$25</f>
        <v>0.1925170526</v>
      </c>
      <c r="L2805" s="375">
        <f>SUM($C$2698:L2698)*'Assumptions (T&amp;D)'!$C$25</f>
        <v>0.2225599337</v>
      </c>
      <c r="M2805" s="375">
        <f>SUM($C$2698:M2698)*'Assumptions (T&amp;D)'!$C$25</f>
        <v>0.2599200493</v>
      </c>
      <c r="N2805" s="375">
        <f>SUM($C$2698:N2698)*'Assumptions (T&amp;D)'!$C$25</f>
        <v>0.3040396857</v>
      </c>
      <c r="O2805" s="375">
        <f>SUM($C$2698:O2698)*'Assumptions (T&amp;D)'!$C$25</f>
        <v>0.3418485993</v>
      </c>
      <c r="P2805" s="375">
        <f>SUM($C$2698:P2698)*'Assumptions (T&amp;D)'!$C$25</f>
        <v>0.4069295429</v>
      </c>
      <c r="Q2805" s="375">
        <f>SUM($C$2698:Q2698)*'Assumptions (T&amp;D)'!$C$25</f>
        <v>0.5111853734</v>
      </c>
      <c r="R2805" s="375">
        <f>SUM($C$2698:R2698)*'Assumptions (T&amp;D)'!$C$25</f>
        <v>0.6185471945</v>
      </c>
      <c r="S2805" s="375">
        <f>SUM($C$2698:S2698)*'Assumptions (T&amp;D)'!$C$25</f>
        <v>0.7464627025</v>
      </c>
      <c r="T2805" s="375">
        <f>SUM($C$2698:T2698)*'Assumptions (T&amp;D)'!$C$25</f>
        <v>0.8397117225</v>
      </c>
      <c r="U2805" s="375">
        <f>SUM($C$2698:U2698)*'Assumptions (T&amp;D)'!$C$25</f>
        <v>0.934138603</v>
      </c>
      <c r="V2805" s="375">
        <f>SUM($C$2698:V2698)*'Assumptions (T&amp;D)'!$C$25</f>
        <v>1.032012708</v>
      </c>
      <c r="W2805" s="375">
        <f>SUM($C$2698:W2698)*'Assumptions (T&amp;D)'!$C$25</f>
        <v>1.151591672</v>
      </c>
      <c r="X2805" s="375">
        <f>SUM($C$2698:X2698)*'Assumptions (T&amp;D)'!$C$25</f>
        <v>1.299303204</v>
      </c>
      <c r="Y2805" s="375">
        <f>SUM($C$2698:Y2698)*'Assumptions (T&amp;D)'!$C$25</f>
        <v>1.454023568</v>
      </c>
      <c r="Z2805" s="375">
        <f>SUM($C$2698:Z2698)*'Assumptions (T&amp;D)'!$C$25</f>
        <v>1.615971979</v>
      </c>
      <c r="AA2805" s="375">
        <f>SUM($C$2698:AA2698)*'Assumptions (T&amp;D)'!$C$25</f>
        <v>1.785373578</v>
      </c>
      <c r="AB2805" s="375">
        <f>SUM($C$2698:AB2698)*'Assumptions (T&amp;D)'!$C$25</f>
        <v>1.962459579</v>
      </c>
      <c r="AC2805" s="375">
        <f>SUM($C$2698:AC2698)*'Assumptions (T&amp;D)'!$C$25</f>
        <v>2.148514853</v>
      </c>
      <c r="AD2805" s="375">
        <f>SUM($C$2698:AD2698)*'Assumptions (T&amp;D)'!$C$25</f>
        <v>2.345489477</v>
      </c>
      <c r="AE2805" s="375">
        <f>SUM($C$2698:AE2698)*'Assumptions (T&amp;D)'!$C$25</f>
        <v>2.547139956</v>
      </c>
      <c r="AF2805" s="375">
        <f>SUM($C$2698:AF2698)*'Assumptions (T&amp;D)'!$C$25</f>
        <v>2.758575444</v>
      </c>
      <c r="AG2805" s="376">
        <f>SUM(D$2698:AG2698)*'Assumptions (T&amp;D)'!$C$25</f>
        <v>2.946834617</v>
      </c>
      <c r="AH2805" s="376">
        <f>SUM(E$2698:AH2698)*'Assumptions (T&amp;D)'!$C$25</f>
        <v>3.164880804</v>
      </c>
      <c r="AI2805" s="376">
        <f>SUM(F$2698:AI2698)*'Assumptions (T&amp;D)'!$C$25</f>
        <v>3.391682382</v>
      </c>
      <c r="AJ2805" s="376">
        <f>SUM(G$2698:AJ2698)*'Assumptions (T&amp;D)'!$C$25</f>
        <v>3.628684863</v>
      </c>
      <c r="AK2805" s="376">
        <f>SUM(H$2698:AK2698)*'Assumptions (T&amp;D)'!$C$25</f>
        <v>3.875264959</v>
      </c>
      <c r="AL2805" s="376">
        <f>SUM(I$2698:AL2698)*'Assumptions (T&amp;D)'!$C$25</f>
        <v>4.140066857</v>
      </c>
      <c r="AM2805" s="376">
        <f>SUM(J$2698:AM2698)*'Assumptions (T&amp;D)'!$C$25</f>
        <v>4.423959423</v>
      </c>
      <c r="AN2805" s="376">
        <f>SUM(K$2698:AN2698)*'Assumptions (T&amp;D)'!$C$25</f>
        <v>4.726045653</v>
      </c>
      <c r="AO2805" s="376">
        <f>SUM(L$2698:AO2698)*'Assumptions (T&amp;D)'!$C$25</f>
        <v>5.00806953</v>
      </c>
      <c r="AP2805" s="376">
        <f>SUM(M$2698:AP2698)*'Assumptions (T&amp;D)'!$C$25</f>
        <v>5.319960144</v>
      </c>
      <c r="AQ2805" s="376">
        <f>SUM(N$2698:AQ2698)*'Assumptions (T&amp;D)'!$C$25</f>
        <v>5.6401987</v>
      </c>
      <c r="AR2805" s="376">
        <f>SUM(O$2698:AR2698)*'Assumptions (T&amp;D)'!$C$25</f>
        <v>5.935981371</v>
      </c>
      <c r="AS2805" s="376">
        <f>SUM(P$2698:AS2698)*'Assumptions (T&amp;D)'!$C$25</f>
        <v>6.262816858</v>
      </c>
      <c r="AT2805" s="376">
        <f>SUM(Q$2698:AT2698)*'Assumptions (T&amp;D)'!$C$25</f>
        <v>6.575378551</v>
      </c>
      <c r="AU2805" s="376">
        <f>SUM(R$2698:AU2698)*'Assumptions (T&amp;D)'!$C$25</f>
        <v>6.868104467</v>
      </c>
      <c r="AV2805" s="376">
        <f>SUM(S$2698:AV2698)*'Assumptions (T&amp;D)'!$C$25</f>
        <v>7.172418717</v>
      </c>
      <c r="AW2805" s="376">
        <f>SUM(T$2698:AW2698)*'Assumptions (T&amp;D)'!$C$25</f>
        <v>7.475997992</v>
      </c>
      <c r="AX2805" s="376">
        <f>SUM(U$2698:AX2698)*'Assumptions (T&amp;D)'!$C$25</f>
        <v>7.801814132</v>
      </c>
      <c r="AY2805" s="376">
        <f>SUM(V$2698:AY2698)*'Assumptions (T&amp;D)'!$C$25</f>
        <v>8.141531584</v>
      </c>
      <c r="AZ2805" s="376">
        <f>SUM(W$2698:AZ2698)*'Assumptions (T&amp;D)'!$C$25</f>
        <v>8.523996207</v>
      </c>
      <c r="BA2805" s="376">
        <f>SUM(X$2698:BA2698)*'Assumptions (T&amp;D)'!$C$25</f>
        <v>8.858691891</v>
      </c>
      <c r="BB2805" s="376">
        <f>SUM(Y$2698:BB2698)*'Assumptions (T&amp;D)'!$C$25</f>
        <v>8.71098036</v>
      </c>
      <c r="BC2805" s="376">
        <f>SUM(Z$2698:BC2698)*'Assumptions (T&amp;D)'!$C$25</f>
        <v>8.556259996</v>
      </c>
      <c r="BD2805" s="376">
        <f>SUM(AA$2698:BD2698)*'Assumptions (T&amp;D)'!$C$25</f>
        <v>8.394311585</v>
      </c>
      <c r="BE2805" s="376">
        <f>SUM(AB$2698:BE2698)*'Assumptions (T&amp;D)'!$C$25</f>
        <v>8.224909985</v>
      </c>
      <c r="BF2805" s="376">
        <f>SUM(AC$2698:BF2698)*'Assumptions (T&amp;D)'!$C$25</f>
        <v>8.047823984</v>
      </c>
      <c r="BG2805" s="376">
        <f>SUM(AD$2698:BG2698)*'Assumptions (T&amp;D)'!$C$25</f>
        <v>7.861768711</v>
      </c>
      <c r="BH2805" s="376">
        <f>SUM(AE$2698:BH2698)*'Assumptions (T&amp;D)'!$C$25</f>
        <v>7.664794087</v>
      </c>
      <c r="BI2805" s="376">
        <f>SUM(AF$2698:BI2698)*'Assumptions (T&amp;D)'!$C$25</f>
        <v>7.463143608</v>
      </c>
      <c r="BJ2805" s="376">
        <f>SUM(AG$2698:BJ2698)*'Assumptions (T&amp;D)'!$C$25</f>
        <v>7.251708119</v>
      </c>
      <c r="BK2805" s="376">
        <f>SUM(AH$2698:BK2698)*'Assumptions (T&amp;D)'!$C$25</f>
        <v>7.030768982</v>
      </c>
      <c r="BL2805" s="376">
        <f>SUM(AI$2698:BL2698)*'Assumptions (T&amp;D)'!$C$25</f>
        <v>6.798967286</v>
      </c>
      <c r="BM2805" s="376">
        <f>SUM(AJ$2698:BM2698)*'Assumptions (T&amp;D)'!$C$25</f>
        <v>6.558928516</v>
      </c>
      <c r="BN2805" s="376">
        <f>SUM(AK$2698:BN2698)*'Assumptions (T&amp;D)'!$C$25</f>
        <v>6.307667352</v>
      </c>
      <c r="BO2805" s="376">
        <f>SUM(AL$2698:BO2698)*'Assumptions (T&amp;D)'!$C$25</f>
        <v>6.047183778</v>
      </c>
      <c r="BP2805" s="376">
        <f>SUM(AM$2698:BP2698)*'Assumptions (T&amp;D)'!$C$25</f>
        <v>5.764122276</v>
      </c>
      <c r="BQ2805" s="376">
        <f>SUM(AN$2698:BQ2698)*'Assumptions (T&amp;D)'!$C$25</f>
        <v>5.452527936</v>
      </c>
      <c r="BR2805" s="376">
        <f>SUM(AO$2698:BR2698)*'Assumptions (T&amp;D)'!$C$25</f>
        <v>5.127223791</v>
      </c>
      <c r="BS2805" s="376">
        <f>SUM(AP$2698:BS2698)*'Assumptions (T&amp;D)'!$C$25</f>
        <v>4.809696982</v>
      </c>
      <c r="BT2805" s="376">
        <f>SUM(AQ$2698:BT2698)*'Assumptions (T&amp;D)'!$C$25</f>
        <v>4.467763486</v>
      </c>
      <c r="BU2805" s="376">
        <f>SUM(AR$2698:BU2698)*'Assumptions (T&amp;D)'!$C$25</f>
        <v>4.110164814</v>
      </c>
      <c r="BV2805" s="376">
        <f>SUM(AS$2698:BV2698)*'Assumptions (T&amp;D)'!$C$25</f>
        <v>3.770262507</v>
      </c>
      <c r="BW2805" s="376">
        <f>SUM(AT$2698:BW2698)*'Assumptions (T&amp;D)'!$C$25</f>
        <v>3.405618107</v>
      </c>
      <c r="BX2805" s="376">
        <f>SUM(AU$2698:BX2698)*'Assumptions (T&amp;D)'!$C$25</f>
        <v>3.02797547</v>
      </c>
      <c r="BY2805" s="376">
        <f>SUM(AV$2698:BY2698)*'Assumptions (T&amp;D)'!$C$25</f>
        <v>2.630993723</v>
      </c>
      <c r="BZ2805" s="376">
        <f>SUM(AW$2698:BZ2698)*'Assumptions (T&amp;D)'!$C$25</f>
        <v>2.219317652</v>
      </c>
      <c r="CA2805" s="376">
        <f>SUM(AX$2698:CA2698)*'Assumptions (T&amp;D)'!$C$25</f>
        <v>1.787822869</v>
      </c>
      <c r="CB2805" s="376">
        <f>SUM(AY$2698:CB2698)*'Assumptions (T&amp;D)'!$C$25</f>
        <v>1.36875771</v>
      </c>
      <c r="CC2805" s="376">
        <f>SUM(AZ$2698:CC2698)*'Assumptions (T&amp;D)'!$C$25</f>
        <v>0.9346133769</v>
      </c>
      <c r="CD2805" s="376">
        <f>SUM(BA$2698:CD2698)*'Assumptions (T&amp;D)'!$C$25</f>
        <v>0.4542746494</v>
      </c>
    </row>
    <row r="2806" ht="15.75" customHeight="1">
      <c r="A2806" s="365" t="s">
        <v>373</v>
      </c>
      <c r="B2806" s="159" t="s">
        <v>351</v>
      </c>
      <c r="C2806" s="372">
        <f t="shared" ref="C2806:BU2806" si="95">SUM(C2807:C2857)</f>
        <v>0.03680176156</v>
      </c>
      <c r="D2806" s="372">
        <f t="shared" si="95"/>
        <v>0.08634609686</v>
      </c>
      <c r="E2806" s="372">
        <f t="shared" si="95"/>
        <v>0.1102872103</v>
      </c>
      <c r="F2806" s="372">
        <f t="shared" si="95"/>
        <v>0.1330004721</v>
      </c>
      <c r="G2806" s="372">
        <f t="shared" si="95"/>
        <v>0.1546912382</v>
      </c>
      <c r="H2806" s="372">
        <f t="shared" si="95"/>
        <v>0.1793788127</v>
      </c>
      <c r="I2806" s="372">
        <f t="shared" si="95"/>
        <v>0.2176774547</v>
      </c>
      <c r="J2806" s="372">
        <f t="shared" si="95"/>
        <v>0.2586760792</v>
      </c>
      <c r="K2806" s="372">
        <f t="shared" si="95"/>
        <v>0.3081490247</v>
      </c>
      <c r="L2806" s="372">
        <f t="shared" si="95"/>
        <v>0.3632899798</v>
      </c>
      <c r="M2806" s="372">
        <f t="shared" si="95"/>
        <v>0.4177189548</v>
      </c>
      <c r="N2806" s="372">
        <f t="shared" si="95"/>
        <v>0.4853654415</v>
      </c>
      <c r="O2806" s="372">
        <f t="shared" si="95"/>
        <v>0.5498020141</v>
      </c>
      <c r="P2806" s="372">
        <f t="shared" si="95"/>
        <v>0.6348116306</v>
      </c>
      <c r="Q2806" s="372">
        <f t="shared" si="95"/>
        <v>0.7908724218</v>
      </c>
      <c r="R2806" s="372">
        <f t="shared" si="95"/>
        <v>0.9852726033</v>
      </c>
      <c r="S2806" s="372">
        <f t="shared" si="95"/>
        <v>1.195152342</v>
      </c>
      <c r="T2806" s="372">
        <f t="shared" si="95"/>
        <v>1.376445399</v>
      </c>
      <c r="U2806" s="372">
        <f t="shared" si="95"/>
        <v>1.510047784</v>
      </c>
      <c r="V2806" s="372">
        <f t="shared" si="95"/>
        <v>1.643219131</v>
      </c>
      <c r="W2806" s="372">
        <f t="shared" si="95"/>
        <v>1.776639505</v>
      </c>
      <c r="X2806" s="372">
        <f t="shared" si="95"/>
        <v>1.951493827</v>
      </c>
      <c r="Y2806" s="372">
        <f t="shared" si="95"/>
        <v>2.173225452</v>
      </c>
      <c r="Z2806" s="372">
        <f t="shared" si="95"/>
        <v>2.403431614</v>
      </c>
      <c r="AA2806" s="372">
        <f t="shared" si="95"/>
        <v>2.643597844</v>
      </c>
      <c r="AB2806" s="372">
        <f t="shared" si="95"/>
        <v>2.888651881</v>
      </c>
      <c r="AC2806" s="372">
        <f t="shared" si="95"/>
        <v>3.132730777</v>
      </c>
      <c r="AD2806" s="372">
        <f t="shared" si="95"/>
        <v>3.385009729</v>
      </c>
      <c r="AE2806" s="372">
        <f t="shared" si="95"/>
        <v>3.639777799</v>
      </c>
      <c r="AF2806" s="372">
        <f t="shared" si="95"/>
        <v>3.898571031</v>
      </c>
      <c r="AG2806" s="372">
        <f t="shared" si="95"/>
        <v>4.170561656</v>
      </c>
      <c r="AH2806" s="372">
        <f t="shared" si="95"/>
        <v>4.448418632</v>
      </c>
      <c r="AI2806" s="372">
        <f t="shared" si="95"/>
        <v>4.739457262</v>
      </c>
      <c r="AJ2806" s="372">
        <f t="shared" si="95"/>
        <v>5.030073985</v>
      </c>
      <c r="AK2806" s="372">
        <f t="shared" si="95"/>
        <v>5.290794235</v>
      </c>
      <c r="AL2806" s="372">
        <f t="shared" si="95"/>
        <v>5.550555879</v>
      </c>
      <c r="AM2806" s="372">
        <f t="shared" si="95"/>
        <v>5.842105814</v>
      </c>
      <c r="AN2806" s="372">
        <f t="shared" si="95"/>
        <v>6.178072087</v>
      </c>
      <c r="AO2806" s="372">
        <f t="shared" si="95"/>
        <v>6.528890859</v>
      </c>
      <c r="AP2806" s="372">
        <f t="shared" si="95"/>
        <v>6.882676779</v>
      </c>
      <c r="AQ2806" s="372">
        <f t="shared" si="95"/>
        <v>7.252517559</v>
      </c>
      <c r="AR2806" s="372">
        <f t="shared" si="95"/>
        <v>7.573116352</v>
      </c>
      <c r="AS2806" s="372">
        <f t="shared" si="95"/>
        <v>7.866665752</v>
      </c>
      <c r="AT2806" s="372">
        <f t="shared" si="95"/>
        <v>8.183930842</v>
      </c>
      <c r="AU2806" s="372">
        <f t="shared" si="95"/>
        <v>8.518939696</v>
      </c>
      <c r="AV2806" s="372">
        <f t="shared" si="95"/>
        <v>8.87289563</v>
      </c>
      <c r="AW2806" s="372">
        <f t="shared" si="95"/>
        <v>9.242528241</v>
      </c>
      <c r="AX2806" s="372">
        <f t="shared" si="95"/>
        <v>9.595200161</v>
      </c>
      <c r="AY2806" s="372">
        <f t="shared" si="95"/>
        <v>9.930380127</v>
      </c>
      <c r="AZ2806" s="372">
        <f t="shared" si="95"/>
        <v>10.31414501</v>
      </c>
      <c r="BA2806" s="372">
        <f t="shared" si="95"/>
        <v>10.69433533</v>
      </c>
      <c r="BB2806" s="372">
        <f t="shared" si="95"/>
        <v>10.50750807</v>
      </c>
      <c r="BC2806" s="372">
        <f t="shared" si="95"/>
        <v>9.826885223</v>
      </c>
      <c r="BD2806" s="372">
        <f t="shared" si="95"/>
        <v>9.201415043</v>
      </c>
      <c r="BE2806" s="372">
        <f t="shared" si="95"/>
        <v>8.627528062</v>
      </c>
      <c r="BF2806" s="372">
        <f t="shared" si="95"/>
        <v>8.092749181</v>
      </c>
      <c r="BG2806" s="372">
        <f t="shared" si="95"/>
        <v>7.578765284</v>
      </c>
      <c r="BH2806" s="372">
        <f t="shared" si="95"/>
        <v>7.093123973</v>
      </c>
      <c r="BI2806" s="372">
        <f t="shared" si="95"/>
        <v>6.654454451</v>
      </c>
      <c r="BJ2806" s="372">
        <f t="shared" si="95"/>
        <v>6.212833887</v>
      </c>
      <c r="BK2806" s="372">
        <f t="shared" si="95"/>
        <v>5.744378411</v>
      </c>
      <c r="BL2806" s="372">
        <f t="shared" si="95"/>
        <v>5.277283161</v>
      </c>
      <c r="BM2806" s="372">
        <f t="shared" si="95"/>
        <v>4.8054696</v>
      </c>
      <c r="BN2806" s="372">
        <f t="shared" si="95"/>
        <v>4.308382485</v>
      </c>
      <c r="BO2806" s="372">
        <f t="shared" si="95"/>
        <v>3.78964003</v>
      </c>
      <c r="BP2806" s="372">
        <f t="shared" si="95"/>
        <v>3.248106417</v>
      </c>
      <c r="BQ2806" s="372">
        <f t="shared" si="95"/>
        <v>2.683460469</v>
      </c>
      <c r="BR2806" s="372">
        <f t="shared" si="95"/>
        <v>2.113866273</v>
      </c>
      <c r="BS2806" s="372">
        <f t="shared" si="95"/>
        <v>1.542497755</v>
      </c>
      <c r="BT2806" s="372">
        <f t="shared" si="95"/>
        <v>0.9300961858</v>
      </c>
      <c r="BU2806" s="372">
        <f t="shared" si="95"/>
        <v>0.3042139544</v>
      </c>
      <c r="BV2806" s="32"/>
      <c r="BW2806" s="32"/>
      <c r="BX2806" s="32"/>
      <c r="BY2806" s="32"/>
      <c r="BZ2806" s="32"/>
      <c r="CA2806" s="32"/>
      <c r="CB2806" s="32"/>
      <c r="CC2806" s="32"/>
      <c r="CD2806" s="32"/>
    </row>
    <row r="2807" ht="15.75" hidden="1" customHeight="1" outlineLevel="1">
      <c r="A2807" s="365"/>
      <c r="B2807" s="38"/>
      <c r="C2807" s="372">
        <f>$C2698*'Assumptions (T&amp;D)'!C$24</f>
        <v>0.03680176156</v>
      </c>
      <c r="D2807" s="372">
        <f>$C2698*'Assumptions (T&amp;D)'!D$24</f>
        <v>0.07085565826</v>
      </c>
      <c r="E2807" s="372">
        <f>$C2698*'Assumptions (T&amp;D)'!E$24</f>
        <v>0.0655562046</v>
      </c>
      <c r="F2807" s="372">
        <f>$C2698*'Assumptions (T&amp;D)'!F$24</f>
        <v>0.06064930305</v>
      </c>
      <c r="G2807" s="372">
        <f>$C2698*'Assumptions (T&amp;D)'!G$24</f>
        <v>0.05603681561</v>
      </c>
      <c r="H2807" s="372">
        <f>$C2698*'Assumptions (T&amp;D)'!H$24</f>
        <v>0.05191501831</v>
      </c>
      <c r="I2807" s="372">
        <f>$C2698*'Assumptions (T&amp;D)'!I$24</f>
        <v>0.04798949708</v>
      </c>
      <c r="J2807" s="372">
        <f>$C2698*'Assumptions (T&amp;D)'!J$24</f>
        <v>0.04435838994</v>
      </c>
      <c r="K2807" s="372">
        <f>$C2698*'Assumptions (T&amp;D)'!K$24</f>
        <v>0.04376956175</v>
      </c>
      <c r="L2807" s="372">
        <f>$C2698*'Assumptions (T&amp;D)'!L$24</f>
        <v>0.04376956175</v>
      </c>
      <c r="M2807" s="372">
        <f>$C2698*'Assumptions (T&amp;D)'!M$24</f>
        <v>0.04376956175</v>
      </c>
      <c r="N2807" s="372">
        <f>$C2698*'Assumptions (T&amp;D)'!N$24</f>
        <v>0.04376956175</v>
      </c>
      <c r="O2807" s="372">
        <f>$C2698*'Assumptions (T&amp;D)'!O$24</f>
        <v>0.04376956175</v>
      </c>
      <c r="P2807" s="372">
        <f>$C2698*'Assumptions (T&amp;D)'!P$24</f>
        <v>0.04376956175</v>
      </c>
      <c r="Q2807" s="372">
        <f>$C2698*'Assumptions (T&amp;D)'!Q$24</f>
        <v>0.04376956175</v>
      </c>
      <c r="R2807" s="372">
        <f>$C2698*'Assumptions (T&amp;D)'!R$24</f>
        <v>0.04376956175</v>
      </c>
      <c r="S2807" s="372">
        <f>$C2698*'Assumptions (T&amp;D)'!S$24</f>
        <v>0.04376956175</v>
      </c>
      <c r="T2807" s="372">
        <f>$C2698*'Assumptions (T&amp;D)'!T$24</f>
        <v>0.04376956175</v>
      </c>
      <c r="U2807" s="372">
        <f>$C2698*'Assumptions (T&amp;D)'!U$24</f>
        <v>0.04376956175</v>
      </c>
      <c r="V2807" s="372">
        <f>$C2698*'Assumptions (T&amp;D)'!V$24</f>
        <v>0.04376956175</v>
      </c>
      <c r="W2807" s="372">
        <f>$C2698*'Assumptions (T&amp;D)'!W$24</f>
        <v>0.02188478088</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0.0154904386</v>
      </c>
      <c r="E2808" s="372">
        <f>$D2698*'Assumptions (T&amp;D)'!D$24</f>
        <v>0.02982425778</v>
      </c>
      <c r="F2808" s="372">
        <f>$D2698*'Assumptions (T&amp;D)'!E$24</f>
        <v>0.02759363463</v>
      </c>
      <c r="G2808" s="372">
        <f>$D2698*'Assumptions (T&amp;D)'!F$24</f>
        <v>0.02552824281</v>
      </c>
      <c r="H2808" s="372">
        <f>$D2698*'Assumptions (T&amp;D)'!G$24</f>
        <v>0.02358677451</v>
      </c>
      <c r="I2808" s="372">
        <f>$D2698*'Assumptions (T&amp;D)'!H$24</f>
        <v>0.02185184539</v>
      </c>
      <c r="J2808" s="372">
        <f>$D2698*'Assumptions (T&amp;D)'!I$24</f>
        <v>0.02019953193</v>
      </c>
      <c r="K2808" s="372">
        <f>$D2698*'Assumptions (T&amp;D)'!J$24</f>
        <v>0.01867114199</v>
      </c>
      <c r="L2808" s="372">
        <f>$D2698*'Assumptions (T&amp;D)'!K$24</f>
        <v>0.01842329498</v>
      </c>
      <c r="M2808" s="372">
        <f>$D2698*'Assumptions (T&amp;D)'!L$24</f>
        <v>0.01842329498</v>
      </c>
      <c r="N2808" s="372">
        <f>$D2698*'Assumptions (T&amp;D)'!M$24</f>
        <v>0.01842329498</v>
      </c>
      <c r="O2808" s="372">
        <f>$D2698*'Assumptions (T&amp;D)'!N$24</f>
        <v>0.01842329498</v>
      </c>
      <c r="P2808" s="372">
        <f>$D2698*'Assumptions (T&amp;D)'!O$24</f>
        <v>0.01842329498</v>
      </c>
      <c r="Q2808" s="372">
        <f>$D2698*'Assumptions (T&amp;D)'!P$24</f>
        <v>0.01842329498</v>
      </c>
      <c r="R2808" s="372">
        <f>$D2698*'Assumptions (T&amp;D)'!Q$24</f>
        <v>0.01842329498</v>
      </c>
      <c r="S2808" s="372">
        <f>$D2698*'Assumptions (T&amp;D)'!R$24</f>
        <v>0.01842329498</v>
      </c>
      <c r="T2808" s="372">
        <f>$D2698*'Assumptions (T&amp;D)'!S$24</f>
        <v>0.01842329498</v>
      </c>
      <c r="U2808" s="372">
        <f>$D2698*'Assumptions (T&amp;D)'!T$24</f>
        <v>0.01842329498</v>
      </c>
      <c r="V2808" s="372">
        <f>$D2698*'Assumptions (T&amp;D)'!U$24</f>
        <v>0.01842329498</v>
      </c>
      <c r="W2808" s="372">
        <f>$D2698*'Assumptions (T&amp;D)'!V$24</f>
        <v>0.01842329498</v>
      </c>
      <c r="X2808" s="372">
        <f>$D2698*'Assumptions (T&amp;D)'!W$24</f>
        <v>0.009211647488</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0.01490674794</v>
      </c>
      <c r="F2809" s="372">
        <f>$E2698*'Assumptions (T&amp;D)'!D$24</f>
        <v>0.0287004587</v>
      </c>
      <c r="G2809" s="372">
        <f>$E2698*'Assumptions (T&amp;D)'!E$24</f>
        <v>0.026553887</v>
      </c>
      <c r="H2809" s="372">
        <f>$E2698*'Assumptions (T&amp;D)'!F$24</f>
        <v>0.02456632061</v>
      </c>
      <c r="I2809" s="372">
        <f>$E2698*'Assumptions (T&amp;D)'!G$24</f>
        <v>0.0226980082</v>
      </c>
      <c r="J2809" s="372">
        <f>$E2698*'Assumptions (T&amp;D)'!H$24</f>
        <v>0.02102845243</v>
      </c>
      <c r="K2809" s="372">
        <f>$E2698*'Assumptions (T&amp;D)'!I$24</f>
        <v>0.01943839932</v>
      </c>
      <c r="L2809" s="372">
        <f>$E2698*'Assumptions (T&amp;D)'!J$24</f>
        <v>0.01796760019</v>
      </c>
      <c r="M2809" s="372">
        <f>$E2698*'Assumptions (T&amp;D)'!K$24</f>
        <v>0.01772909222</v>
      </c>
      <c r="N2809" s="372">
        <f>$E2698*'Assumptions (T&amp;D)'!L$24</f>
        <v>0.01772909222</v>
      </c>
      <c r="O2809" s="372">
        <f>$E2698*'Assumptions (T&amp;D)'!M$24</f>
        <v>0.01772909222</v>
      </c>
      <c r="P2809" s="372">
        <f>$E2698*'Assumptions (T&amp;D)'!N$24</f>
        <v>0.01772909222</v>
      </c>
      <c r="Q2809" s="372">
        <f>$E2698*'Assumptions (T&amp;D)'!O$24</f>
        <v>0.01772909222</v>
      </c>
      <c r="R2809" s="372">
        <f>$E2698*'Assumptions (T&amp;D)'!P$24</f>
        <v>0.01772909222</v>
      </c>
      <c r="S2809" s="372">
        <f>$E2698*'Assumptions (T&amp;D)'!Q$24</f>
        <v>0.01772909222</v>
      </c>
      <c r="T2809" s="372">
        <f>$E2698*'Assumptions (T&amp;D)'!R$24</f>
        <v>0.01772909222</v>
      </c>
      <c r="U2809" s="372">
        <f>$E2698*'Assumptions (T&amp;D)'!S$24</f>
        <v>0.01772909222</v>
      </c>
      <c r="V2809" s="372">
        <f>$E2698*'Assumptions (T&amp;D)'!T$24</f>
        <v>0.01772909222</v>
      </c>
      <c r="W2809" s="372">
        <f>$E2698*'Assumptions (T&amp;D)'!U$24</f>
        <v>0.01772909222</v>
      </c>
      <c r="X2809" s="372">
        <f>$E2698*'Assumptions (T&amp;D)'!V$24</f>
        <v>0.01772909222</v>
      </c>
      <c r="Y2809" s="372">
        <f>$E2698*'Assumptions (T&amp;D)'!W$24</f>
        <v>0.008864546109</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0.01605707569</v>
      </c>
      <c r="G2810" s="372">
        <f>$F2698*'Assumptions (T&amp;D)'!D$24</f>
        <v>0.03091522306</v>
      </c>
      <c r="H2810" s="372">
        <f>$F2698*'Assumptions (T&amp;D)'!E$24</f>
        <v>0.02860300416</v>
      </c>
      <c r="I2810" s="372">
        <f>$F2698*'Assumptions (T&amp;D)'!F$24</f>
        <v>0.02646206073</v>
      </c>
      <c r="J2810" s="372">
        <f>$F2698*'Assumptions (T&amp;D)'!G$24</f>
        <v>0.02444957391</v>
      </c>
      <c r="K2810" s="372">
        <f>$F2698*'Assumptions (T&amp;D)'!H$24</f>
        <v>0.02265118144</v>
      </c>
      <c r="L2810" s="372">
        <f>$F2698*'Assumptions (T&amp;D)'!I$24</f>
        <v>0.0209384267</v>
      </c>
      <c r="M2810" s="372">
        <f>$F2698*'Assumptions (T&amp;D)'!J$24</f>
        <v>0.01935412856</v>
      </c>
      <c r="N2810" s="372">
        <f>$F2698*'Assumptions (T&amp;D)'!K$24</f>
        <v>0.01909721535</v>
      </c>
      <c r="O2810" s="372">
        <f>$F2698*'Assumptions (T&amp;D)'!L$24</f>
        <v>0.01909721535</v>
      </c>
      <c r="P2810" s="372">
        <f>$F2698*'Assumptions (T&amp;D)'!M$24</f>
        <v>0.01909721535</v>
      </c>
      <c r="Q2810" s="372">
        <f>$F2698*'Assumptions (T&amp;D)'!N$24</f>
        <v>0.01909721535</v>
      </c>
      <c r="R2810" s="372">
        <f>$F2698*'Assumptions (T&amp;D)'!O$24</f>
        <v>0.01909721535</v>
      </c>
      <c r="S2810" s="372">
        <f>$F2698*'Assumptions (T&amp;D)'!P$24</f>
        <v>0.01909721535</v>
      </c>
      <c r="T2810" s="372">
        <f>$F2698*'Assumptions (T&amp;D)'!Q$24</f>
        <v>0.01909721535</v>
      </c>
      <c r="U2810" s="372">
        <f>$F2698*'Assumptions (T&amp;D)'!R$24</f>
        <v>0.01909721535</v>
      </c>
      <c r="V2810" s="372">
        <f>$F2698*'Assumptions (T&amp;D)'!S$24</f>
        <v>0.01909721535</v>
      </c>
      <c r="W2810" s="372">
        <f>$F2698*'Assumptions (T&amp;D)'!T$24</f>
        <v>0.01909721535</v>
      </c>
      <c r="X2810" s="372">
        <f>$F2698*'Assumptions (T&amp;D)'!U$24</f>
        <v>0.01909721535</v>
      </c>
      <c r="Y2810" s="372">
        <f>$F2698*'Assumptions (T&amp;D)'!V$24</f>
        <v>0.01909721535</v>
      </c>
      <c r="Z2810" s="372">
        <f>$F2698*'Assumptions (T&amp;D)'!W$24</f>
        <v>0.009548607675</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0.01565706972</v>
      </c>
      <c r="H2811" s="372">
        <f>$G2698*'Assumptions (T&amp;D)'!D$24</f>
        <v>0.03014507823</v>
      </c>
      <c r="I2811" s="372">
        <f>$G2698*'Assumptions (T&amp;D)'!E$24</f>
        <v>0.02789046019</v>
      </c>
      <c r="J2811" s="372">
        <f>$G2698*'Assumptions (T&amp;D)'!F$24</f>
        <v>0.02580285089</v>
      </c>
      <c r="K2811" s="372">
        <f>$G2698*'Assumptions (T&amp;D)'!G$24</f>
        <v>0.02384049815</v>
      </c>
      <c r="L2811" s="372">
        <f>$G2698*'Assumptions (T&amp;D)'!H$24</f>
        <v>0.02208690635</v>
      </c>
      <c r="M2811" s="372">
        <f>$G2698*'Assumptions (T&amp;D)'!I$24</f>
        <v>0.02041681891</v>
      </c>
      <c r="N2811" s="372">
        <f>$G2698*'Assumptions (T&amp;D)'!J$24</f>
        <v>0.01887198803</v>
      </c>
      <c r="O2811" s="372">
        <f>$G2698*'Assumptions (T&amp;D)'!K$24</f>
        <v>0.01862147492</v>
      </c>
      <c r="P2811" s="372">
        <f>$G2698*'Assumptions (T&amp;D)'!L$24</f>
        <v>0.01862147492</v>
      </c>
      <c r="Q2811" s="372">
        <f>$G2698*'Assumptions (T&amp;D)'!M$24</f>
        <v>0.01862147492</v>
      </c>
      <c r="R2811" s="372">
        <f>$G2698*'Assumptions (T&amp;D)'!N$24</f>
        <v>0.01862147492</v>
      </c>
      <c r="S2811" s="372">
        <f>$G2698*'Assumptions (T&amp;D)'!O$24</f>
        <v>0.01862147492</v>
      </c>
      <c r="T2811" s="372">
        <f>$G2698*'Assumptions (T&amp;D)'!P$24</f>
        <v>0.01862147492</v>
      </c>
      <c r="U2811" s="372">
        <f>$G2698*'Assumptions (T&amp;D)'!Q$24</f>
        <v>0.01862147492</v>
      </c>
      <c r="V2811" s="372">
        <f>$G2698*'Assumptions (T&amp;D)'!R$24</f>
        <v>0.01862147492</v>
      </c>
      <c r="W2811" s="372">
        <f>$G2698*'Assumptions (T&amp;D)'!S$24</f>
        <v>0.01862147492</v>
      </c>
      <c r="X2811" s="372">
        <f>$G2698*'Assumptions (T&amp;D)'!T$24</f>
        <v>0.01862147492</v>
      </c>
      <c r="Y2811" s="372">
        <f>$G2698*'Assumptions (T&amp;D)'!U$24</f>
        <v>0.01862147492</v>
      </c>
      <c r="Z2811" s="372">
        <f>$G2698*'Assumptions (T&amp;D)'!V$24</f>
        <v>0.01862147492</v>
      </c>
      <c r="AA2811" s="372">
        <f>$G2698*'Assumptions (T&amp;D)'!W$24</f>
        <v>0.009310737458</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0.02056261688</v>
      </c>
      <c r="I2812" s="372">
        <f>$H2698*'Assumptions (T&amp;D)'!D$24</f>
        <v>0.0395898917</v>
      </c>
      <c r="J2812" s="372">
        <f>$H2698*'Assumptions (T&amp;D)'!E$24</f>
        <v>0.03662887487</v>
      </c>
      <c r="K2812" s="372">
        <f>$H2698*'Assumptions (T&amp;D)'!F$24</f>
        <v>0.03388719262</v>
      </c>
      <c r="L2812" s="372">
        <f>$H2698*'Assumptions (T&amp;D)'!G$24</f>
        <v>0.0313100113</v>
      </c>
      <c r="M2812" s="372">
        <f>$H2698*'Assumptions (T&amp;D)'!H$24</f>
        <v>0.02900699821</v>
      </c>
      <c r="N2812" s="372">
        <f>$H2698*'Assumptions (T&amp;D)'!I$24</f>
        <v>0.02681365241</v>
      </c>
      <c r="O2812" s="372">
        <f>$H2698*'Assumptions (T&amp;D)'!J$24</f>
        <v>0.02478480755</v>
      </c>
      <c r="P2812" s="372">
        <f>$H2698*'Assumptions (T&amp;D)'!K$24</f>
        <v>0.02445580568</v>
      </c>
      <c r="Q2812" s="372">
        <f>$H2698*'Assumptions (T&amp;D)'!L$24</f>
        <v>0.02445580568</v>
      </c>
      <c r="R2812" s="372">
        <f>$H2698*'Assumptions (T&amp;D)'!M$24</f>
        <v>0.02445580568</v>
      </c>
      <c r="S2812" s="372">
        <f>$H2698*'Assumptions (T&amp;D)'!N$24</f>
        <v>0.02445580568</v>
      </c>
      <c r="T2812" s="372">
        <f>$H2698*'Assumptions (T&amp;D)'!O$24</f>
        <v>0.02445580568</v>
      </c>
      <c r="U2812" s="372">
        <f>$H2698*'Assumptions (T&amp;D)'!P$24</f>
        <v>0.02445580568</v>
      </c>
      <c r="V2812" s="372">
        <f>$H2698*'Assumptions (T&amp;D)'!Q$24</f>
        <v>0.02445580568</v>
      </c>
      <c r="W2812" s="372">
        <f>$H2698*'Assumptions (T&amp;D)'!R$24</f>
        <v>0.02445580568</v>
      </c>
      <c r="X2812" s="372">
        <f>$H2698*'Assumptions (T&amp;D)'!S$24</f>
        <v>0.02445580568</v>
      </c>
      <c r="Y2812" s="372">
        <f>$H2698*'Assumptions (T&amp;D)'!T$24</f>
        <v>0.02445580568</v>
      </c>
      <c r="Z2812" s="372">
        <f>$H2698*'Assumptions (T&amp;D)'!U$24</f>
        <v>0.02445580568</v>
      </c>
      <c r="AA2812" s="372">
        <f>$H2698*'Assumptions (T&amp;D)'!V$24</f>
        <v>0.02445580568</v>
      </c>
      <c r="AB2812" s="372">
        <f>$H2698*'Assumptions (T&amp;D)'!W$24</f>
        <v>0.01222790284</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0.03119569143</v>
      </c>
      <c r="J2813" s="372">
        <f>$I2698*'Assumptions (T&amp;D)'!D$24</f>
        <v>0.06006210456</v>
      </c>
      <c r="K2813" s="372">
        <f>$I2698*'Assumptions (T&amp;D)'!E$24</f>
        <v>0.055569925</v>
      </c>
      <c r="L2813" s="372">
        <f>$I2698*'Assumptions (T&amp;D)'!F$24</f>
        <v>0.05141049947</v>
      </c>
      <c r="M2813" s="372">
        <f>$I2698*'Assumptions (T&amp;D)'!G$24</f>
        <v>0.04750063948</v>
      </c>
      <c r="N2813" s="372">
        <f>$I2698*'Assumptions (T&amp;D)'!H$24</f>
        <v>0.04400672204</v>
      </c>
      <c r="O2813" s="372">
        <f>$I2698*'Assumptions (T&amp;D)'!I$24</f>
        <v>0.04067918162</v>
      </c>
      <c r="P2813" s="372">
        <f>$I2698*'Assumptions (T&amp;D)'!J$24</f>
        <v>0.03760120673</v>
      </c>
      <c r="Q2813" s="372">
        <f>$I2698*'Assumptions (T&amp;D)'!K$24</f>
        <v>0.03710207567</v>
      </c>
      <c r="R2813" s="372">
        <f>$I2698*'Assumptions (T&amp;D)'!L$24</f>
        <v>0.03710207567</v>
      </c>
      <c r="S2813" s="372">
        <f>$I2698*'Assumptions (T&amp;D)'!M$24</f>
        <v>0.03710207567</v>
      </c>
      <c r="T2813" s="372">
        <f>$I2698*'Assumptions (T&amp;D)'!N$24</f>
        <v>0.03710207567</v>
      </c>
      <c r="U2813" s="372">
        <f>$I2698*'Assumptions (T&amp;D)'!O$24</f>
        <v>0.03710207567</v>
      </c>
      <c r="V2813" s="372">
        <f>$I2698*'Assumptions (T&amp;D)'!P$24</f>
        <v>0.03710207567</v>
      </c>
      <c r="W2813" s="372">
        <f>$I2698*'Assumptions (T&amp;D)'!Q$24</f>
        <v>0.03710207567</v>
      </c>
      <c r="X2813" s="372">
        <f>$I2698*'Assumptions (T&amp;D)'!R$24</f>
        <v>0.03710207567</v>
      </c>
      <c r="Y2813" s="372">
        <f>$I2698*'Assumptions (T&amp;D)'!S$24</f>
        <v>0.03710207567</v>
      </c>
      <c r="Z2813" s="372">
        <f>$I2698*'Assumptions (T&amp;D)'!T$24</f>
        <v>0.03710207567</v>
      </c>
      <c r="AA2813" s="372">
        <f>$I2698*'Assumptions (T&amp;D)'!U$24</f>
        <v>0.03710207567</v>
      </c>
      <c r="AB2813" s="372">
        <f>$I2698*'Assumptions (T&amp;D)'!V$24</f>
        <v>0.03710207567</v>
      </c>
      <c r="AC2813" s="372">
        <f>$I2698*'Assumptions (T&amp;D)'!W$24</f>
        <v>0.01855103784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0.02614630071</v>
      </c>
      <c r="K2814" s="372">
        <f>$J2698*'Assumptions (T&amp;D)'!D$24</f>
        <v>0.05034034431</v>
      </c>
      <c r="L2814" s="372">
        <f>$J2698*'Assumptions (T&amp;D)'!E$24</f>
        <v>0.046575277</v>
      </c>
      <c r="M2814" s="372">
        <f>$J2698*'Assumptions (T&amp;D)'!F$24</f>
        <v>0.04308910358</v>
      </c>
      <c r="N2814" s="372">
        <f>$J2698*'Assumptions (T&amp;D)'!G$24</f>
        <v>0.03981210055</v>
      </c>
      <c r="O2814" s="372">
        <f>$J2698*'Assumptions (T&amp;D)'!H$24</f>
        <v>0.03688371487</v>
      </c>
      <c r="P2814" s="372">
        <f>$J2698*'Assumptions (T&amp;D)'!I$24</f>
        <v>0.03409477613</v>
      </c>
      <c r="Q2814" s="372">
        <f>$J2698*'Assumptions (T&amp;D)'!J$24</f>
        <v>0.03151500779</v>
      </c>
      <c r="R2814" s="372">
        <f>$J2698*'Assumptions (T&amp;D)'!K$24</f>
        <v>0.03109666698</v>
      </c>
      <c r="S2814" s="372">
        <f>$J2698*'Assumptions (T&amp;D)'!L$24</f>
        <v>0.03109666698</v>
      </c>
      <c r="T2814" s="372">
        <f>$J2698*'Assumptions (T&amp;D)'!M$24</f>
        <v>0.03109666698</v>
      </c>
      <c r="U2814" s="372">
        <f>$J2698*'Assumptions (T&amp;D)'!N$24</f>
        <v>0.03109666698</v>
      </c>
      <c r="V2814" s="372">
        <f>$J2698*'Assumptions (T&amp;D)'!O$24</f>
        <v>0.03109666698</v>
      </c>
      <c r="W2814" s="372">
        <f>$J2698*'Assumptions (T&amp;D)'!P$24</f>
        <v>0.03109666698</v>
      </c>
      <c r="X2814" s="372">
        <f>$J2698*'Assumptions (T&amp;D)'!Q$24</f>
        <v>0.03109666698</v>
      </c>
      <c r="Y2814" s="372">
        <f>$J2698*'Assumptions (T&amp;D)'!R$24</f>
        <v>0.03109666698</v>
      </c>
      <c r="Z2814" s="372">
        <f>$J2698*'Assumptions (T&amp;D)'!S$24</f>
        <v>0.03109666698</v>
      </c>
      <c r="AA2814" s="372">
        <f>$J2698*'Assumptions (T&amp;D)'!T$24</f>
        <v>0.03109666698</v>
      </c>
      <c r="AB2814" s="372">
        <f>$J2698*'Assumptions (T&amp;D)'!U$24</f>
        <v>0.03109666698</v>
      </c>
      <c r="AC2814" s="372">
        <f>$J2698*'Assumptions (T&amp;D)'!V$24</f>
        <v>0.03109666698</v>
      </c>
      <c r="AD2814" s="372">
        <f>$J2698*'Assumptions (T&amp;D)'!W$24</f>
        <v>0.01554833349</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0.03998078016</v>
      </c>
      <c r="L2815" s="372">
        <f>$K2698*'Assumptions (T&amp;D)'!D$24</f>
        <v>0.07697632873</v>
      </c>
      <c r="M2815" s="372">
        <f>$K2698*'Assumptions (T&amp;D)'!E$24</f>
        <v>0.07121909639</v>
      </c>
      <c r="N2815" s="372">
        <f>$K2698*'Assumptions (T&amp;D)'!F$24</f>
        <v>0.0658883257</v>
      </c>
      <c r="O2815" s="372">
        <f>$K2698*'Assumptions (T&amp;D)'!G$24</f>
        <v>0.06087740126</v>
      </c>
      <c r="P2815" s="372">
        <f>$K2698*'Assumptions (T&amp;D)'!H$24</f>
        <v>0.05639955388</v>
      </c>
      <c r="Q2815" s="372">
        <f>$K2698*'Assumptions (T&amp;D)'!I$24</f>
        <v>0.05213493733</v>
      </c>
      <c r="R2815" s="372">
        <f>$K2698*'Assumptions (T&amp;D)'!J$24</f>
        <v>0.04819016702</v>
      </c>
      <c r="S2815" s="372">
        <f>$K2698*'Assumptions (T&amp;D)'!K$24</f>
        <v>0.04755047454</v>
      </c>
      <c r="T2815" s="372">
        <f>$K2698*'Assumptions (T&amp;D)'!L$24</f>
        <v>0.04755047454</v>
      </c>
      <c r="U2815" s="372">
        <f>$K2698*'Assumptions (T&amp;D)'!M$24</f>
        <v>0.04755047454</v>
      </c>
      <c r="V2815" s="372">
        <f>$K2698*'Assumptions (T&amp;D)'!N$24</f>
        <v>0.04755047454</v>
      </c>
      <c r="W2815" s="372">
        <f>$K2698*'Assumptions (T&amp;D)'!O$24</f>
        <v>0.04755047454</v>
      </c>
      <c r="X2815" s="372">
        <f>$K2698*'Assumptions (T&amp;D)'!P$24</f>
        <v>0.04755047454</v>
      </c>
      <c r="Y2815" s="372">
        <f>$K2698*'Assumptions (T&amp;D)'!Q$24</f>
        <v>0.04755047454</v>
      </c>
      <c r="Z2815" s="372">
        <f>$K2698*'Assumptions (T&amp;D)'!R$24</f>
        <v>0.04755047454</v>
      </c>
      <c r="AA2815" s="372">
        <f>$K2698*'Assumptions (T&amp;D)'!S$24</f>
        <v>0.04755047454</v>
      </c>
      <c r="AB2815" s="372">
        <f>$K2698*'Assumptions (T&amp;D)'!T$24</f>
        <v>0.04755047454</v>
      </c>
      <c r="AC2815" s="372">
        <f>$K2698*'Assumptions (T&amp;D)'!U$24</f>
        <v>0.04755047454</v>
      </c>
      <c r="AD2815" s="372">
        <f>$K2698*'Assumptions (T&amp;D)'!V$24</f>
        <v>0.04755047454</v>
      </c>
      <c r="AE2815" s="372">
        <f>$K2698*'Assumptions (T&amp;D)'!W$24</f>
        <v>0.02377523727</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0.03383207333</v>
      </c>
      <c r="M2816" s="372">
        <f>$L2698*'Assumptions (T&amp;D)'!D$24</f>
        <v>0.06513801852</v>
      </c>
      <c r="N2816" s="372">
        <f>$L2698*'Assumptions (T&amp;D)'!E$24</f>
        <v>0.06026619996</v>
      </c>
      <c r="O2816" s="372">
        <f>$L2698*'Assumptions (T&amp;D)'!F$24</f>
        <v>0.05575525685</v>
      </c>
      <c r="P2816" s="372">
        <f>$L2698*'Assumptions (T&amp;D)'!G$24</f>
        <v>0.05151497033</v>
      </c>
      <c r="Q2816" s="372">
        <f>$L2698*'Assumptions (T&amp;D)'!H$24</f>
        <v>0.04772577811</v>
      </c>
      <c r="R2816" s="372">
        <f>$L2698*'Assumptions (T&amp;D)'!I$24</f>
        <v>0.04411702362</v>
      </c>
      <c r="S2816" s="372">
        <f>$L2698*'Assumptions (T&amp;D)'!J$24</f>
        <v>0.04077892572</v>
      </c>
      <c r="T2816" s="372">
        <f>$L2698*'Assumptions (T&amp;D)'!K$24</f>
        <v>0.04023761255</v>
      </c>
      <c r="U2816" s="372">
        <f>$L2698*'Assumptions (T&amp;D)'!L$24</f>
        <v>0.04023761255</v>
      </c>
      <c r="V2816" s="372">
        <f>$L2698*'Assumptions (T&amp;D)'!M$24</f>
        <v>0.04023761255</v>
      </c>
      <c r="W2816" s="372">
        <f>$L2698*'Assumptions (T&amp;D)'!N$24</f>
        <v>0.04023761255</v>
      </c>
      <c r="X2816" s="372">
        <f>$L2698*'Assumptions (T&amp;D)'!O$24</f>
        <v>0.04023761255</v>
      </c>
      <c r="Y2816" s="372">
        <f>$L2698*'Assumptions (T&amp;D)'!P$24</f>
        <v>0.04023761255</v>
      </c>
      <c r="Z2816" s="372">
        <f>$L2698*'Assumptions (T&amp;D)'!Q$24</f>
        <v>0.04023761255</v>
      </c>
      <c r="AA2816" s="372">
        <f>$L2698*'Assumptions (T&amp;D)'!R$24</f>
        <v>0.04023761255</v>
      </c>
      <c r="AB2816" s="372">
        <f>$L2698*'Assumptions (T&amp;D)'!S$24</f>
        <v>0.04023761255</v>
      </c>
      <c r="AC2816" s="372">
        <f>$L2698*'Assumptions (T&amp;D)'!T$24</f>
        <v>0.04023761255</v>
      </c>
      <c r="AD2816" s="372">
        <f>$L2698*'Assumptions (T&amp;D)'!U$24</f>
        <v>0.04023761255</v>
      </c>
      <c r="AE2816" s="372">
        <f>$L2698*'Assumptions (T&amp;D)'!V$24</f>
        <v>0.04023761255</v>
      </c>
      <c r="AF2816" s="372">
        <f>$L2698*'Assumptions (T&amp;D)'!W$24</f>
        <v>0.02011880627</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0.04207220221</v>
      </c>
      <c r="N2817" s="372">
        <f>$M2698*'Assumptions (T&amp;D)'!D$24</f>
        <v>0.08100301333</v>
      </c>
      <c r="O2817" s="372">
        <f>$M2698*'Assumptions (T&amp;D)'!E$24</f>
        <v>0.07494461621</v>
      </c>
      <c r="P2817" s="372">
        <f>$M2698*'Assumptions (T&amp;D)'!F$24</f>
        <v>0.06933498925</v>
      </c>
      <c r="Q2817" s="372">
        <f>$M2698*'Assumptions (T&amp;D)'!G$24</f>
        <v>0.0640619399</v>
      </c>
      <c r="R2817" s="372">
        <f>$M2698*'Assumptions (T&amp;D)'!H$24</f>
        <v>0.05934985325</v>
      </c>
      <c r="S2817" s="372">
        <f>$M2698*'Assumptions (T&amp;D)'!I$24</f>
        <v>0.05486215168</v>
      </c>
      <c r="T2817" s="372">
        <f>$M2698*'Assumptions (T&amp;D)'!J$24</f>
        <v>0.05071102773</v>
      </c>
      <c r="U2817" s="372">
        <f>$M2698*'Assumptions (T&amp;D)'!K$24</f>
        <v>0.0500378725</v>
      </c>
      <c r="V2817" s="372">
        <f>$M2698*'Assumptions (T&amp;D)'!L$24</f>
        <v>0.0500378725</v>
      </c>
      <c r="W2817" s="372">
        <f>$M2698*'Assumptions (T&amp;D)'!M$24</f>
        <v>0.0500378725</v>
      </c>
      <c r="X2817" s="372">
        <f>$M2698*'Assumptions (T&amp;D)'!N$24</f>
        <v>0.0500378725</v>
      </c>
      <c r="Y2817" s="372">
        <f>$M2698*'Assumptions (T&amp;D)'!O$24</f>
        <v>0.0500378725</v>
      </c>
      <c r="Z2817" s="372">
        <f>$M2698*'Assumptions (T&amp;D)'!P$24</f>
        <v>0.0500378725</v>
      </c>
      <c r="AA2817" s="372">
        <f>$M2698*'Assumptions (T&amp;D)'!Q$24</f>
        <v>0.0500378725</v>
      </c>
      <c r="AB2817" s="372">
        <f>$M2698*'Assumptions (T&amp;D)'!R$24</f>
        <v>0.0500378725</v>
      </c>
      <c r="AC2817" s="372">
        <f>$M2698*'Assumptions (T&amp;D)'!S$24</f>
        <v>0.0500378725</v>
      </c>
      <c r="AD2817" s="372">
        <f>$M2698*'Assumptions (T&amp;D)'!T$24</f>
        <v>0.0500378725</v>
      </c>
      <c r="AE2817" s="372">
        <f>$M2698*'Assumptions (T&amp;D)'!U$24</f>
        <v>0.0500378725</v>
      </c>
      <c r="AF2817" s="372">
        <f>$M2698*'Assumptions (T&amp;D)'!V$24</f>
        <v>0.0500378725</v>
      </c>
      <c r="AG2817" s="372">
        <f>$M2698*'Assumptions (T&amp;D)'!W$24</f>
        <v>0.02501893625</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0.04968427516</v>
      </c>
      <c r="O2818" s="372">
        <f>$N2698*'Assumptions (T&amp;D)'!D$24</f>
        <v>0.09565879111</v>
      </c>
      <c r="P2818" s="372">
        <f>$N2698*'Assumptions (T&amp;D)'!E$24</f>
        <v>0.08850425549</v>
      </c>
      <c r="Q2818" s="372">
        <f>$N2698*'Assumptions (T&amp;D)'!F$24</f>
        <v>0.08187968547</v>
      </c>
      <c r="R2818" s="372">
        <f>$N2698*'Assumptions (T&amp;D)'!G$24</f>
        <v>0.07565258965</v>
      </c>
      <c r="S2818" s="372">
        <f>$N2698*'Assumptions (T&amp;D)'!H$24</f>
        <v>0.07008795083</v>
      </c>
      <c r="T2818" s="372">
        <f>$N2698*'Assumptions (T&amp;D)'!I$24</f>
        <v>0.06478829481</v>
      </c>
      <c r="U2818" s="372">
        <f>$N2698*'Assumptions (T&amp;D)'!J$24</f>
        <v>0.05988611299</v>
      </c>
      <c r="V2818" s="372">
        <f>$N2698*'Assumptions (T&amp;D)'!K$24</f>
        <v>0.05909116459</v>
      </c>
      <c r="W2818" s="372">
        <f>$N2698*'Assumptions (T&amp;D)'!L$24</f>
        <v>0.05909116459</v>
      </c>
      <c r="X2818" s="372">
        <f>$N2698*'Assumptions (T&amp;D)'!M$24</f>
        <v>0.05909116459</v>
      </c>
      <c r="Y2818" s="372">
        <f>$N2698*'Assumptions (T&amp;D)'!N$24</f>
        <v>0.05909116459</v>
      </c>
      <c r="Z2818" s="372">
        <f>$N2698*'Assumptions (T&amp;D)'!O$24</f>
        <v>0.05909116459</v>
      </c>
      <c r="AA2818" s="372">
        <f>$N2698*'Assumptions (T&amp;D)'!P$24</f>
        <v>0.05909116459</v>
      </c>
      <c r="AB2818" s="372">
        <f>$N2698*'Assumptions (T&amp;D)'!Q$24</f>
        <v>0.05909116459</v>
      </c>
      <c r="AC2818" s="372">
        <f>$N2698*'Assumptions (T&amp;D)'!R$24</f>
        <v>0.05909116459</v>
      </c>
      <c r="AD2818" s="372">
        <f>$N2698*'Assumptions (T&amp;D)'!S$24</f>
        <v>0.05909116459</v>
      </c>
      <c r="AE2818" s="372">
        <f>$N2698*'Assumptions (T&amp;D)'!T$24</f>
        <v>0.05909116459</v>
      </c>
      <c r="AF2818" s="372">
        <f>$N2698*'Assumptions (T&amp;D)'!U$24</f>
        <v>0.05909116459</v>
      </c>
      <c r="AG2818" s="372">
        <f>$N2698*'Assumptions (T&amp;D)'!V$24</f>
        <v>0.05909116459</v>
      </c>
      <c r="AH2818" s="372">
        <f>$N2698*'Assumptions (T&amp;D)'!W$24</f>
        <v>0.0295455823</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0.04257760547</v>
      </c>
      <c r="P2819" s="372">
        <f>$O2698*'Assumptions (T&amp;D)'!D$24</f>
        <v>0.08197608307</v>
      </c>
      <c r="Q2819" s="372">
        <f>$O2698*'Assumptions (T&amp;D)'!E$24</f>
        <v>0.07584490789</v>
      </c>
      <c r="R2819" s="372">
        <f>$O2698*'Assumptions (T&amp;D)'!F$24</f>
        <v>0.07016789382</v>
      </c>
      <c r="S2819" s="372">
        <f>$O2698*'Assumptions (T&amp;D)'!G$24</f>
        <v>0.0648315006</v>
      </c>
      <c r="T2819" s="372">
        <f>$O2698*'Assumptions (T&amp;D)'!H$24</f>
        <v>0.06006280879</v>
      </c>
      <c r="U2819" s="372">
        <f>$O2698*'Assumptions (T&amp;D)'!I$24</f>
        <v>0.05552119754</v>
      </c>
      <c r="V2819" s="372">
        <f>$O2698*'Assumptions (T&amp;D)'!J$24</f>
        <v>0.05132020713</v>
      </c>
      <c r="W2819" s="372">
        <f>$O2698*'Assumptions (T&amp;D)'!K$24</f>
        <v>0.05063896544</v>
      </c>
      <c r="X2819" s="372">
        <f>$O2698*'Assumptions (T&amp;D)'!L$24</f>
        <v>0.05063896544</v>
      </c>
      <c r="Y2819" s="372">
        <f>$O2698*'Assumptions (T&amp;D)'!M$24</f>
        <v>0.05063896544</v>
      </c>
      <c r="Z2819" s="372">
        <f>$O2698*'Assumptions (T&amp;D)'!N$24</f>
        <v>0.05063896544</v>
      </c>
      <c r="AA2819" s="372">
        <f>$O2698*'Assumptions (T&amp;D)'!O$24</f>
        <v>0.05063896544</v>
      </c>
      <c r="AB2819" s="372">
        <f>$O2698*'Assumptions (T&amp;D)'!P$24</f>
        <v>0.05063896544</v>
      </c>
      <c r="AC2819" s="372">
        <f>$O2698*'Assumptions (T&amp;D)'!Q$24</f>
        <v>0.05063896544</v>
      </c>
      <c r="AD2819" s="372">
        <f>$O2698*'Assumptions (T&amp;D)'!R$24</f>
        <v>0.05063896544</v>
      </c>
      <c r="AE2819" s="372">
        <f>$O2698*'Assumptions (T&amp;D)'!S$24</f>
        <v>0.05063896544</v>
      </c>
      <c r="AF2819" s="372">
        <f>$O2698*'Assumptions (T&amp;D)'!T$24</f>
        <v>0.05063896544</v>
      </c>
      <c r="AG2819" s="372">
        <f>$O2698*'Assumptions (T&amp;D)'!U$24</f>
        <v>0.05063896544</v>
      </c>
      <c r="AH2819" s="372">
        <f>$O2698*'Assumptions (T&amp;D)'!V$24</f>
        <v>0.05063896544</v>
      </c>
      <c r="AI2819" s="372">
        <f>$O2698*'Assumptions (T&amp;D)'!W$24</f>
        <v>0.02531948272</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0.07328935084</v>
      </c>
      <c r="Q2820" s="372">
        <f>$P2698*'Assumptions (T&amp;D)'!D$24</f>
        <v>0.1411064302</v>
      </c>
      <c r="R2820" s="372">
        <f>$P2698*'Assumptions (T&amp;D)'!E$24</f>
        <v>0.1305527636</v>
      </c>
      <c r="S2820" s="372">
        <f>$P2698*'Assumptions (T&amp;D)'!F$24</f>
        <v>0.1207808502</v>
      </c>
      <c r="T2820" s="372">
        <f>$P2698*'Assumptions (T&amp;D)'!G$24</f>
        <v>0.1115952515</v>
      </c>
      <c r="U2820" s="372">
        <f>$P2698*'Assumptions (T&amp;D)'!H$24</f>
        <v>0.1033868443</v>
      </c>
      <c r="V2820" s="372">
        <f>$P2698*'Assumptions (T&amp;D)'!I$24</f>
        <v>0.0955693135</v>
      </c>
      <c r="W2820" s="372">
        <f>$P2698*'Assumptions (T&amp;D)'!J$24</f>
        <v>0.08833809755</v>
      </c>
      <c r="X2820" s="372">
        <f>$P2698*'Assumptions (T&amp;D)'!K$24</f>
        <v>0.08716546794</v>
      </c>
      <c r="Y2820" s="372">
        <f>$P2698*'Assumptions (T&amp;D)'!L$24</f>
        <v>0.08716546794</v>
      </c>
      <c r="Z2820" s="372">
        <f>$P2698*'Assumptions (T&amp;D)'!M$24</f>
        <v>0.08716546794</v>
      </c>
      <c r="AA2820" s="372">
        <f>$P2698*'Assumptions (T&amp;D)'!N$24</f>
        <v>0.08716546794</v>
      </c>
      <c r="AB2820" s="372">
        <f>$P2698*'Assumptions (T&amp;D)'!O$24</f>
        <v>0.08716546794</v>
      </c>
      <c r="AC2820" s="372">
        <f>$P2698*'Assumptions (T&amp;D)'!P$24</f>
        <v>0.08716546794</v>
      </c>
      <c r="AD2820" s="372">
        <f>$P2698*'Assumptions (T&amp;D)'!Q$24</f>
        <v>0.08716546794</v>
      </c>
      <c r="AE2820" s="372">
        <f>$P2698*'Assumptions (T&amp;D)'!R$24</f>
        <v>0.08716546794</v>
      </c>
      <c r="AF2820" s="372">
        <f>$P2698*'Assumptions (T&amp;D)'!S$24</f>
        <v>0.08716546794</v>
      </c>
      <c r="AG2820" s="372">
        <f>$P2698*'Assumptions (T&amp;D)'!T$24</f>
        <v>0.08716546794</v>
      </c>
      <c r="AH2820" s="372">
        <f>$P2698*'Assumptions (T&amp;D)'!U$24</f>
        <v>0.08716546794</v>
      </c>
      <c r="AI2820" s="372">
        <f>$P2698*'Assumptions (T&amp;D)'!V$24</f>
        <v>0.08716546794</v>
      </c>
      <c r="AJ2820" s="372">
        <f>$P2698*'Assumptions (T&amp;D)'!W$24</f>
        <v>0.04358273397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0.1174052146</v>
      </c>
      <c r="R2821" s="372">
        <f>$Q2698*'Assumptions (T&amp;D)'!D$24</f>
        <v>0.2260441731</v>
      </c>
      <c r="S2821" s="372">
        <f>$Q2698*'Assumptions (T&amp;D)'!E$24</f>
        <v>0.2091378222</v>
      </c>
      <c r="T2821" s="372">
        <f>$Q2698*'Assumptions (T&amp;D)'!F$24</f>
        <v>0.1934837936</v>
      </c>
      <c r="U2821" s="372">
        <f>$Q2698*'Assumptions (T&amp;D)'!G$24</f>
        <v>0.1787690067</v>
      </c>
      <c r="V2821" s="372">
        <f>$Q2698*'Assumptions (T&amp;D)'!H$24</f>
        <v>0.1656196227</v>
      </c>
      <c r="W2821" s="372">
        <f>$Q2698*'Assumptions (T&amp;D)'!I$24</f>
        <v>0.1530963998</v>
      </c>
      <c r="X2821" s="372">
        <f>$Q2698*'Assumptions (T&amp;D)'!J$24</f>
        <v>0.1415124186</v>
      </c>
      <c r="Y2821" s="372">
        <f>$Q2698*'Assumptions (T&amp;D)'!K$24</f>
        <v>0.1396339352</v>
      </c>
      <c r="Z2821" s="372">
        <f>$Q2698*'Assumptions (T&amp;D)'!L$24</f>
        <v>0.1396339352</v>
      </c>
      <c r="AA2821" s="372">
        <f>$Q2698*'Assumptions (T&amp;D)'!M$24</f>
        <v>0.1396339352</v>
      </c>
      <c r="AB2821" s="372">
        <f>$Q2698*'Assumptions (T&amp;D)'!N$24</f>
        <v>0.1396339352</v>
      </c>
      <c r="AC2821" s="372">
        <f>$Q2698*'Assumptions (T&amp;D)'!O$24</f>
        <v>0.1396339352</v>
      </c>
      <c r="AD2821" s="372">
        <f>$Q2698*'Assumptions (T&amp;D)'!P$24</f>
        <v>0.1396339352</v>
      </c>
      <c r="AE2821" s="372">
        <f>$Q2698*'Assumptions (T&amp;D)'!Q$24</f>
        <v>0.1396339352</v>
      </c>
      <c r="AF2821" s="372">
        <f>$Q2698*'Assumptions (T&amp;D)'!R$24</f>
        <v>0.1396339352</v>
      </c>
      <c r="AG2821" s="372">
        <f>$Q2698*'Assumptions (T&amp;D)'!S$24</f>
        <v>0.1396339352</v>
      </c>
      <c r="AH2821" s="372">
        <f>$Q2698*'Assumptions (T&amp;D)'!T$24</f>
        <v>0.1396339352</v>
      </c>
      <c r="AI2821" s="372">
        <f>$Q2698*'Assumptions (T&amp;D)'!U$24</f>
        <v>0.1396339352</v>
      </c>
      <c r="AJ2821" s="372">
        <f>$Q2698*'Assumptions (T&amp;D)'!V$24</f>
        <v>0.1396339352</v>
      </c>
      <c r="AK2821" s="372">
        <f>$Q2698*'Assumptions (T&amp;D)'!W$24</f>
        <v>0.06981696759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0.1209029517</v>
      </c>
      <c r="S2822" s="372">
        <f>$R2698*'Assumptions (T&amp;D)'!D$24</f>
        <v>0.232778483</v>
      </c>
      <c r="T2822" s="372">
        <f>$R2698*'Assumptions (T&amp;D)'!E$24</f>
        <v>0.215368458</v>
      </c>
      <c r="U2822" s="372">
        <f>$R2698*'Assumptions (T&amp;D)'!F$24</f>
        <v>0.1992480644</v>
      </c>
      <c r="V2822" s="372">
        <f>$R2698*'Assumptions (T&amp;D)'!G$24</f>
        <v>0.1840948945</v>
      </c>
      <c r="W2822" s="372">
        <f>$R2698*'Assumptions (T&amp;D)'!H$24</f>
        <v>0.1705537639</v>
      </c>
      <c r="X2822" s="372">
        <f>$R2698*'Assumptions (T&amp;D)'!I$24</f>
        <v>0.157657449</v>
      </c>
      <c r="Y2822" s="372">
        <f>$R2698*'Assumptions (T&amp;D)'!J$24</f>
        <v>0.1457283578</v>
      </c>
      <c r="Z2822" s="372">
        <f>$R2698*'Assumptions (T&amp;D)'!K$24</f>
        <v>0.1437939106</v>
      </c>
      <c r="AA2822" s="372">
        <f>$R2698*'Assumptions (T&amp;D)'!L$24</f>
        <v>0.1437939106</v>
      </c>
      <c r="AB2822" s="372">
        <f>$R2698*'Assumptions (T&amp;D)'!M$24</f>
        <v>0.1437939106</v>
      </c>
      <c r="AC2822" s="372">
        <f>$R2698*'Assumptions (T&amp;D)'!N$24</f>
        <v>0.1437939106</v>
      </c>
      <c r="AD2822" s="372">
        <f>$R2698*'Assumptions (T&amp;D)'!O$24</f>
        <v>0.1437939106</v>
      </c>
      <c r="AE2822" s="372">
        <f>$R2698*'Assumptions (T&amp;D)'!P$24</f>
        <v>0.1437939106</v>
      </c>
      <c r="AF2822" s="372">
        <f>$R2698*'Assumptions (T&amp;D)'!Q$24</f>
        <v>0.1437939106</v>
      </c>
      <c r="AG2822" s="372">
        <f>$R2698*'Assumptions (T&amp;D)'!R$24</f>
        <v>0.1437939106</v>
      </c>
      <c r="AH2822" s="372">
        <f>$R2698*'Assumptions (T&amp;D)'!S$24</f>
        <v>0.1437939106</v>
      </c>
      <c r="AI2822" s="372">
        <f>$R2698*'Assumptions (T&amp;D)'!T$24</f>
        <v>0.1437939106</v>
      </c>
      <c r="AJ2822" s="372">
        <f>$R2698*'Assumptions (T&amp;D)'!U$24</f>
        <v>0.1437939106</v>
      </c>
      <c r="AK2822" s="372">
        <f>$R2698*'Assumptions (T&amp;D)'!V$24</f>
        <v>0.1437939106</v>
      </c>
      <c r="AL2822" s="372">
        <f>$R2698*'Assumptions (T&amp;D)'!W$24</f>
        <v>0.07189695529</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0.1440489955</v>
      </c>
      <c r="T2823" s="372">
        <f>$S2698*'Assumptions (T&amp;D)'!D$24</f>
        <v>0.2773423326</v>
      </c>
      <c r="U2823" s="372">
        <f>$S2698*'Assumptions (T&amp;D)'!E$24</f>
        <v>0.2565992772</v>
      </c>
      <c r="V2823" s="372">
        <f>$S2698*'Assumptions (T&amp;D)'!F$24</f>
        <v>0.2373927445</v>
      </c>
      <c r="W2823" s="372">
        <f>$S2698*'Assumptions (T&amp;D)'!G$24</f>
        <v>0.2193386037</v>
      </c>
      <c r="X2823" s="372">
        <f>$S2698*'Assumptions (T&amp;D)'!H$24</f>
        <v>0.2032051163</v>
      </c>
      <c r="Y2823" s="372">
        <f>$S2698*'Assumptions (T&amp;D)'!I$24</f>
        <v>0.1878398901</v>
      </c>
      <c r="Z2823" s="372">
        <f>$S2698*'Assumptions (T&amp;D)'!J$24</f>
        <v>0.1736270559</v>
      </c>
      <c r="AA2823" s="372">
        <f>$S2698*'Assumptions (T&amp;D)'!K$24</f>
        <v>0.1713222719</v>
      </c>
      <c r="AB2823" s="372">
        <f>$S2698*'Assumptions (T&amp;D)'!L$24</f>
        <v>0.1713222719</v>
      </c>
      <c r="AC2823" s="372">
        <f>$S2698*'Assumptions (T&amp;D)'!M$24</f>
        <v>0.1713222719</v>
      </c>
      <c r="AD2823" s="372">
        <f>$S2698*'Assumptions (T&amp;D)'!N$24</f>
        <v>0.1713222719</v>
      </c>
      <c r="AE2823" s="372">
        <f>$S2698*'Assumptions (T&amp;D)'!O$24</f>
        <v>0.1713222719</v>
      </c>
      <c r="AF2823" s="372">
        <f>$S2698*'Assumptions (T&amp;D)'!P$24</f>
        <v>0.1713222719</v>
      </c>
      <c r="AG2823" s="372">
        <f>$S2698*'Assumptions (T&amp;D)'!Q$24</f>
        <v>0.1713222719</v>
      </c>
      <c r="AH2823" s="372">
        <f>$S2698*'Assumptions (T&amp;D)'!R$24</f>
        <v>0.1713222719</v>
      </c>
      <c r="AI2823" s="372">
        <f>$S2698*'Assumptions (T&amp;D)'!S$24</f>
        <v>0.1713222719</v>
      </c>
      <c r="AJ2823" s="372">
        <f>$S2698*'Assumptions (T&amp;D)'!T$24</f>
        <v>0.1713222719</v>
      </c>
      <c r="AK2823" s="372">
        <f>$S2698*'Assumptions (T&amp;D)'!U$24</f>
        <v>0.1713222719</v>
      </c>
      <c r="AL2823" s="372">
        <f>$S2698*'Assumptions (T&amp;D)'!V$24</f>
        <v>0.1713222719</v>
      </c>
      <c r="AM2823" s="372">
        <f>$S2698*'Assumptions (T&amp;D)'!W$24</f>
        <v>0.08566113596</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0.1050101577</v>
      </c>
      <c r="U2824" s="372">
        <f>$T2698*'Assumptions (T&amp;D)'!D$24</f>
        <v>0.202179557</v>
      </c>
      <c r="V2824" s="372">
        <f>$T2698*'Assumptions (T&amp;D)'!E$24</f>
        <v>0.1870580943</v>
      </c>
      <c r="W2824" s="372">
        <f>$T2698*'Assumptions (T&amp;D)'!F$24</f>
        <v>0.1730567399</v>
      </c>
      <c r="X2824" s="372">
        <f>$T2698*'Assumptions (T&amp;D)'!G$24</f>
        <v>0.1598954668</v>
      </c>
      <c r="Y2824" s="372">
        <f>$T2698*'Assumptions (T&amp;D)'!H$24</f>
        <v>0.1481343292</v>
      </c>
      <c r="Z2824" s="372">
        <f>$T2698*'Assumptions (T&amp;D)'!I$24</f>
        <v>0.1369332457</v>
      </c>
      <c r="AA2824" s="372">
        <f>$T2698*'Assumptions (T&amp;D)'!J$24</f>
        <v>0.1265722434</v>
      </c>
      <c r="AB2824" s="372">
        <f>$T2698*'Assumptions (T&amp;D)'!K$24</f>
        <v>0.1248920809</v>
      </c>
      <c r="AC2824" s="372">
        <f>$T2698*'Assumptions (T&amp;D)'!L$24</f>
        <v>0.1248920809</v>
      </c>
      <c r="AD2824" s="372">
        <f>$T2698*'Assumptions (T&amp;D)'!M$24</f>
        <v>0.1248920809</v>
      </c>
      <c r="AE2824" s="372">
        <f>$T2698*'Assumptions (T&amp;D)'!N$24</f>
        <v>0.1248920809</v>
      </c>
      <c r="AF2824" s="372">
        <f>$T2698*'Assumptions (T&amp;D)'!O$24</f>
        <v>0.1248920809</v>
      </c>
      <c r="AG2824" s="372">
        <f>$T2698*'Assumptions (T&amp;D)'!P$24</f>
        <v>0.1248920809</v>
      </c>
      <c r="AH2824" s="372">
        <f>$T2698*'Assumptions (T&amp;D)'!Q$24</f>
        <v>0.1248920809</v>
      </c>
      <c r="AI2824" s="372">
        <f>$T2698*'Assumptions (T&amp;D)'!R$24</f>
        <v>0.1248920809</v>
      </c>
      <c r="AJ2824" s="372">
        <f>$T2698*'Assumptions (T&amp;D)'!S$24</f>
        <v>0.1248920809</v>
      </c>
      <c r="AK2824" s="372">
        <f>$T2698*'Assumptions (T&amp;D)'!T$24</f>
        <v>0.1248920809</v>
      </c>
      <c r="AL2824" s="372">
        <f>$T2698*'Assumptions (T&amp;D)'!U$24</f>
        <v>0.1248920809</v>
      </c>
      <c r="AM2824" s="372">
        <f>$T2698*'Assumptions (T&amp;D)'!V$24</f>
        <v>0.1248920809</v>
      </c>
      <c r="AN2824" s="372">
        <f>$T2698*'Assumptions (T&amp;D)'!W$24</f>
        <v>0.06244604046</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0.1063365771</v>
      </c>
      <c r="V2825" s="372">
        <f>$U2698*'Assumptions (T&amp;D)'!D$24</f>
        <v>0.2047333564</v>
      </c>
      <c r="W2825" s="372">
        <f>$U2698*'Assumptions (T&amp;D)'!E$24</f>
        <v>0.1894208893</v>
      </c>
      <c r="X2825" s="372">
        <f>$U2698*'Assumptions (T&amp;D)'!F$24</f>
        <v>0.1752426791</v>
      </c>
      <c r="Y2825" s="372">
        <f>$U2698*'Assumptions (T&amp;D)'!G$24</f>
        <v>0.1619151614</v>
      </c>
      <c r="Z2825" s="372">
        <f>$U2698*'Assumptions (T&amp;D)'!H$24</f>
        <v>0.1500054648</v>
      </c>
      <c r="AA2825" s="372">
        <f>$U2698*'Assumptions (T&amp;D)'!I$24</f>
        <v>0.1386628965</v>
      </c>
      <c r="AB2825" s="372">
        <f>$U2698*'Assumptions (T&amp;D)'!J$24</f>
        <v>0.1281710209</v>
      </c>
      <c r="AC2825" s="372">
        <f>$U2698*'Assumptions (T&amp;D)'!K$24</f>
        <v>0.1264696357</v>
      </c>
      <c r="AD2825" s="372">
        <f>$U2698*'Assumptions (T&amp;D)'!L$24</f>
        <v>0.1264696357</v>
      </c>
      <c r="AE2825" s="372">
        <f>$U2698*'Assumptions (T&amp;D)'!M$24</f>
        <v>0.1264696357</v>
      </c>
      <c r="AF2825" s="372">
        <f>$U2698*'Assumptions (T&amp;D)'!N$24</f>
        <v>0.1264696357</v>
      </c>
      <c r="AG2825" s="372">
        <f>$U2698*'Assumptions (T&amp;D)'!O$24</f>
        <v>0.1264696357</v>
      </c>
      <c r="AH2825" s="372">
        <f>$U2698*'Assumptions (T&amp;D)'!P$24</f>
        <v>0.1264696357</v>
      </c>
      <c r="AI2825" s="372">
        <f>$U2698*'Assumptions (T&amp;D)'!Q$24</f>
        <v>0.1264696357</v>
      </c>
      <c r="AJ2825" s="372">
        <f>$U2698*'Assumptions (T&amp;D)'!R$24</f>
        <v>0.1264696357</v>
      </c>
      <c r="AK2825" s="372">
        <f>$U2698*'Assumptions (T&amp;D)'!S$24</f>
        <v>0.1264696357</v>
      </c>
      <c r="AL2825" s="372">
        <f>$U2698*'Assumptions (T&amp;D)'!T$24</f>
        <v>0.1264696357</v>
      </c>
      <c r="AM2825" s="372">
        <f>$U2698*'Assumptions (T&amp;D)'!U$24</f>
        <v>0.1264696357</v>
      </c>
      <c r="AN2825" s="372">
        <f>$U2698*'Assumptions (T&amp;D)'!V$24</f>
        <v>0.1264696357</v>
      </c>
      <c r="AO2825" s="372">
        <f>$U2698*'Assumptions (T&amp;D)'!W$24</f>
        <v>0.06323481785</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0.1102185864</v>
      </c>
      <c r="W2826" s="372">
        <f>$V2698*'Assumptions (T&amp;D)'!D$24</f>
        <v>0.2122075183</v>
      </c>
      <c r="X2826" s="372">
        <f>$V2698*'Assumptions (T&amp;D)'!E$24</f>
        <v>0.1963360419</v>
      </c>
      <c r="Y2826" s="372">
        <f>$V2698*'Assumptions (T&amp;D)'!F$24</f>
        <v>0.1816402304</v>
      </c>
      <c r="Z2826" s="372">
        <f>$V2698*'Assumptions (T&amp;D)'!G$24</f>
        <v>0.1678261676</v>
      </c>
      <c r="AA2826" s="372">
        <f>$V2698*'Assumptions (T&amp;D)'!H$24</f>
        <v>0.1554816859</v>
      </c>
      <c r="AB2826" s="372">
        <f>$V2698*'Assumptions (T&amp;D)'!I$24</f>
        <v>0.1437250367</v>
      </c>
      <c r="AC2826" s="372">
        <f>$V2698*'Assumptions (T&amp;D)'!J$24</f>
        <v>0.1328501361</v>
      </c>
      <c r="AD2826" s="372">
        <f>$V2698*'Assumptions (T&amp;D)'!K$24</f>
        <v>0.1310866388</v>
      </c>
      <c r="AE2826" s="372">
        <f>$V2698*'Assumptions (T&amp;D)'!L$24</f>
        <v>0.1310866388</v>
      </c>
      <c r="AF2826" s="372">
        <f>$V2698*'Assumptions (T&amp;D)'!M$24</f>
        <v>0.1310866388</v>
      </c>
      <c r="AG2826" s="372">
        <f>$V2698*'Assumptions (T&amp;D)'!N$24</f>
        <v>0.1310866388</v>
      </c>
      <c r="AH2826" s="372">
        <f>$V2698*'Assumptions (T&amp;D)'!O$24</f>
        <v>0.1310866388</v>
      </c>
      <c r="AI2826" s="372">
        <f>$V2698*'Assumptions (T&amp;D)'!P$24</f>
        <v>0.1310866388</v>
      </c>
      <c r="AJ2826" s="372">
        <f>$V2698*'Assumptions (T&amp;D)'!Q$24</f>
        <v>0.1310866388</v>
      </c>
      <c r="AK2826" s="372">
        <f>$V2698*'Assumptions (T&amp;D)'!R$24</f>
        <v>0.1310866388</v>
      </c>
      <c r="AL2826" s="372">
        <f>$V2698*'Assumptions (T&amp;D)'!S$24</f>
        <v>0.1310866388</v>
      </c>
      <c r="AM2826" s="372">
        <f>$V2698*'Assumptions (T&amp;D)'!T$24</f>
        <v>0.1310866388</v>
      </c>
      <c r="AN2826" s="372">
        <f>$V2698*'Assumptions (T&amp;D)'!U$24</f>
        <v>0.1310866388</v>
      </c>
      <c r="AO2826" s="372">
        <f>$V2698*'Assumptions (T&amp;D)'!V$24</f>
        <v>0.1310866388</v>
      </c>
      <c r="AP2826" s="372">
        <f>$V2698*'Assumptions (T&amp;D)'!W$24</f>
        <v>0.06554331938</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0.1346609961</v>
      </c>
      <c r="X2827" s="372">
        <f>$W2698*'Assumptions (T&amp;D)'!D$24</f>
        <v>0.2592673046</v>
      </c>
      <c r="Y2827" s="372">
        <f>$W2698*'Assumptions (T&amp;D)'!E$24</f>
        <v>0.2398761211</v>
      </c>
      <c r="Z2827" s="372">
        <f>$W2698*'Assumptions (T&amp;D)'!F$24</f>
        <v>0.2219213216</v>
      </c>
      <c r="AA2827" s="372">
        <f>$W2698*'Assumptions (T&amp;D)'!G$24</f>
        <v>0.2050438101</v>
      </c>
      <c r="AB2827" s="372">
        <f>$W2698*'Assumptions (T&amp;D)'!H$24</f>
        <v>0.1899617786</v>
      </c>
      <c r="AC2827" s="372">
        <f>$W2698*'Assumptions (T&amp;D)'!I$24</f>
        <v>0.175597939</v>
      </c>
      <c r="AD2827" s="372">
        <f>$W2698*'Assumptions (T&amp;D)'!J$24</f>
        <v>0.1623113873</v>
      </c>
      <c r="AE2827" s="372">
        <f>$W2698*'Assumptions (T&amp;D)'!K$24</f>
        <v>0.1601568114</v>
      </c>
      <c r="AF2827" s="372">
        <f>$W2698*'Assumptions (T&amp;D)'!L$24</f>
        <v>0.1601568114</v>
      </c>
      <c r="AG2827" s="372">
        <f>$W2698*'Assumptions (T&amp;D)'!M$24</f>
        <v>0.1601568114</v>
      </c>
      <c r="AH2827" s="372">
        <f>$W2698*'Assumptions (T&amp;D)'!N$24</f>
        <v>0.1601568114</v>
      </c>
      <c r="AI2827" s="372">
        <f>$W2698*'Assumptions (T&amp;D)'!O$24</f>
        <v>0.1601568114</v>
      </c>
      <c r="AJ2827" s="372">
        <f>$W2698*'Assumptions (T&amp;D)'!P$24</f>
        <v>0.1601568114</v>
      </c>
      <c r="AK2827" s="372">
        <f>$W2698*'Assumptions (T&amp;D)'!Q$24</f>
        <v>0.1601568114</v>
      </c>
      <c r="AL2827" s="372">
        <f>$W2698*'Assumptions (T&amp;D)'!R$24</f>
        <v>0.1601568114</v>
      </c>
      <c r="AM2827" s="372">
        <f>$W2698*'Assumptions (T&amp;D)'!S$24</f>
        <v>0.1601568114</v>
      </c>
      <c r="AN2827" s="372">
        <f>$W2698*'Assumptions (T&amp;D)'!T$24</f>
        <v>0.1601568114</v>
      </c>
      <c r="AO2827" s="372">
        <f>$W2698*'Assumptions (T&amp;D)'!U$24</f>
        <v>0.1601568114</v>
      </c>
      <c r="AP2827" s="372">
        <f>$W2698*'Assumptions (T&amp;D)'!V$24</f>
        <v>0.1601568114</v>
      </c>
      <c r="AQ2827" s="372">
        <f>$W2698*'Assumptions (T&amp;D)'!W$24</f>
        <v>0.08007840571</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0.166341815</v>
      </c>
      <c r="Y2828" s="372">
        <f>$X2698*'Assumptions (T&amp;D)'!D$24</f>
        <v>0.3202634411</v>
      </c>
      <c r="Z2828" s="372">
        <f>$X2698*'Assumptions (T&amp;D)'!E$24</f>
        <v>0.2963102198</v>
      </c>
      <c r="AA2828" s="372">
        <f>$X2698*'Assumptions (T&amp;D)'!F$24</f>
        <v>0.2741313111</v>
      </c>
      <c r="AB2828" s="372">
        <f>$X2698*'Assumptions (T&amp;D)'!G$24</f>
        <v>0.253283137</v>
      </c>
      <c r="AC2828" s="372">
        <f>$X2698*'Assumptions (T&amp;D)'!H$24</f>
        <v>0.2346528537</v>
      </c>
      <c r="AD2828" s="372">
        <f>$X2698*'Assumptions (T&amp;D)'!I$24</f>
        <v>0.2169097267</v>
      </c>
      <c r="AE2828" s="372">
        <f>$X2698*'Assumptions (T&amp;D)'!J$24</f>
        <v>0.2004973343</v>
      </c>
      <c r="AF2828" s="372">
        <f>$X2698*'Assumptions (T&amp;D)'!K$24</f>
        <v>0.1978358653</v>
      </c>
      <c r="AG2828" s="372">
        <f>$X2698*'Assumptions (T&amp;D)'!L$24</f>
        <v>0.1978358653</v>
      </c>
      <c r="AH2828" s="372">
        <f>$X2698*'Assumptions (T&amp;D)'!M$24</f>
        <v>0.1978358653</v>
      </c>
      <c r="AI2828" s="372">
        <f>$X2698*'Assumptions (T&amp;D)'!N$24</f>
        <v>0.1978358653</v>
      </c>
      <c r="AJ2828" s="372">
        <f>$X2698*'Assumptions (T&amp;D)'!O$24</f>
        <v>0.1978358653</v>
      </c>
      <c r="AK2828" s="372">
        <f>$X2698*'Assumptions (T&amp;D)'!P$24</f>
        <v>0.1978358653</v>
      </c>
      <c r="AL2828" s="372">
        <f>$X2698*'Assumptions (T&amp;D)'!Q$24</f>
        <v>0.1978358653</v>
      </c>
      <c r="AM2828" s="372">
        <f>$X2698*'Assumptions (T&amp;D)'!R$24</f>
        <v>0.1978358653</v>
      </c>
      <c r="AN2828" s="372">
        <f>$X2698*'Assumptions (T&amp;D)'!S$24</f>
        <v>0.1978358653</v>
      </c>
      <c r="AO2828" s="372">
        <f>$X2698*'Assumptions (T&amp;D)'!T$24</f>
        <v>0.1978358653</v>
      </c>
      <c r="AP2828" s="372">
        <f>$X2698*'Assumptions (T&amp;D)'!U$24</f>
        <v>0.1978358653</v>
      </c>
      <c r="AQ2828" s="372">
        <f>$X2698*'Assumptions (T&amp;D)'!V$24</f>
        <v>0.1978358653</v>
      </c>
      <c r="AR2828" s="372">
        <f>$X2698*'Assumptions (T&amp;D)'!W$24</f>
        <v>0.09891793265</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0.1742346439</v>
      </c>
      <c r="Z2829" s="372">
        <f>$Y2698*'Assumptions (T&amp;D)'!D$24</f>
        <v>0.3354597677</v>
      </c>
      <c r="AA2829" s="372">
        <f>$Y2698*'Assumptions (T&amp;D)'!E$24</f>
        <v>0.310369979</v>
      </c>
      <c r="AB2829" s="372">
        <f>$Y2698*'Assumptions (T&amp;D)'!F$24</f>
        <v>0.2871386932</v>
      </c>
      <c r="AC2829" s="372">
        <f>$Y2698*'Assumptions (T&amp;D)'!G$24</f>
        <v>0.2653012844</v>
      </c>
      <c r="AD2829" s="372">
        <f>$Y2698*'Assumptions (T&amp;D)'!H$24</f>
        <v>0.2457870043</v>
      </c>
      <c r="AE2829" s="372">
        <f>$Y2698*'Assumptions (T&amp;D)'!I$24</f>
        <v>0.2272019756</v>
      </c>
      <c r="AF2829" s="372">
        <f>$Y2698*'Assumptions (T&amp;D)'!J$24</f>
        <v>0.2100108241</v>
      </c>
      <c r="AG2829" s="372">
        <f>$Y2698*'Assumptions (T&amp;D)'!K$24</f>
        <v>0.2072230698</v>
      </c>
      <c r="AH2829" s="372">
        <f>$Y2698*'Assumptions (T&amp;D)'!L$24</f>
        <v>0.2072230698</v>
      </c>
      <c r="AI2829" s="372">
        <f>$Y2698*'Assumptions (T&amp;D)'!M$24</f>
        <v>0.2072230698</v>
      </c>
      <c r="AJ2829" s="372">
        <f>$Y2698*'Assumptions (T&amp;D)'!N$24</f>
        <v>0.2072230698</v>
      </c>
      <c r="AK2829" s="372">
        <f>$Y2698*'Assumptions (T&amp;D)'!O$24</f>
        <v>0.2072230698</v>
      </c>
      <c r="AL2829" s="372">
        <f>$Y2698*'Assumptions (T&amp;D)'!P$24</f>
        <v>0.2072230698</v>
      </c>
      <c r="AM2829" s="372">
        <f>$Y2698*'Assumptions (T&amp;D)'!Q$24</f>
        <v>0.2072230698</v>
      </c>
      <c r="AN2829" s="372">
        <f>$Y2698*'Assumptions (T&amp;D)'!R$24</f>
        <v>0.2072230698</v>
      </c>
      <c r="AO2829" s="372">
        <f>$Y2698*'Assumptions (T&amp;D)'!S$24</f>
        <v>0.2072230698</v>
      </c>
      <c r="AP2829" s="372">
        <f>$Y2698*'Assumptions (T&amp;D)'!T$24</f>
        <v>0.2072230698</v>
      </c>
      <c r="AQ2829" s="372">
        <f>$Y2698*'Assumptions (T&amp;D)'!U$24</f>
        <v>0.2072230698</v>
      </c>
      <c r="AR2829" s="372">
        <f>$Y2698*'Assumptions (T&amp;D)'!V$24</f>
        <v>0.2072230698</v>
      </c>
      <c r="AS2829" s="372">
        <f>$Y2698*'Assumptions (T&amp;D)'!W$24</f>
        <v>0.1036115349</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0.1823743371</v>
      </c>
      <c r="AA2830" s="372">
        <f>$Z2698*'Assumptions (T&amp;D)'!D$24</f>
        <v>0.3511313905</v>
      </c>
      <c r="AB2830" s="372">
        <f>$Z2698*'Assumptions (T&amp;D)'!E$24</f>
        <v>0.3248694859</v>
      </c>
      <c r="AC2830" s="372">
        <f>$Z2698*'Assumptions (T&amp;D)'!F$24</f>
        <v>0.3005529076</v>
      </c>
      <c r="AD2830" s="372">
        <f>$Z2698*'Assumptions (T&amp;D)'!G$24</f>
        <v>0.277695324</v>
      </c>
      <c r="AE2830" s="372">
        <f>$Z2698*'Assumptions (T&amp;D)'!H$24</f>
        <v>0.2572693983</v>
      </c>
      <c r="AF2830" s="372">
        <f>$Z2698*'Assumptions (T&amp;D)'!I$24</f>
        <v>0.2378161356</v>
      </c>
      <c r="AG2830" s="372">
        <f>$Z2698*'Assumptions (T&amp;D)'!J$24</f>
        <v>0.2198218677</v>
      </c>
      <c r="AH2830" s="372">
        <f>$Z2698*'Assumptions (T&amp;D)'!K$24</f>
        <v>0.2169038783</v>
      </c>
      <c r="AI2830" s="372">
        <f>$Z2698*'Assumptions (T&amp;D)'!L$24</f>
        <v>0.2169038783</v>
      </c>
      <c r="AJ2830" s="372">
        <f>$Z2698*'Assumptions (T&amp;D)'!M$24</f>
        <v>0.2169038783</v>
      </c>
      <c r="AK2830" s="372">
        <f>$Z2698*'Assumptions (T&amp;D)'!N$24</f>
        <v>0.2169038783</v>
      </c>
      <c r="AL2830" s="372">
        <f>$Z2698*'Assumptions (T&amp;D)'!O$24</f>
        <v>0.2169038783</v>
      </c>
      <c r="AM2830" s="372">
        <f>$Z2698*'Assumptions (T&amp;D)'!P$24</f>
        <v>0.2169038783</v>
      </c>
      <c r="AN2830" s="372">
        <f>$Z2698*'Assumptions (T&amp;D)'!Q$24</f>
        <v>0.2169038783</v>
      </c>
      <c r="AO2830" s="372">
        <f>$Z2698*'Assumptions (T&amp;D)'!R$24</f>
        <v>0.2169038783</v>
      </c>
      <c r="AP2830" s="372">
        <f>$Z2698*'Assumptions (T&amp;D)'!S$24</f>
        <v>0.2169038783</v>
      </c>
      <c r="AQ2830" s="372">
        <f>$Z2698*'Assumptions (T&amp;D)'!T$24</f>
        <v>0.2169038783</v>
      </c>
      <c r="AR2830" s="372">
        <f>$Z2698*'Assumptions (T&amp;D)'!U$24</f>
        <v>0.2169038783</v>
      </c>
      <c r="AS2830" s="372">
        <f>$Z2698*'Assumptions (T&amp;D)'!V$24</f>
        <v>0.2169038783</v>
      </c>
      <c r="AT2830" s="372">
        <f>$Z2698*'Assumptions (T&amp;D)'!W$24</f>
        <v>0.1084519392</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0.1907675668</v>
      </c>
      <c r="AB2831" s="372">
        <f>$AA2698*'Assumptions (T&amp;D)'!D$24</f>
        <v>0.3672911553</v>
      </c>
      <c r="AC2831" s="372">
        <f>$AA2698*'Assumptions (T&amp;D)'!E$24</f>
        <v>0.3398206257</v>
      </c>
      <c r="AD2831" s="372">
        <f>$AA2698*'Assumptions (T&amp;D)'!F$24</f>
        <v>0.3143849501</v>
      </c>
      <c r="AE2831" s="372">
        <f>$AA2698*'Assumptions (T&amp;D)'!G$24</f>
        <v>0.2904754151</v>
      </c>
      <c r="AF2831" s="372">
        <f>$AA2698*'Assumptions (T&amp;D)'!H$24</f>
        <v>0.2691094476</v>
      </c>
      <c r="AG2831" s="372">
        <f>$AA2698*'Assumptions (T&amp;D)'!I$24</f>
        <v>0.2487609071</v>
      </c>
      <c r="AH2831" s="372">
        <f>$AA2698*'Assumptions (T&amp;D)'!J$24</f>
        <v>0.2299385072</v>
      </c>
      <c r="AI2831" s="372">
        <f>$AA2698*'Assumptions (T&amp;D)'!K$24</f>
        <v>0.2268862261</v>
      </c>
      <c r="AJ2831" s="372">
        <f>$AA2698*'Assumptions (T&amp;D)'!L$24</f>
        <v>0.2268862261</v>
      </c>
      <c r="AK2831" s="372">
        <f>$AA2698*'Assumptions (T&amp;D)'!M$24</f>
        <v>0.2268862261</v>
      </c>
      <c r="AL2831" s="372">
        <f>$AA2698*'Assumptions (T&amp;D)'!N$24</f>
        <v>0.2268862261</v>
      </c>
      <c r="AM2831" s="372">
        <f>$AA2698*'Assumptions (T&amp;D)'!O$24</f>
        <v>0.2268862261</v>
      </c>
      <c r="AN2831" s="372">
        <f>$AA2698*'Assumptions (T&amp;D)'!P$24</f>
        <v>0.2268862261</v>
      </c>
      <c r="AO2831" s="372">
        <f>$AA2698*'Assumptions (T&amp;D)'!Q$24</f>
        <v>0.2268862261</v>
      </c>
      <c r="AP2831" s="372">
        <f>$AA2698*'Assumptions (T&amp;D)'!R$24</f>
        <v>0.2268862261</v>
      </c>
      <c r="AQ2831" s="372">
        <f>$AA2698*'Assumptions (T&amp;D)'!S$24</f>
        <v>0.2268862261</v>
      </c>
      <c r="AR2831" s="372">
        <f>$AA2698*'Assumptions (T&amp;D)'!T$24</f>
        <v>0.2268862261</v>
      </c>
      <c r="AS2831" s="372">
        <f>$AA2698*'Assumptions (T&amp;D)'!U$24</f>
        <v>0.2268862261</v>
      </c>
      <c r="AT2831" s="372">
        <f>$AA2698*'Assumptions (T&amp;D)'!V$24</f>
        <v>0.2268862261</v>
      </c>
      <c r="AU2831" s="372">
        <f>$AA2698*'Assumptions (T&amp;D)'!W$24</f>
        <v>0.1134431131</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0.1994211722</v>
      </c>
      <c r="AC2832" s="372">
        <f>$AB2698*'Assumptions (T&amp;D)'!D$24</f>
        <v>0.3839522302</v>
      </c>
      <c r="AD2832" s="372">
        <f>$AB2698*'Assumptions (T&amp;D)'!E$24</f>
        <v>0.3552355814</v>
      </c>
      <c r="AE2832" s="372">
        <f>$AB2698*'Assumptions (T&amp;D)'!F$24</f>
        <v>0.3286460918</v>
      </c>
      <c r="AF2832" s="372">
        <f>$AB2698*'Assumptions (T&amp;D)'!G$24</f>
        <v>0.3036519715</v>
      </c>
      <c r="AG2832" s="372">
        <f>$AB2698*'Assumptions (T&amp;D)'!H$24</f>
        <v>0.2813168002</v>
      </c>
      <c r="AH2832" s="372">
        <f>$AB2698*'Assumptions (T&amp;D)'!I$24</f>
        <v>0.2600452085</v>
      </c>
      <c r="AI2832" s="372">
        <f>$AB2698*'Assumptions (T&amp;D)'!J$24</f>
        <v>0.2403689862</v>
      </c>
      <c r="AJ2832" s="372">
        <f>$AB2698*'Assumptions (T&amp;D)'!K$24</f>
        <v>0.2371782475</v>
      </c>
      <c r="AK2832" s="372">
        <f>$AB2698*'Assumptions (T&amp;D)'!L$24</f>
        <v>0.2371782475</v>
      </c>
      <c r="AL2832" s="372">
        <f>$AB2698*'Assumptions (T&amp;D)'!M$24</f>
        <v>0.2371782475</v>
      </c>
      <c r="AM2832" s="372">
        <f>$AB2698*'Assumptions (T&amp;D)'!N$24</f>
        <v>0.2371782475</v>
      </c>
      <c r="AN2832" s="372">
        <f>$AB2698*'Assumptions (T&amp;D)'!O$24</f>
        <v>0.2371782475</v>
      </c>
      <c r="AO2832" s="372">
        <f>$AB2698*'Assumptions (T&amp;D)'!P$24</f>
        <v>0.2371782475</v>
      </c>
      <c r="AP2832" s="372">
        <f>$AB2698*'Assumptions (T&amp;D)'!Q$24</f>
        <v>0.2371782475</v>
      </c>
      <c r="AQ2832" s="372">
        <f>$AB2698*'Assumptions (T&amp;D)'!R$24</f>
        <v>0.2371782475</v>
      </c>
      <c r="AR2832" s="372">
        <f>$AB2698*'Assumptions (T&amp;D)'!S$24</f>
        <v>0.2371782475</v>
      </c>
      <c r="AS2832" s="372">
        <f>$AB2698*'Assumptions (T&amp;D)'!T$24</f>
        <v>0.2371782475</v>
      </c>
      <c r="AT2832" s="372">
        <f>$AB2698*'Assumptions (T&amp;D)'!U$24</f>
        <v>0.2371782475</v>
      </c>
      <c r="AU2832" s="372">
        <f>$AB2698*'Assumptions (T&amp;D)'!V$24</f>
        <v>0.2371782475</v>
      </c>
      <c r="AV2832" s="372">
        <f>$AB2698*'Assumptions (T&amp;D)'!W$24</f>
        <v>0.1185891237</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0.209521704</v>
      </c>
      <c r="AD2833" s="372">
        <f>$AC2698*'Assumptions (T&amp;D)'!D$24</f>
        <v>0.4033991207</v>
      </c>
      <c r="AE2833" s="372">
        <f>$AC2698*'Assumptions (T&amp;D)'!E$24</f>
        <v>0.3732279954</v>
      </c>
      <c r="AF2833" s="372">
        <f>$AC2698*'Assumptions (T&amp;D)'!F$24</f>
        <v>0.3452917682</v>
      </c>
      <c r="AG2833" s="372">
        <f>$AC2698*'Assumptions (T&amp;D)'!G$24</f>
        <v>0.3190317146</v>
      </c>
      <c r="AH2833" s="372">
        <f>$AC2698*'Assumptions (T&amp;D)'!H$24</f>
        <v>0.2955652838</v>
      </c>
      <c r="AI2833" s="372">
        <f>$AC2698*'Assumptions (T&amp;D)'!I$24</f>
        <v>0.273216302</v>
      </c>
      <c r="AJ2833" s="372">
        <f>$AC2698*'Assumptions (T&amp;D)'!J$24</f>
        <v>0.2525434939</v>
      </c>
      <c r="AK2833" s="372">
        <f>$AC2698*'Assumptions (T&amp;D)'!K$24</f>
        <v>0.2491911466</v>
      </c>
      <c r="AL2833" s="372">
        <f>$AC2698*'Assumptions (T&amp;D)'!L$24</f>
        <v>0.2491911466</v>
      </c>
      <c r="AM2833" s="372">
        <f>$AC2698*'Assumptions (T&amp;D)'!M$24</f>
        <v>0.2491911466</v>
      </c>
      <c r="AN2833" s="372">
        <f>$AC2698*'Assumptions (T&amp;D)'!N$24</f>
        <v>0.2491911466</v>
      </c>
      <c r="AO2833" s="372">
        <f>$AC2698*'Assumptions (T&amp;D)'!O$24</f>
        <v>0.2491911466</v>
      </c>
      <c r="AP2833" s="372">
        <f>$AC2698*'Assumptions (T&amp;D)'!P$24</f>
        <v>0.2491911466</v>
      </c>
      <c r="AQ2833" s="372">
        <f>$AC2698*'Assumptions (T&amp;D)'!Q$24</f>
        <v>0.2491911466</v>
      </c>
      <c r="AR2833" s="372">
        <f>$AC2698*'Assumptions (T&amp;D)'!R$24</f>
        <v>0.2491911466</v>
      </c>
      <c r="AS2833" s="372">
        <f>$AC2698*'Assumptions (T&amp;D)'!S$24</f>
        <v>0.2491911466</v>
      </c>
      <c r="AT2833" s="372">
        <f>$AC2698*'Assumptions (T&amp;D)'!T$24</f>
        <v>0.2491911466</v>
      </c>
      <c r="AU2833" s="372">
        <f>$AC2698*'Assumptions (T&amp;D)'!U$24</f>
        <v>0.2491911466</v>
      </c>
      <c r="AV2833" s="372">
        <f>$AC2698*'Assumptions (T&amp;D)'!V$24</f>
        <v>0.2491911466</v>
      </c>
      <c r="AW2833" s="372">
        <f>$AC2698*'Assumptions (T&amp;D)'!W$24</f>
        <v>0.1245955733</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0.2218182706</v>
      </c>
      <c r="AE2834" s="372">
        <f>$AD2698*'Assumptions (T&amp;D)'!D$24</f>
        <v>0.4270741103</v>
      </c>
      <c r="AF2834" s="372">
        <f>$AD2698*'Assumptions (T&amp;D)'!E$24</f>
        <v>0.3951322793</v>
      </c>
      <c r="AG2834" s="372">
        <f>$AD2698*'Assumptions (T&amp;D)'!F$24</f>
        <v>0.3655565099</v>
      </c>
      <c r="AH2834" s="372">
        <f>$AD2698*'Assumptions (T&amp;D)'!G$24</f>
        <v>0.3377552867</v>
      </c>
      <c r="AI2834" s="372">
        <f>$AD2698*'Assumptions (T&amp;D)'!H$24</f>
        <v>0.3129116404</v>
      </c>
      <c r="AJ2834" s="372">
        <f>$AD2698*'Assumptions (T&amp;D)'!I$24</f>
        <v>0.2892510248</v>
      </c>
      <c r="AK2834" s="372">
        <f>$AD2698*'Assumptions (T&amp;D)'!J$24</f>
        <v>0.2673649555</v>
      </c>
      <c r="AL2834" s="372">
        <f>$AD2698*'Assumptions (T&amp;D)'!K$24</f>
        <v>0.2638158632</v>
      </c>
      <c r="AM2834" s="372">
        <f>$AD2698*'Assumptions (T&amp;D)'!L$24</f>
        <v>0.2638158632</v>
      </c>
      <c r="AN2834" s="372">
        <f>$AD2698*'Assumptions (T&amp;D)'!M$24</f>
        <v>0.2638158632</v>
      </c>
      <c r="AO2834" s="372">
        <f>$AD2698*'Assumptions (T&amp;D)'!N$24</f>
        <v>0.2638158632</v>
      </c>
      <c r="AP2834" s="372">
        <f>$AD2698*'Assumptions (T&amp;D)'!O$24</f>
        <v>0.2638158632</v>
      </c>
      <c r="AQ2834" s="372">
        <f>$AD2698*'Assumptions (T&amp;D)'!P$24</f>
        <v>0.2638158632</v>
      </c>
      <c r="AR2834" s="372">
        <f>$AD2698*'Assumptions (T&amp;D)'!Q$24</f>
        <v>0.2638158632</v>
      </c>
      <c r="AS2834" s="372">
        <f>$AD2698*'Assumptions (T&amp;D)'!R$24</f>
        <v>0.2638158632</v>
      </c>
      <c r="AT2834" s="372">
        <f>$AD2698*'Assumptions (T&amp;D)'!S$24</f>
        <v>0.2638158632</v>
      </c>
      <c r="AU2834" s="372">
        <f>$AD2698*'Assumptions (T&amp;D)'!T$24</f>
        <v>0.2638158632</v>
      </c>
      <c r="AV2834" s="372">
        <f>$AD2698*'Assumptions (T&amp;D)'!U$24</f>
        <v>0.2638158632</v>
      </c>
      <c r="AW2834" s="372">
        <f>$AD2698*'Assumptions (T&amp;D)'!V$24</f>
        <v>0.2638158632</v>
      </c>
      <c r="AX2834" s="372">
        <f>$AD2698*'Assumptions (T&amp;D)'!W$24</f>
        <v>0.1319079316</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0.2270838733</v>
      </c>
      <c r="AF2835" s="372">
        <f>$AE2698*'Assumptions (T&amp;D)'!D$24</f>
        <v>0.4372121506</v>
      </c>
      <c r="AG2835" s="372">
        <f>$AE2698*'Assumptions (T&amp;D)'!E$24</f>
        <v>0.4045120729</v>
      </c>
      <c r="AH2835" s="372">
        <f>$AE2698*'Assumptions (T&amp;D)'!F$24</f>
        <v>0.3742342231</v>
      </c>
      <c r="AI2835" s="372">
        <f>$AE2698*'Assumptions (T&amp;D)'!G$24</f>
        <v>0.3457730443</v>
      </c>
      <c r="AJ2835" s="372">
        <f>$AE2698*'Assumptions (T&amp;D)'!H$24</f>
        <v>0.3203396505</v>
      </c>
      <c r="AK2835" s="372">
        <f>$AE2698*'Assumptions (T&amp;D)'!I$24</f>
        <v>0.2961173707</v>
      </c>
      <c r="AL2835" s="372">
        <f>$AE2698*'Assumptions (T&amp;D)'!J$24</f>
        <v>0.2737117619</v>
      </c>
      <c r="AM2835" s="372">
        <f>$AE2698*'Assumptions (T&amp;D)'!K$24</f>
        <v>0.2700784199</v>
      </c>
      <c r="AN2835" s="372">
        <f>$AE2698*'Assumptions (T&amp;D)'!L$24</f>
        <v>0.2700784199</v>
      </c>
      <c r="AO2835" s="372">
        <f>$AE2698*'Assumptions (T&amp;D)'!M$24</f>
        <v>0.2700784199</v>
      </c>
      <c r="AP2835" s="372">
        <f>$AE2698*'Assumptions (T&amp;D)'!N$24</f>
        <v>0.2700784199</v>
      </c>
      <c r="AQ2835" s="372">
        <f>$AE2698*'Assumptions (T&amp;D)'!O$24</f>
        <v>0.2700784199</v>
      </c>
      <c r="AR2835" s="372">
        <f>$AE2698*'Assumptions (T&amp;D)'!P$24</f>
        <v>0.2700784199</v>
      </c>
      <c r="AS2835" s="372">
        <f>$AE2698*'Assumptions (T&amp;D)'!Q$24</f>
        <v>0.2700784199</v>
      </c>
      <c r="AT2835" s="372">
        <f>$AE2698*'Assumptions (T&amp;D)'!R$24</f>
        <v>0.2700784199</v>
      </c>
      <c r="AU2835" s="372">
        <f>$AE2698*'Assumptions (T&amp;D)'!S$24</f>
        <v>0.2700784199</v>
      </c>
      <c r="AV2835" s="372">
        <f>$AE2698*'Assumptions (T&amp;D)'!T$24</f>
        <v>0.2700784199</v>
      </c>
      <c r="AW2835" s="372">
        <f>$AE2698*'Assumptions (T&amp;D)'!U$24</f>
        <v>0.2700784199</v>
      </c>
      <c r="AX2835" s="372">
        <f>$AE2698*'Assumptions (T&amp;D)'!V$24</f>
        <v>0.2700784199</v>
      </c>
      <c r="AY2835" s="372">
        <f>$AE2698*'Assumptions (T&amp;D)'!W$24</f>
        <v>0.13503921</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0.2381030272</v>
      </c>
      <c r="AG2836" s="372">
        <f>$AF2698*'Assumptions (T&amp;D)'!D$24</f>
        <v>0.458427695</v>
      </c>
      <c r="AH2836" s="372">
        <f>$AF2698*'Assumptions (T&amp;D)'!E$24</f>
        <v>0.4241408591</v>
      </c>
      <c r="AI2836" s="372">
        <f>$AF2698*'Assumptions (T&amp;D)'!F$24</f>
        <v>0.3923937888</v>
      </c>
      <c r="AJ2836" s="372">
        <f>$AF2698*'Assumptions (T&amp;D)'!G$24</f>
        <v>0.3625515427</v>
      </c>
      <c r="AK2836" s="372">
        <f>$AF2698*'Assumptions (T&amp;D)'!H$24</f>
        <v>0.3358840036</v>
      </c>
      <c r="AL2836" s="372">
        <f>$AF2698*'Assumptions (T&amp;D)'!I$24</f>
        <v>0.3104863474</v>
      </c>
      <c r="AM2836" s="372">
        <f>$AF2698*'Assumptions (T&amp;D)'!J$24</f>
        <v>0.2869935154</v>
      </c>
      <c r="AN2836" s="372">
        <f>$AF2698*'Assumptions (T&amp;D)'!K$24</f>
        <v>0.283183867</v>
      </c>
      <c r="AO2836" s="372">
        <f>$AF2698*'Assumptions (T&amp;D)'!L$24</f>
        <v>0.283183867</v>
      </c>
      <c r="AP2836" s="372">
        <f>$AF2698*'Assumptions (T&amp;D)'!M$24</f>
        <v>0.283183867</v>
      </c>
      <c r="AQ2836" s="372">
        <f>$AF2698*'Assumptions (T&amp;D)'!N$24</f>
        <v>0.283183867</v>
      </c>
      <c r="AR2836" s="372">
        <f>$AF2698*'Assumptions (T&amp;D)'!O$24</f>
        <v>0.283183867</v>
      </c>
      <c r="AS2836" s="372">
        <f>$AF2698*'Assumptions (T&amp;D)'!P$24</f>
        <v>0.283183867</v>
      </c>
      <c r="AT2836" s="372">
        <f>$AF2698*'Assumptions (T&amp;D)'!Q$24</f>
        <v>0.283183867</v>
      </c>
      <c r="AU2836" s="372">
        <f>$AF2698*'Assumptions (T&amp;D)'!R$24</f>
        <v>0.283183867</v>
      </c>
      <c r="AV2836" s="372">
        <f>$AF2698*'Assumptions (T&amp;D)'!S$24</f>
        <v>0.283183867</v>
      </c>
      <c r="AW2836" s="372">
        <f>$AF2698*'Assumptions (T&amp;D)'!T$24</f>
        <v>0.283183867</v>
      </c>
      <c r="AX2836" s="372">
        <f>$AF2698*'Assumptions (T&amp;D)'!U$24</f>
        <v>0.283183867</v>
      </c>
      <c r="AY2836" s="372">
        <f>$AF2698*'Assumptions (T&amp;D)'!V$24</f>
        <v>0.283183867</v>
      </c>
      <c r="AZ2836" s="372">
        <f>$AF2698*'Assumptions (T&amp;D)'!W$24</f>
        <v>0.1415919335</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0.2488053346</v>
      </c>
      <c r="AH2837" s="372">
        <f>$AG2698*'Assumptions (T&amp;D)'!D$24</f>
        <v>0.4790332042</v>
      </c>
      <c r="AI2837" s="372">
        <f>$AG2698*'Assumptions (T&amp;D)'!E$24</f>
        <v>0.443205236</v>
      </c>
      <c r="AJ2837" s="372">
        <f>$AG2698*'Assumptions (T&amp;D)'!F$24</f>
        <v>0.4100311914</v>
      </c>
      <c r="AK2837" s="372">
        <f>$AG2698*'Assumptions (T&amp;D)'!G$24</f>
        <v>0.3788475895</v>
      </c>
      <c r="AL2837" s="372">
        <f>$AG2698*'Assumptions (T&amp;D)'!H$24</f>
        <v>0.350981392</v>
      </c>
      <c r="AM2837" s="372">
        <f>$AG2698*'Assumptions (T&amp;D)'!I$24</f>
        <v>0.3244421563</v>
      </c>
      <c r="AN2837" s="372">
        <f>$AG2698*'Assumptions (T&amp;D)'!J$24</f>
        <v>0.2998933633</v>
      </c>
      <c r="AO2837" s="372">
        <f>$AG2698*'Assumptions (T&amp;D)'!K$24</f>
        <v>0.295912478</v>
      </c>
      <c r="AP2837" s="372">
        <f>$AG2698*'Assumptions (T&amp;D)'!L$24</f>
        <v>0.295912478</v>
      </c>
      <c r="AQ2837" s="372">
        <f>$AG2698*'Assumptions (T&amp;D)'!M$24</f>
        <v>0.295912478</v>
      </c>
      <c r="AR2837" s="372">
        <f>$AG2698*'Assumptions (T&amp;D)'!N$24</f>
        <v>0.295912478</v>
      </c>
      <c r="AS2837" s="372">
        <f>$AG2698*'Assumptions (T&amp;D)'!O$24</f>
        <v>0.295912478</v>
      </c>
      <c r="AT2837" s="372">
        <f>$AG2698*'Assumptions (T&amp;D)'!P$24</f>
        <v>0.295912478</v>
      </c>
      <c r="AU2837" s="372">
        <f>$AG2698*'Assumptions (T&amp;D)'!Q$24</f>
        <v>0.295912478</v>
      </c>
      <c r="AV2837" s="372">
        <f>$AG2698*'Assumptions (T&amp;D)'!R$24</f>
        <v>0.295912478</v>
      </c>
      <c r="AW2837" s="372">
        <f>$AG2698*'Assumptions (T&amp;D)'!S$24</f>
        <v>0.295912478</v>
      </c>
      <c r="AX2837" s="372">
        <f>$AG2698*'Assumptions (T&amp;D)'!T$24</f>
        <v>0.295912478</v>
      </c>
      <c r="AY2837" s="372">
        <f>$AG2698*'Assumptions (T&amp;D)'!U$24</f>
        <v>0.295912478</v>
      </c>
      <c r="AZ2837" s="372">
        <f>$AG2698*'Assumptions (T&amp;D)'!V$24</f>
        <v>0.295912478</v>
      </c>
      <c r="BA2837" s="372">
        <f>$AG2698*'Assumptions (T&amp;D)'!W$24</f>
        <v>0.147956239</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0.2610379458</v>
      </c>
      <c r="AI2838" s="372">
        <f>$AH2698*'Assumptions (T&amp;D)'!D$24</f>
        <v>0.5025850584</v>
      </c>
      <c r="AJ2838" s="372">
        <f>$AH2698*'Assumptions (T&amp;D)'!E$24</f>
        <v>0.4649955942</v>
      </c>
      <c r="AK2838" s="372">
        <f>$AH2698*'Assumptions (T&amp;D)'!F$24</f>
        <v>0.4301905348</v>
      </c>
      <c r="AL2838" s="372">
        <f>$AH2698*'Assumptions (T&amp;D)'!G$24</f>
        <v>0.3974737789</v>
      </c>
      <c r="AM2838" s="372">
        <f>$AH2698*'Assumptions (T&amp;D)'!H$24</f>
        <v>0.3682375289</v>
      </c>
      <c r="AN2838" s="372">
        <f>$AH2698*'Assumptions (T&amp;D)'!I$24</f>
        <v>0.3403934814</v>
      </c>
      <c r="AO2838" s="372">
        <f>$AH2698*'Assumptions (T&amp;D)'!J$24</f>
        <v>0.3146377374</v>
      </c>
      <c r="AP2838" s="372">
        <f>$AH2698*'Assumptions (T&amp;D)'!K$24</f>
        <v>0.3104611303</v>
      </c>
      <c r="AQ2838" s="372">
        <f>$AH2698*'Assumptions (T&amp;D)'!L$24</f>
        <v>0.3104611303</v>
      </c>
      <c r="AR2838" s="372">
        <f>$AH2698*'Assumptions (T&amp;D)'!M$24</f>
        <v>0.3104611303</v>
      </c>
      <c r="AS2838" s="372">
        <f>$AH2698*'Assumptions (T&amp;D)'!N$24</f>
        <v>0.3104611303</v>
      </c>
      <c r="AT2838" s="372">
        <f>$AH2698*'Assumptions (T&amp;D)'!O$24</f>
        <v>0.3104611303</v>
      </c>
      <c r="AU2838" s="372">
        <f>$AH2698*'Assumptions (T&amp;D)'!P$24</f>
        <v>0.3104611303</v>
      </c>
      <c r="AV2838" s="372">
        <f>$AH2698*'Assumptions (T&amp;D)'!Q$24</f>
        <v>0.3104611303</v>
      </c>
      <c r="AW2838" s="372">
        <f>$AH2698*'Assumptions (T&amp;D)'!R$24</f>
        <v>0.3104611303</v>
      </c>
      <c r="AX2838" s="372">
        <f>$AH2698*'Assumptions (T&amp;D)'!S$24</f>
        <v>0.3104611303</v>
      </c>
      <c r="AY2838" s="372">
        <f>$AH2698*'Assumptions (T&amp;D)'!T$24</f>
        <v>0.3104611303</v>
      </c>
      <c r="AZ2838" s="372">
        <f>$AH2698*'Assumptions (T&amp;D)'!U$24</f>
        <v>0.3104611303</v>
      </c>
      <c r="BA2838" s="372">
        <f>$AH2698*'Assumptions (T&amp;D)'!V$24</f>
        <v>0.3104611303</v>
      </c>
      <c r="BB2838" s="372">
        <f>$AH2698*'Assumptions (T&amp;D)'!W$24</f>
        <v>0.1552305651</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0.2703139307</v>
      </c>
      <c r="AJ2839" s="372">
        <f>$AI2698*'Assumptions (T&amp;D)'!D$24</f>
        <v>0.5204444213</v>
      </c>
      <c r="AK2839" s="372">
        <f>$AI2698*'Assumptions (T&amp;D)'!E$24</f>
        <v>0.4815192153</v>
      </c>
      <c r="AL2839" s="372">
        <f>$AI2698*'Assumptions (T&amp;D)'!F$24</f>
        <v>0.4454773578</v>
      </c>
      <c r="AM2839" s="372">
        <f>$AI2698*'Assumptions (T&amp;D)'!G$24</f>
        <v>0.4115980118</v>
      </c>
      <c r="AN2839" s="372">
        <f>$AI2698*'Assumptions (T&amp;D)'!H$24</f>
        <v>0.3813228516</v>
      </c>
      <c r="AO2839" s="372">
        <f>$AI2698*'Assumptions (T&amp;D)'!I$24</f>
        <v>0.3524893657</v>
      </c>
      <c r="AP2839" s="372">
        <f>$AI2698*'Assumptions (T&amp;D)'!J$24</f>
        <v>0.3258183912</v>
      </c>
      <c r="AQ2839" s="372">
        <f>$AI2698*'Assumptions (T&amp;D)'!K$24</f>
        <v>0.3214933683</v>
      </c>
      <c r="AR2839" s="372">
        <f>$AI2698*'Assumptions (T&amp;D)'!L$24</f>
        <v>0.3214933683</v>
      </c>
      <c r="AS2839" s="372">
        <f>$AI2698*'Assumptions (T&amp;D)'!M$24</f>
        <v>0.3214933683</v>
      </c>
      <c r="AT2839" s="372">
        <f>$AI2698*'Assumptions (T&amp;D)'!N$24</f>
        <v>0.3214933683</v>
      </c>
      <c r="AU2839" s="372">
        <f>$AI2698*'Assumptions (T&amp;D)'!O$24</f>
        <v>0.3214933683</v>
      </c>
      <c r="AV2839" s="372">
        <f>$AI2698*'Assumptions (T&amp;D)'!P$24</f>
        <v>0.3214933683</v>
      </c>
      <c r="AW2839" s="372">
        <f>$AI2698*'Assumptions (T&amp;D)'!Q$24</f>
        <v>0.3214933683</v>
      </c>
      <c r="AX2839" s="372">
        <f>$AI2698*'Assumptions (T&amp;D)'!R$24</f>
        <v>0.3214933683</v>
      </c>
      <c r="AY2839" s="372">
        <f>$AI2698*'Assumptions (T&amp;D)'!S$24</f>
        <v>0.3214933683</v>
      </c>
      <c r="AZ2839" s="372">
        <f>$AI2698*'Assumptions (T&amp;D)'!T$24</f>
        <v>0.3214933683</v>
      </c>
      <c r="BA2839" s="372">
        <f>$AI2698*'Assumptions (T&amp;D)'!U$24</f>
        <v>0.3214933683</v>
      </c>
      <c r="BB2839" s="372">
        <f>$AI2698*'Assumptions (T&amp;D)'!V$24</f>
        <v>0.3214933683</v>
      </c>
      <c r="BC2839" s="372">
        <f>$AI2698*'Assumptions (T&amp;D)'!W$24</f>
        <v>0.1607466841</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0.2829517611</v>
      </c>
      <c r="AK2840" s="372">
        <f>$AJ2698*'Assumptions (T&amp;D)'!D$24</f>
        <v>0.5447764574</v>
      </c>
      <c r="AL2840" s="372">
        <f>$AJ2698*'Assumptions (T&amp;D)'!E$24</f>
        <v>0.5040314038</v>
      </c>
      <c r="AM2840" s="372">
        <f>$AJ2698*'Assumptions (T&amp;D)'!F$24</f>
        <v>0.4663045023</v>
      </c>
      <c r="AN2840" s="372">
        <f>$AJ2698*'Assumptions (T&amp;D)'!G$24</f>
        <v>0.4308412149</v>
      </c>
      <c r="AO2840" s="372">
        <f>$AJ2698*'Assumptions (T&amp;D)'!H$24</f>
        <v>0.3991506177</v>
      </c>
      <c r="AP2840" s="372">
        <f>$AJ2698*'Assumptions (T&amp;D)'!I$24</f>
        <v>0.3689690965</v>
      </c>
      <c r="AQ2840" s="372">
        <f>$AJ2698*'Assumptions (T&amp;D)'!J$24</f>
        <v>0.3410511894</v>
      </c>
      <c r="AR2840" s="372">
        <f>$AJ2698*'Assumptions (T&amp;D)'!K$24</f>
        <v>0.3365239612</v>
      </c>
      <c r="AS2840" s="372">
        <f>$AJ2698*'Assumptions (T&amp;D)'!L$24</f>
        <v>0.3365239612</v>
      </c>
      <c r="AT2840" s="372">
        <f>$AJ2698*'Assumptions (T&amp;D)'!M$24</f>
        <v>0.3365239612</v>
      </c>
      <c r="AU2840" s="372">
        <f>$AJ2698*'Assumptions (T&amp;D)'!N$24</f>
        <v>0.3365239612</v>
      </c>
      <c r="AV2840" s="372">
        <f>$AJ2698*'Assumptions (T&amp;D)'!O$24</f>
        <v>0.3365239612</v>
      </c>
      <c r="AW2840" s="372">
        <f>$AJ2698*'Assumptions (T&amp;D)'!P$24</f>
        <v>0.3365239612</v>
      </c>
      <c r="AX2840" s="372">
        <f>$AJ2698*'Assumptions (T&amp;D)'!Q$24</f>
        <v>0.3365239612</v>
      </c>
      <c r="AY2840" s="372">
        <f>$AJ2698*'Assumptions (T&amp;D)'!R$24</f>
        <v>0.3365239612</v>
      </c>
      <c r="AZ2840" s="372">
        <f>$AJ2698*'Assumptions (T&amp;D)'!S$24</f>
        <v>0.3365239612</v>
      </c>
      <c r="BA2840" s="372">
        <f>$AJ2698*'Assumptions (T&amp;D)'!T$24</f>
        <v>0.3365239612</v>
      </c>
      <c r="BB2840" s="372">
        <f>$AJ2698*'Assumptions (T&amp;D)'!U$24</f>
        <v>0.3365239612</v>
      </c>
      <c r="BC2840" s="372">
        <f>$AJ2698*'Assumptions (T&amp;D)'!V$24</f>
        <v>0.3365239612</v>
      </c>
      <c r="BD2840" s="372">
        <f>$AJ2698*'Assumptions (T&amp;D)'!W$24</f>
        <v>0.1682619806</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0.2933373582</v>
      </c>
      <c r="AL2841" s="372">
        <f>$AK2698*'Assumptions (T&amp;D)'!D$24</f>
        <v>0.5647721937</v>
      </c>
      <c r="AM2841" s="372">
        <f>$AK2698*'Assumptions (T&amp;D)'!E$24</f>
        <v>0.5225316142</v>
      </c>
      <c r="AN2841" s="372">
        <f>$AK2698*'Assumptions (T&amp;D)'!F$24</f>
        <v>0.4834199664</v>
      </c>
      <c r="AO2841" s="372">
        <f>$AK2698*'Assumptions (T&amp;D)'!G$24</f>
        <v>0.4466550175</v>
      </c>
      <c r="AP2841" s="372">
        <f>$AK2698*'Assumptions (T&amp;D)'!H$24</f>
        <v>0.4138012334</v>
      </c>
      <c r="AQ2841" s="372">
        <f>$AK2698*'Assumptions (T&amp;D)'!I$24</f>
        <v>0.3825119151</v>
      </c>
      <c r="AR2841" s="372">
        <f>$AK2698*'Assumptions (T&amp;D)'!J$24</f>
        <v>0.3535692958</v>
      </c>
      <c r="AS2841" s="372">
        <f>$AK2698*'Assumptions (T&amp;D)'!K$24</f>
        <v>0.3488758981</v>
      </c>
      <c r="AT2841" s="372">
        <f>$AK2698*'Assumptions (T&amp;D)'!L$24</f>
        <v>0.3488758981</v>
      </c>
      <c r="AU2841" s="372">
        <f>$AK2698*'Assumptions (T&amp;D)'!M$24</f>
        <v>0.3488758981</v>
      </c>
      <c r="AV2841" s="372">
        <f>$AK2698*'Assumptions (T&amp;D)'!N$24</f>
        <v>0.3488758981</v>
      </c>
      <c r="AW2841" s="372">
        <f>$AK2698*'Assumptions (T&amp;D)'!O$24</f>
        <v>0.3488758981</v>
      </c>
      <c r="AX2841" s="372">
        <f>$AK2698*'Assumptions (T&amp;D)'!P$24</f>
        <v>0.3488758981</v>
      </c>
      <c r="AY2841" s="372">
        <f>$AK2698*'Assumptions (T&amp;D)'!Q$24</f>
        <v>0.3488758981</v>
      </c>
      <c r="AZ2841" s="372">
        <f>$AK2698*'Assumptions (T&amp;D)'!R$24</f>
        <v>0.3488758981</v>
      </c>
      <c r="BA2841" s="372">
        <f>$AK2698*'Assumptions (T&amp;D)'!S$24</f>
        <v>0.3488758981</v>
      </c>
      <c r="BB2841" s="372">
        <f>$AK2698*'Assumptions (T&amp;D)'!T$24</f>
        <v>0.3488758981</v>
      </c>
      <c r="BC2841" s="372">
        <f>$AK2698*'Assumptions (T&amp;D)'!U$24</f>
        <v>0.3488758981</v>
      </c>
      <c r="BD2841" s="372">
        <f>$AK2698*'Assumptions (T&amp;D)'!V$24</f>
        <v>0.3488758981</v>
      </c>
      <c r="BE2841" s="372">
        <f>$AK2698*'Assumptions (T&amp;D)'!W$24</f>
        <v>0.174437949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0.3187629527</v>
      </c>
      <c r="AM2842" s="372">
        <f>$AL2698*'Assumptions (T&amp;D)'!D$24</f>
        <v>0.6137249382</v>
      </c>
      <c r="AN2842" s="372">
        <f>$AL2698*'Assumptions (T&amp;D)'!E$24</f>
        <v>0.567823073</v>
      </c>
      <c r="AO2842" s="372">
        <f>$AL2698*'Assumptions (T&amp;D)'!F$24</f>
        <v>0.525321346</v>
      </c>
      <c r="AP2842" s="372">
        <f>$AL2698*'Assumptions (T&amp;D)'!G$24</f>
        <v>0.4853697226</v>
      </c>
      <c r="AQ2842" s="372">
        <f>$AL2698*'Assumptions (T&amp;D)'!H$24</f>
        <v>0.4496682719</v>
      </c>
      <c r="AR2842" s="372">
        <f>$AL2698*'Assumptions (T&amp;D)'!I$24</f>
        <v>0.4156668903</v>
      </c>
      <c r="AS2842" s="372">
        <f>$AL2698*'Assumptions (T&amp;D)'!J$24</f>
        <v>0.3842156123</v>
      </c>
      <c r="AT2842" s="372">
        <f>$AL2698*'Assumptions (T&amp;D)'!K$24</f>
        <v>0.3791154051</v>
      </c>
      <c r="AU2842" s="372">
        <f>$AL2698*'Assumptions (T&amp;D)'!L$24</f>
        <v>0.3791154051</v>
      </c>
      <c r="AV2842" s="372">
        <f>$AL2698*'Assumptions (T&amp;D)'!M$24</f>
        <v>0.3791154051</v>
      </c>
      <c r="AW2842" s="372">
        <f>$AL2698*'Assumptions (T&amp;D)'!N$24</f>
        <v>0.3791154051</v>
      </c>
      <c r="AX2842" s="372">
        <f>$AL2698*'Assumptions (T&amp;D)'!O$24</f>
        <v>0.3791154051</v>
      </c>
      <c r="AY2842" s="372">
        <f>$AL2698*'Assumptions (T&amp;D)'!P$24</f>
        <v>0.3791154051</v>
      </c>
      <c r="AZ2842" s="372">
        <f>$AL2698*'Assumptions (T&amp;D)'!Q$24</f>
        <v>0.3791154051</v>
      </c>
      <c r="BA2842" s="372">
        <f>$AL2698*'Assumptions (T&amp;D)'!R$24</f>
        <v>0.3791154051</v>
      </c>
      <c r="BB2842" s="372">
        <f>$AL2698*'Assumptions (T&amp;D)'!S$24</f>
        <v>0.3791154051</v>
      </c>
      <c r="BC2842" s="372">
        <f>$AL2698*'Assumptions (T&amp;D)'!T$24</f>
        <v>0.3791154051</v>
      </c>
      <c r="BD2842" s="372">
        <f>$AL2698*'Assumptions (T&amp;D)'!U$24</f>
        <v>0.3791154051</v>
      </c>
      <c r="BE2842" s="372">
        <f>$AL2698*'Assumptions (T&amp;D)'!V$24</f>
        <v>0.3791154051</v>
      </c>
      <c r="BF2842" s="372">
        <f>$AL2698*'Assumptions (T&amp;D)'!W$24</f>
        <v>0.1895577025</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0.350894527</v>
      </c>
      <c r="AN2843" s="372">
        <f>$AM2698*'Assumptions (T&amp;D)'!D$24</f>
        <v>0.6755889293</v>
      </c>
      <c r="AO2843" s="372">
        <f>$AM2698*'Assumptions (T&amp;D)'!E$24</f>
        <v>0.6250601174</v>
      </c>
      <c r="AP2843" s="372">
        <f>$AM2698*'Assumptions (T&amp;D)'!F$24</f>
        <v>0.5782741805</v>
      </c>
      <c r="AQ2843" s="372">
        <f>$AM2698*'Assumptions (T&amp;D)'!G$24</f>
        <v>0.5342953998</v>
      </c>
      <c r="AR2843" s="372">
        <f>$AM2698*'Assumptions (T&amp;D)'!H$24</f>
        <v>0.4949952127</v>
      </c>
      <c r="AS2843" s="372">
        <f>$AM2698*'Assumptions (T&amp;D)'!I$24</f>
        <v>0.4575664632</v>
      </c>
      <c r="AT2843" s="372">
        <f>$AM2698*'Assumptions (T&amp;D)'!J$24</f>
        <v>0.4229448699</v>
      </c>
      <c r="AU2843" s="372">
        <f>$AM2698*'Assumptions (T&amp;D)'!K$24</f>
        <v>0.4173305574</v>
      </c>
      <c r="AV2843" s="372">
        <f>$AM2698*'Assumptions (T&amp;D)'!L$24</f>
        <v>0.4173305574</v>
      </c>
      <c r="AW2843" s="372">
        <f>$AM2698*'Assumptions (T&amp;D)'!M$24</f>
        <v>0.4173305574</v>
      </c>
      <c r="AX2843" s="372">
        <f>$AM2698*'Assumptions (T&amp;D)'!N$24</f>
        <v>0.4173305574</v>
      </c>
      <c r="AY2843" s="372">
        <f>$AM2698*'Assumptions (T&amp;D)'!O$24</f>
        <v>0.4173305574</v>
      </c>
      <c r="AZ2843" s="372">
        <f>$AM2698*'Assumptions (T&amp;D)'!P$24</f>
        <v>0.4173305574</v>
      </c>
      <c r="BA2843" s="372">
        <f>$AM2698*'Assumptions (T&amp;D)'!Q$24</f>
        <v>0.4173305574</v>
      </c>
      <c r="BB2843" s="372">
        <f>$AM2698*'Assumptions (T&amp;D)'!R$24</f>
        <v>0.4173305574</v>
      </c>
      <c r="BC2843" s="372">
        <f>$AM2698*'Assumptions (T&amp;D)'!S$24</f>
        <v>0.4173305574</v>
      </c>
      <c r="BD2843" s="372">
        <f>$AM2698*'Assumptions (T&amp;D)'!T$24</f>
        <v>0.4173305574</v>
      </c>
      <c r="BE2843" s="372">
        <f>$AM2698*'Assumptions (T&amp;D)'!U$24</f>
        <v>0.4173305574</v>
      </c>
      <c r="BF2843" s="372">
        <f>$AM2698*'Assumptions (T&amp;D)'!V$24</f>
        <v>0.4173305574</v>
      </c>
      <c r="BG2843" s="372">
        <f>$AM2698*'Assumptions (T&amp;D)'!W$24</f>
        <v>0.2086652787</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0.3663334967</v>
      </c>
      <c r="AO2844" s="372">
        <f>$AN2698*'Assumptions (T&amp;D)'!D$24</f>
        <v>0.7053140923</v>
      </c>
      <c r="AP2844" s="372">
        <f>$AN2698*'Assumptions (T&amp;D)'!E$24</f>
        <v>0.6525620687</v>
      </c>
      <c r="AQ2844" s="372">
        <f>$AN2698*'Assumptions (T&amp;D)'!F$24</f>
        <v>0.6037176025</v>
      </c>
      <c r="AR2844" s="372">
        <f>$AN2698*'Assumptions (T&amp;D)'!G$24</f>
        <v>0.5578038043</v>
      </c>
      <c r="AS2844" s="372">
        <f>$AN2698*'Assumptions (T&amp;D)'!H$24</f>
        <v>0.5167744526</v>
      </c>
      <c r="AT2844" s="372">
        <f>$AN2698*'Assumptions (T&amp;D)'!I$24</f>
        <v>0.4776988797</v>
      </c>
      <c r="AU2844" s="372">
        <f>$AN2698*'Assumptions (T&amp;D)'!J$24</f>
        <v>0.4415539747</v>
      </c>
      <c r="AV2844" s="372">
        <f>$AN2698*'Assumptions (T&amp;D)'!K$24</f>
        <v>0.4356926387</v>
      </c>
      <c r="AW2844" s="372">
        <f>$AN2698*'Assumptions (T&amp;D)'!L$24</f>
        <v>0.4356926387</v>
      </c>
      <c r="AX2844" s="372">
        <f>$AN2698*'Assumptions (T&amp;D)'!M$24</f>
        <v>0.4356926387</v>
      </c>
      <c r="AY2844" s="372">
        <f>$AN2698*'Assumptions (T&amp;D)'!N$24</f>
        <v>0.4356926387</v>
      </c>
      <c r="AZ2844" s="372">
        <f>$AN2698*'Assumptions (T&amp;D)'!O$24</f>
        <v>0.4356926387</v>
      </c>
      <c r="BA2844" s="372">
        <f>$AN2698*'Assumptions (T&amp;D)'!P$24</f>
        <v>0.4356926387</v>
      </c>
      <c r="BB2844" s="372">
        <f>$AN2698*'Assumptions (T&amp;D)'!Q$24</f>
        <v>0.4356926387</v>
      </c>
      <c r="BC2844" s="372">
        <f>$AN2698*'Assumptions (T&amp;D)'!R$24</f>
        <v>0.4356926387</v>
      </c>
      <c r="BD2844" s="372">
        <f>$AN2698*'Assumptions (T&amp;D)'!S$24</f>
        <v>0.4356926387</v>
      </c>
      <c r="BE2844" s="372">
        <f>$AN2698*'Assumptions (T&amp;D)'!T$24</f>
        <v>0.4356926387</v>
      </c>
      <c r="BF2844" s="372">
        <f>$AN2698*'Assumptions (T&amp;D)'!U$24</f>
        <v>0.4356926387</v>
      </c>
      <c r="BG2844" s="372">
        <f>$AN2698*'Assumptions (T&amp;D)'!V$24</f>
        <v>0.4356926387</v>
      </c>
      <c r="BH2844" s="372">
        <f>$AN2698*'Assumptions (T&amp;D)'!W$24</f>
        <v>0.2178463194</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0.3575752357</v>
      </c>
      <c r="AP2845" s="372">
        <f>$AO2698*'Assumptions (T&amp;D)'!D$24</f>
        <v>0.6884515204</v>
      </c>
      <c r="AQ2845" s="372">
        <f>$AO2698*'Assumptions (T&amp;D)'!E$24</f>
        <v>0.6369606865</v>
      </c>
      <c r="AR2845" s="372">
        <f>$AO2698*'Assumptions (T&amp;D)'!F$24</f>
        <v>0.5892839884</v>
      </c>
      <c r="AS2845" s="372">
        <f>$AO2698*'Assumptions (T&amp;D)'!G$24</f>
        <v>0.5444678922</v>
      </c>
      <c r="AT2845" s="372">
        <f>$AO2698*'Assumptions (T&amp;D)'!H$24</f>
        <v>0.5044194658</v>
      </c>
      <c r="AU2845" s="372">
        <f>$AO2698*'Assumptions (T&amp;D)'!I$24</f>
        <v>0.4662781073</v>
      </c>
      <c r="AV2845" s="372">
        <f>$AO2698*'Assumptions (T&amp;D)'!J$24</f>
        <v>0.4309973507</v>
      </c>
      <c r="AW2845" s="372">
        <f>$AO2698*'Assumptions (T&amp;D)'!K$24</f>
        <v>0.4252761469</v>
      </c>
      <c r="AX2845" s="372">
        <f>$AO2698*'Assumptions (T&amp;D)'!L$24</f>
        <v>0.4252761469</v>
      </c>
      <c r="AY2845" s="372">
        <f>$AO2698*'Assumptions (T&amp;D)'!M$24</f>
        <v>0.4252761469</v>
      </c>
      <c r="AZ2845" s="372">
        <f>$AO2698*'Assumptions (T&amp;D)'!N$24</f>
        <v>0.4252761469</v>
      </c>
      <c r="BA2845" s="372">
        <f>$AO2698*'Assumptions (T&amp;D)'!O$24</f>
        <v>0.4252761469</v>
      </c>
      <c r="BB2845" s="372">
        <f>$AO2698*'Assumptions (T&amp;D)'!P$24</f>
        <v>0.4252761469</v>
      </c>
      <c r="BC2845" s="372">
        <f>$AO2698*'Assumptions (T&amp;D)'!Q$24</f>
        <v>0.4252761469</v>
      </c>
      <c r="BD2845" s="372">
        <f>$AO2698*'Assumptions (T&amp;D)'!R$24</f>
        <v>0.4252761469</v>
      </c>
      <c r="BE2845" s="372">
        <f>$AO2698*'Assumptions (T&amp;D)'!S$24</f>
        <v>0.4252761469</v>
      </c>
      <c r="BF2845" s="372">
        <f>$AO2698*'Assumptions (T&amp;D)'!T$24</f>
        <v>0.4252761469</v>
      </c>
      <c r="BG2845" s="372">
        <f>$AO2698*'Assumptions (T&amp;D)'!U$24</f>
        <v>0.4252761469</v>
      </c>
      <c r="BH2845" s="372">
        <f>$AO2698*'Assumptions (T&amp;D)'!V$24</f>
        <v>0.4252761469</v>
      </c>
      <c r="BI2845" s="372">
        <f>$AO2698*'Assumptions (T&amp;D)'!W$24</f>
        <v>0.2126380735</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0.3850602431</v>
      </c>
      <c r="AQ2846" s="372">
        <f>$AP2698*'Assumptions (T&amp;D)'!D$24</f>
        <v>0.7413693214</v>
      </c>
      <c r="AR2846" s="372">
        <f>$AP2698*'Assumptions (T&amp;D)'!E$24</f>
        <v>0.6859206464</v>
      </c>
      <c r="AS2846" s="372">
        <f>$AP2698*'Assumptions (T&amp;D)'!F$24</f>
        <v>0.6345792807</v>
      </c>
      <c r="AT2846" s="372">
        <f>$AP2698*'Assumptions (T&amp;D)'!G$24</f>
        <v>0.5863183969</v>
      </c>
      <c r="AU2846" s="372">
        <f>$AP2698*'Assumptions (T&amp;D)'!H$24</f>
        <v>0.5431916496</v>
      </c>
      <c r="AV2846" s="372">
        <f>$AP2698*'Assumptions (T&amp;D)'!I$24</f>
        <v>0.502118557</v>
      </c>
      <c r="AW2846" s="372">
        <f>$AP2698*'Assumptions (T&amp;D)'!J$24</f>
        <v>0.4641259464</v>
      </c>
      <c r="AX2846" s="372">
        <f>$AP2698*'Assumptions (T&amp;D)'!K$24</f>
        <v>0.4579649825</v>
      </c>
      <c r="AY2846" s="372">
        <f>$AP2698*'Assumptions (T&amp;D)'!L$24</f>
        <v>0.4579649825</v>
      </c>
      <c r="AZ2846" s="372">
        <f>$AP2698*'Assumptions (T&amp;D)'!M$24</f>
        <v>0.4579649825</v>
      </c>
      <c r="BA2846" s="372">
        <f>$AP2698*'Assumptions (T&amp;D)'!N$24</f>
        <v>0.4579649825</v>
      </c>
      <c r="BB2846" s="372">
        <f>$AP2698*'Assumptions (T&amp;D)'!O$24</f>
        <v>0.4579649825</v>
      </c>
      <c r="BC2846" s="372">
        <f>$AP2698*'Assumptions (T&amp;D)'!P$24</f>
        <v>0.4579649825</v>
      </c>
      <c r="BD2846" s="372">
        <f>$AP2698*'Assumptions (T&amp;D)'!Q$24</f>
        <v>0.4579649825</v>
      </c>
      <c r="BE2846" s="372">
        <f>$AP2698*'Assumptions (T&amp;D)'!R$24</f>
        <v>0.4579649825</v>
      </c>
      <c r="BF2846" s="372">
        <f>$AP2698*'Assumptions (T&amp;D)'!S$24</f>
        <v>0.4579649825</v>
      </c>
      <c r="BG2846" s="372">
        <f>$AP2698*'Assumptions (T&amp;D)'!T$24</f>
        <v>0.4579649825</v>
      </c>
      <c r="BH2846" s="372">
        <f>$AP2698*'Assumptions (T&amp;D)'!U$24</f>
        <v>0.4579649825</v>
      </c>
      <c r="BI2846" s="372">
        <f>$AP2698*'Assumptions (T&amp;D)'!V$24</f>
        <v>0.4579649825</v>
      </c>
      <c r="BJ2846" s="372">
        <f>$AP2698*'Assumptions (T&amp;D)'!W$24</f>
        <v>0.2289824912</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0.4027012067</v>
      </c>
      <c r="AR2847" s="372">
        <f>$AQ2698*'Assumptions (T&amp;D)'!D$24</f>
        <v>0.7753340566</v>
      </c>
      <c r="AS2847" s="372">
        <f>$AQ2698*'Assumptions (T&amp;D)'!E$24</f>
        <v>0.7173450828</v>
      </c>
      <c r="AT2847" s="372">
        <f>$AQ2698*'Assumptions (T&amp;D)'!F$24</f>
        <v>0.6636515886</v>
      </c>
      <c r="AU2847" s="372">
        <f>$AQ2698*'Assumptions (T&amp;D)'!G$24</f>
        <v>0.613179704</v>
      </c>
      <c r="AV2847" s="372">
        <f>$AQ2698*'Assumptions (T&amp;D)'!H$24</f>
        <v>0.5680771689</v>
      </c>
      <c r="AW2847" s="372">
        <f>$AQ2698*'Assumptions (T&amp;D)'!I$24</f>
        <v>0.5251223735</v>
      </c>
      <c r="AX2847" s="372">
        <f>$AQ2698*'Assumptions (T&amp;D)'!J$24</f>
        <v>0.4853891878</v>
      </c>
      <c r="AY2847" s="372">
        <f>$AQ2698*'Assumptions (T&amp;D)'!K$24</f>
        <v>0.4789459685</v>
      </c>
      <c r="AZ2847" s="372">
        <f>$AQ2698*'Assumptions (T&amp;D)'!L$24</f>
        <v>0.4789459685</v>
      </c>
      <c r="BA2847" s="372">
        <f>$AQ2698*'Assumptions (T&amp;D)'!M$24</f>
        <v>0.4789459685</v>
      </c>
      <c r="BB2847" s="372">
        <f>$AQ2698*'Assumptions (T&amp;D)'!N$24</f>
        <v>0.4789459685</v>
      </c>
      <c r="BC2847" s="372">
        <f>$AQ2698*'Assumptions (T&amp;D)'!O$24</f>
        <v>0.4789459685</v>
      </c>
      <c r="BD2847" s="372">
        <f>$AQ2698*'Assumptions (T&amp;D)'!P$24</f>
        <v>0.4789459685</v>
      </c>
      <c r="BE2847" s="372">
        <f>$AQ2698*'Assumptions (T&amp;D)'!Q$24</f>
        <v>0.4789459685</v>
      </c>
      <c r="BF2847" s="372">
        <f>$AQ2698*'Assumptions (T&amp;D)'!R$24</f>
        <v>0.4789459685</v>
      </c>
      <c r="BG2847" s="372">
        <f>$AQ2698*'Assumptions (T&amp;D)'!S$24</f>
        <v>0.4789459685</v>
      </c>
      <c r="BH2847" s="372">
        <f>$AQ2698*'Assumptions (T&amp;D)'!T$24</f>
        <v>0.4789459685</v>
      </c>
      <c r="BI2847" s="372">
        <f>$AQ2698*'Assumptions (T&amp;D)'!U$24</f>
        <v>0.4789459685</v>
      </c>
      <c r="BJ2847" s="372">
        <f>$AQ2698*'Assumptions (T&amp;D)'!V$24</f>
        <v>0.4789459685</v>
      </c>
      <c r="BK2847" s="372">
        <f>$AQ2698*'Assumptions (T&amp;D)'!W$24</f>
        <v>0.2394729842</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0.3827728687</v>
      </c>
      <c r="AS2848" s="372">
        <f>$AR2698*'Assumptions (T&amp;D)'!D$24</f>
        <v>0.7369653632</v>
      </c>
      <c r="AT2848" s="372">
        <f>$AR2698*'Assumptions (T&amp;D)'!E$24</f>
        <v>0.6818460701</v>
      </c>
      <c r="AU2848" s="372">
        <f>$AR2698*'Assumptions (T&amp;D)'!F$24</f>
        <v>0.6308096876</v>
      </c>
      <c r="AV2848" s="372">
        <f>$AR2698*'Assumptions (T&amp;D)'!G$24</f>
        <v>0.582835488</v>
      </c>
      <c r="AW2848" s="372">
        <f>$AR2698*'Assumptions (T&amp;D)'!H$24</f>
        <v>0.5399649268</v>
      </c>
      <c r="AX2848" s="372">
        <f>$AR2698*'Assumptions (T&amp;D)'!I$24</f>
        <v>0.4991358208</v>
      </c>
      <c r="AY2848" s="372">
        <f>$AR2698*'Assumptions (T&amp;D)'!J$24</f>
        <v>0.4613688977</v>
      </c>
      <c r="AZ2848" s="372">
        <f>$AR2698*'Assumptions (T&amp;D)'!K$24</f>
        <v>0.4552445318</v>
      </c>
      <c r="BA2848" s="372">
        <f>$AR2698*'Assumptions (T&amp;D)'!L$24</f>
        <v>0.4552445318</v>
      </c>
      <c r="BB2848" s="372">
        <f>$AR2698*'Assumptions (T&amp;D)'!M$24</f>
        <v>0.4552445318</v>
      </c>
      <c r="BC2848" s="372">
        <f>$AR2698*'Assumptions (T&amp;D)'!N$24</f>
        <v>0.4552445318</v>
      </c>
      <c r="BD2848" s="372">
        <f>$AR2698*'Assumptions (T&amp;D)'!O$24</f>
        <v>0.4552445318</v>
      </c>
      <c r="BE2848" s="372">
        <f>$AR2698*'Assumptions (T&amp;D)'!P$24</f>
        <v>0.4552445318</v>
      </c>
      <c r="BF2848" s="372">
        <f>$AR2698*'Assumptions (T&amp;D)'!Q$24</f>
        <v>0.4552445318</v>
      </c>
      <c r="BG2848" s="372">
        <f>$AR2698*'Assumptions (T&amp;D)'!R$24</f>
        <v>0.4552445318</v>
      </c>
      <c r="BH2848" s="372">
        <f>$AR2698*'Assumptions (T&amp;D)'!S$24</f>
        <v>0.4552445318</v>
      </c>
      <c r="BI2848" s="372">
        <f>$AR2698*'Assumptions (T&amp;D)'!T$24</f>
        <v>0.4552445318</v>
      </c>
      <c r="BJ2848" s="372">
        <f>$AR2698*'Assumptions (T&amp;D)'!U$24</f>
        <v>0.4552445318</v>
      </c>
      <c r="BK2848" s="372">
        <f>$AR2698*'Assumptions (T&amp;D)'!V$24</f>
        <v>0.4552445318</v>
      </c>
      <c r="BL2848" s="372">
        <f>$AR2698*'Assumptions (T&amp;D)'!W$24</f>
        <v>0.2276222659</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0.4106355857</v>
      </c>
      <c r="AT2849" s="372">
        <f>$AS2698*'Assumptions (T&amp;D)'!D$24</f>
        <v>0.790610381</v>
      </c>
      <c r="AU2849" s="372">
        <f>$AS2698*'Assumptions (T&amp;D)'!E$24</f>
        <v>0.7314788566</v>
      </c>
      <c r="AV2849" s="372">
        <f>$AS2698*'Assumptions (T&amp;D)'!F$24</f>
        <v>0.6767274452</v>
      </c>
      <c r="AW2849" s="372">
        <f>$AS2698*'Assumptions (T&amp;D)'!G$24</f>
        <v>0.6252611185</v>
      </c>
      <c r="AX2849" s="372">
        <f>$AS2698*'Assumptions (T&amp;D)'!H$24</f>
        <v>0.5792699329</v>
      </c>
      <c r="AY2849" s="372">
        <f>$AS2698*'Assumptions (T&amp;D)'!I$24</f>
        <v>0.5354688037</v>
      </c>
      <c r="AZ2849" s="372">
        <f>$AS2698*'Assumptions (T&amp;D)'!J$24</f>
        <v>0.4949527593</v>
      </c>
      <c r="BA2849" s="372">
        <f>$AS2698*'Assumptions (T&amp;D)'!K$24</f>
        <v>0.4883825899</v>
      </c>
      <c r="BB2849" s="372">
        <f>$AS2698*'Assumptions (T&amp;D)'!L$24</f>
        <v>0.4883825899</v>
      </c>
      <c r="BC2849" s="372">
        <f>$AS2698*'Assumptions (T&amp;D)'!M$24</f>
        <v>0.4883825899</v>
      </c>
      <c r="BD2849" s="372">
        <f>$AS2698*'Assumptions (T&amp;D)'!N$24</f>
        <v>0.4883825899</v>
      </c>
      <c r="BE2849" s="372">
        <f>$AS2698*'Assumptions (T&amp;D)'!O$24</f>
        <v>0.4883825899</v>
      </c>
      <c r="BF2849" s="372">
        <f>$AS2698*'Assumptions (T&amp;D)'!P$24</f>
        <v>0.4883825899</v>
      </c>
      <c r="BG2849" s="372">
        <f>$AS2698*'Assumptions (T&amp;D)'!Q$24</f>
        <v>0.4883825899</v>
      </c>
      <c r="BH2849" s="372">
        <f>$AS2698*'Assumptions (T&amp;D)'!R$24</f>
        <v>0.4883825899</v>
      </c>
      <c r="BI2849" s="372">
        <f>$AS2698*'Assumptions (T&amp;D)'!S$24</f>
        <v>0.4883825899</v>
      </c>
      <c r="BJ2849" s="372">
        <f>$AS2698*'Assumptions (T&amp;D)'!T$24</f>
        <v>0.4883825899</v>
      </c>
      <c r="BK2849" s="372">
        <f>$AS2698*'Assumptions (T&amp;D)'!U$24</f>
        <v>0.4883825899</v>
      </c>
      <c r="BL2849" s="372">
        <f>$AS2698*'Assumptions (T&amp;D)'!V$24</f>
        <v>0.4883825899</v>
      </c>
      <c r="BM2849" s="372">
        <f>$AS2698*'Assumptions (T&amp;D)'!W$24</f>
        <v>0.244191295</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0.4252732397</v>
      </c>
      <c r="AU2850" s="372">
        <f>$AT2698*'Assumptions (T&amp;D)'!D$24</f>
        <v>0.8187927441</v>
      </c>
      <c r="AV2850" s="372">
        <f>$AT2698*'Assumptions (T&amp;D)'!E$24</f>
        <v>0.7575533976</v>
      </c>
      <c r="AW2850" s="372">
        <f>$AT2698*'Assumptions (T&amp;D)'!F$24</f>
        <v>0.700850299</v>
      </c>
      <c r="AX2850" s="372">
        <f>$AT2698*'Assumptions (T&amp;D)'!G$24</f>
        <v>0.6475493863</v>
      </c>
      <c r="AY2850" s="372">
        <f>$AT2698*'Assumptions (T&amp;D)'!H$24</f>
        <v>0.5999187834</v>
      </c>
      <c r="AZ2850" s="372">
        <f>$AT2698*'Assumptions (T&amp;D)'!I$24</f>
        <v>0.5545563045</v>
      </c>
      <c r="BA2850" s="372">
        <f>$AT2698*'Assumptions (T&amp;D)'!J$24</f>
        <v>0.5125960116</v>
      </c>
      <c r="BB2850" s="372">
        <f>$AT2698*'Assumptions (T&amp;D)'!K$24</f>
        <v>0.5057916397</v>
      </c>
      <c r="BC2850" s="372">
        <f>$AT2698*'Assumptions (T&amp;D)'!L$24</f>
        <v>0.5057916397</v>
      </c>
      <c r="BD2850" s="372">
        <f>$AT2698*'Assumptions (T&amp;D)'!M$24</f>
        <v>0.5057916397</v>
      </c>
      <c r="BE2850" s="372">
        <f>$AT2698*'Assumptions (T&amp;D)'!N$24</f>
        <v>0.5057916397</v>
      </c>
      <c r="BF2850" s="372">
        <f>$AT2698*'Assumptions (T&amp;D)'!O$24</f>
        <v>0.5057916397</v>
      </c>
      <c r="BG2850" s="372">
        <f>$AT2698*'Assumptions (T&amp;D)'!P$24</f>
        <v>0.5057916397</v>
      </c>
      <c r="BH2850" s="372">
        <f>$AT2698*'Assumptions (T&amp;D)'!Q$24</f>
        <v>0.5057916397</v>
      </c>
      <c r="BI2850" s="372">
        <f>$AT2698*'Assumptions (T&amp;D)'!R$24</f>
        <v>0.5057916397</v>
      </c>
      <c r="BJ2850" s="372">
        <f>$AT2698*'Assumptions (T&amp;D)'!S$24</f>
        <v>0.5057916397</v>
      </c>
      <c r="BK2850" s="372">
        <f>$AT2698*'Assumptions (T&amp;D)'!T$24</f>
        <v>0.5057916397</v>
      </c>
      <c r="BL2850" s="372">
        <f>$AT2698*'Assumptions (T&amp;D)'!U$24</f>
        <v>0.5057916397</v>
      </c>
      <c r="BM2850" s="372">
        <f>$AT2698*'Assumptions (T&amp;D)'!V$24</f>
        <v>0.5057916397</v>
      </c>
      <c r="BN2850" s="372">
        <f>$AT2698*'Assumptions (T&amp;D)'!W$24</f>
        <v>0.2528958199</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0.4470515163</v>
      </c>
      <c r="AV2851" s="372">
        <f>$AU2698*'Assumptions (T&amp;D)'!D$24</f>
        <v>0.860723186</v>
      </c>
      <c r="AW2851" s="372">
        <f>$AU2698*'Assumptions (T&amp;D)'!E$24</f>
        <v>0.7963477677</v>
      </c>
      <c r="AX2851" s="372">
        <f>$AU2698*'Assumptions (T&amp;D)'!F$24</f>
        <v>0.7367408988</v>
      </c>
      <c r="AY2851" s="372">
        <f>$AU2698*'Assumptions (T&amp;D)'!G$24</f>
        <v>0.6807104421</v>
      </c>
      <c r="AZ2851" s="372">
        <f>$AU2698*'Assumptions (T&amp;D)'!H$24</f>
        <v>0.6306406723</v>
      </c>
      <c r="BA2851" s="372">
        <f>$AU2698*'Assumptions (T&amp;D)'!I$24</f>
        <v>0.5829551772</v>
      </c>
      <c r="BB2851" s="372">
        <f>$AU2698*'Assumptions (T&amp;D)'!J$24</f>
        <v>0.5388460943</v>
      </c>
      <c r="BC2851" s="372">
        <f>$AU2698*'Assumptions (T&amp;D)'!K$24</f>
        <v>0.53169327</v>
      </c>
      <c r="BD2851" s="372">
        <f>$AU2698*'Assumptions (T&amp;D)'!L$24</f>
        <v>0.53169327</v>
      </c>
      <c r="BE2851" s="372">
        <f>$AU2698*'Assumptions (T&amp;D)'!M$24</f>
        <v>0.53169327</v>
      </c>
      <c r="BF2851" s="372">
        <f>$AU2698*'Assumptions (T&amp;D)'!N$24</f>
        <v>0.53169327</v>
      </c>
      <c r="BG2851" s="372">
        <f>$AU2698*'Assumptions (T&amp;D)'!O$24</f>
        <v>0.53169327</v>
      </c>
      <c r="BH2851" s="372">
        <f>$AU2698*'Assumptions (T&amp;D)'!P$24</f>
        <v>0.53169327</v>
      </c>
      <c r="BI2851" s="372">
        <f>$AU2698*'Assumptions (T&amp;D)'!Q$24</f>
        <v>0.53169327</v>
      </c>
      <c r="BJ2851" s="372">
        <f>$AU2698*'Assumptions (T&amp;D)'!R$24</f>
        <v>0.53169327</v>
      </c>
      <c r="BK2851" s="372">
        <f>$AU2698*'Assumptions (T&amp;D)'!S$24</f>
        <v>0.53169327</v>
      </c>
      <c r="BL2851" s="372">
        <f>$AU2698*'Assumptions (T&amp;D)'!T$24</f>
        <v>0.53169327</v>
      </c>
      <c r="BM2851" s="372">
        <f>$AU2698*'Assumptions (T&amp;D)'!U$24</f>
        <v>0.53169327</v>
      </c>
      <c r="BN2851" s="372">
        <f>$AU2698*'Assumptions (T&amp;D)'!V$24</f>
        <v>0.53169327</v>
      </c>
      <c r="BO2851" s="372">
        <f>$AU2698*'Assumptions (T&amp;D)'!W$24</f>
        <v>0.265846635</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0.4635991794</v>
      </c>
      <c r="AW2852" s="372">
        <f>$AV2698*'Assumptions (T&amp;D)'!D$24</f>
        <v>0.8925829533</v>
      </c>
      <c r="AX2852" s="372">
        <f>$AV2698*'Assumptions (T&amp;D)'!E$24</f>
        <v>0.8258246715</v>
      </c>
      <c r="AY2852" s="372">
        <f>$AV2698*'Assumptions (T&amp;D)'!F$24</f>
        <v>0.7640114476</v>
      </c>
      <c r="AZ2852" s="372">
        <f>$AV2698*'Assumptions (T&amp;D)'!G$24</f>
        <v>0.7059070171</v>
      </c>
      <c r="BA2852" s="372">
        <f>$AV2698*'Assumptions (T&amp;D)'!H$24</f>
        <v>0.653983909</v>
      </c>
      <c r="BB2852" s="372">
        <f>$AV2698*'Assumptions (T&amp;D)'!I$24</f>
        <v>0.6045333299</v>
      </c>
      <c r="BC2852" s="372">
        <f>$AV2698*'Assumptions (T&amp;D)'!J$24</f>
        <v>0.5587915442</v>
      </c>
      <c r="BD2852" s="372">
        <f>$AV2698*'Assumptions (T&amp;D)'!K$24</f>
        <v>0.5513739573</v>
      </c>
      <c r="BE2852" s="372">
        <f>$AV2698*'Assumptions (T&amp;D)'!L$24</f>
        <v>0.5513739573</v>
      </c>
      <c r="BF2852" s="372">
        <f>$AV2698*'Assumptions (T&amp;D)'!M$24</f>
        <v>0.5513739573</v>
      </c>
      <c r="BG2852" s="372">
        <f>$AV2698*'Assumptions (T&amp;D)'!N$24</f>
        <v>0.5513739573</v>
      </c>
      <c r="BH2852" s="372">
        <f>$AV2698*'Assumptions (T&amp;D)'!O$24</f>
        <v>0.5513739573</v>
      </c>
      <c r="BI2852" s="372">
        <f>$AV2698*'Assumptions (T&amp;D)'!P$24</f>
        <v>0.5513739573</v>
      </c>
      <c r="BJ2852" s="372">
        <f>$AV2698*'Assumptions (T&amp;D)'!Q$24</f>
        <v>0.5513739573</v>
      </c>
      <c r="BK2852" s="372">
        <f>$AV2698*'Assumptions (T&amp;D)'!R$24</f>
        <v>0.5513739573</v>
      </c>
      <c r="BL2852" s="372">
        <f>$AV2698*'Assumptions (T&amp;D)'!S$24</f>
        <v>0.5513739573</v>
      </c>
      <c r="BM2852" s="372">
        <f>$AV2698*'Assumptions (T&amp;D)'!T$24</f>
        <v>0.5513739573</v>
      </c>
      <c r="BN2852" s="372">
        <f>$AV2698*'Assumptions (T&amp;D)'!U$24</f>
        <v>0.5513739573</v>
      </c>
      <c r="BO2852" s="372">
        <f>$AV2698*'Assumptions (T&amp;D)'!V$24</f>
        <v>0.5513739573</v>
      </c>
      <c r="BP2852" s="372">
        <f>$AV2698*'Assumptions (T&amp;D)'!W$24</f>
        <v>0.2756869787</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0.4859175487</v>
      </c>
      <c r="AX2853" s="372">
        <f>$AW2698*'Assumptions (T&amp;D)'!D$24</f>
        <v>0.9355532538</v>
      </c>
      <c r="AY2853" s="372">
        <f>$AW2698*'Assumptions (T&amp;D)'!E$24</f>
        <v>0.8655811268</v>
      </c>
      <c r="AZ2853" s="372">
        <f>$AW2698*'Assumptions (T&amp;D)'!F$24</f>
        <v>0.8007921203</v>
      </c>
      <c r="BA2853" s="372">
        <f>$AW2698*'Assumptions (T&amp;D)'!G$24</f>
        <v>0.7398904542</v>
      </c>
      <c r="BB2853" s="372">
        <f>$AW2698*'Assumptions (T&amp;D)'!H$24</f>
        <v>0.6854676887</v>
      </c>
      <c r="BC2853" s="372">
        <f>$AW2698*'Assumptions (T&amp;D)'!I$24</f>
        <v>0.6336364835</v>
      </c>
      <c r="BD2853" s="372">
        <f>$AW2698*'Assumptions (T&amp;D)'!J$24</f>
        <v>0.5856926187</v>
      </c>
      <c r="BE2853" s="372">
        <f>$AW2698*'Assumptions (T&amp;D)'!K$24</f>
        <v>0.577917938</v>
      </c>
      <c r="BF2853" s="372">
        <f>$AW2698*'Assumptions (T&amp;D)'!L$24</f>
        <v>0.577917938</v>
      </c>
      <c r="BG2853" s="372">
        <f>$AW2698*'Assumptions (T&amp;D)'!M$24</f>
        <v>0.577917938</v>
      </c>
      <c r="BH2853" s="372">
        <f>$AW2698*'Assumptions (T&amp;D)'!N$24</f>
        <v>0.577917938</v>
      </c>
      <c r="BI2853" s="372">
        <f>$AW2698*'Assumptions (T&amp;D)'!O$24</f>
        <v>0.577917938</v>
      </c>
      <c r="BJ2853" s="372">
        <f>$AW2698*'Assumptions (T&amp;D)'!P$24</f>
        <v>0.577917938</v>
      </c>
      <c r="BK2853" s="372">
        <f>$AW2698*'Assumptions (T&amp;D)'!Q$24</f>
        <v>0.577917938</v>
      </c>
      <c r="BL2853" s="372">
        <f>$AW2698*'Assumptions (T&amp;D)'!R$24</f>
        <v>0.577917938</v>
      </c>
      <c r="BM2853" s="372">
        <f>$AW2698*'Assumptions (T&amp;D)'!S$24</f>
        <v>0.577917938</v>
      </c>
      <c r="BN2853" s="372">
        <f>$AW2698*'Assumptions (T&amp;D)'!T$24</f>
        <v>0.577917938</v>
      </c>
      <c r="BO2853" s="372">
        <f>$AW2698*'Assumptions (T&amp;D)'!U$24</f>
        <v>0.577917938</v>
      </c>
      <c r="BP2853" s="372">
        <f>$AW2698*'Assumptions (T&amp;D)'!V$24</f>
        <v>0.577917938</v>
      </c>
      <c r="BQ2853" s="372">
        <f>$AW2698*'Assumptions (T&amp;D)'!W$24</f>
        <v>0.288958969</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0.4719202243</v>
      </c>
      <c r="AY2854" s="372">
        <f>$AX2698*'Assumptions (T&amp;D)'!D$24</f>
        <v>0.9086037385</v>
      </c>
      <c r="AZ2854" s="372">
        <f>$AX2698*'Assumptions (T&amp;D)'!E$24</f>
        <v>0.8406472262</v>
      </c>
      <c r="BA2854" s="372">
        <f>$AX2698*'Assumptions (T&amp;D)'!F$24</f>
        <v>0.7777245297</v>
      </c>
      <c r="BB2854" s="372">
        <f>$AX2698*'Assumptions (T&amp;D)'!G$24</f>
        <v>0.7185771949</v>
      </c>
      <c r="BC2854" s="372">
        <f>$AX2698*'Assumptions (T&amp;D)'!H$24</f>
        <v>0.6657221298</v>
      </c>
      <c r="BD2854" s="372">
        <f>$AX2698*'Assumptions (T&amp;D)'!I$24</f>
        <v>0.6153839725</v>
      </c>
      <c r="BE2854" s="372">
        <f>$AX2698*'Assumptions (T&amp;D)'!J$24</f>
        <v>0.568821177</v>
      </c>
      <c r="BF2854" s="372">
        <f>$AX2698*'Assumptions (T&amp;D)'!K$24</f>
        <v>0.5612704534</v>
      </c>
      <c r="BG2854" s="372">
        <f>$AX2698*'Assumptions (T&amp;D)'!L$24</f>
        <v>0.5612704534</v>
      </c>
      <c r="BH2854" s="372">
        <f>$AX2698*'Assumptions (T&amp;D)'!M$24</f>
        <v>0.5612704534</v>
      </c>
      <c r="BI2854" s="372">
        <f>$AX2698*'Assumptions (T&amp;D)'!N$24</f>
        <v>0.5612704534</v>
      </c>
      <c r="BJ2854" s="372">
        <f>$AX2698*'Assumptions (T&amp;D)'!O$24</f>
        <v>0.5612704534</v>
      </c>
      <c r="BK2854" s="372">
        <f>$AX2698*'Assumptions (T&amp;D)'!P$24</f>
        <v>0.5612704534</v>
      </c>
      <c r="BL2854" s="372">
        <f>$AX2698*'Assumptions (T&amp;D)'!Q$24</f>
        <v>0.5612704534</v>
      </c>
      <c r="BM2854" s="372">
        <f>$AX2698*'Assumptions (T&amp;D)'!R$24</f>
        <v>0.5612704534</v>
      </c>
      <c r="BN2854" s="372">
        <f>$AX2698*'Assumptions (T&amp;D)'!S$24</f>
        <v>0.5612704534</v>
      </c>
      <c r="BO2854" s="372">
        <f>$AX2698*'Assumptions (T&amp;D)'!T$24</f>
        <v>0.5612704534</v>
      </c>
      <c r="BP2854" s="372">
        <f>$AX2698*'Assumptions (T&amp;D)'!U$24</f>
        <v>0.5612704534</v>
      </c>
      <c r="BQ2854" s="372">
        <f>$AX2698*'Assumptions (T&amp;D)'!V$24</f>
        <v>0.5612704534</v>
      </c>
      <c r="BR2854" s="372">
        <f>$AX2698*'Assumptions (T&amp;D)'!W$24</f>
        <v>0.2806352267</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0.4889012757</v>
      </c>
      <c r="AZ2855" s="372">
        <f>$AY2698*'Assumptions (T&amp;D)'!D$24</f>
        <v>0.9412979228</v>
      </c>
      <c r="BA2855" s="372">
        <f>$AY2698*'Assumptions (T&amp;D)'!E$24</f>
        <v>0.8708961391</v>
      </c>
      <c r="BB2855" s="372">
        <f>$AY2698*'Assumptions (T&amp;D)'!F$24</f>
        <v>0.8057093024</v>
      </c>
      <c r="BC2855" s="372">
        <f>$AY2698*'Assumptions (T&amp;D)'!G$24</f>
        <v>0.7444336758</v>
      </c>
      <c r="BD2855" s="372">
        <f>$AY2698*'Assumptions (T&amp;D)'!H$24</f>
        <v>0.6896767329</v>
      </c>
      <c r="BE2855" s="372">
        <f>$AY2698*'Assumptions (T&amp;D)'!I$24</f>
        <v>0.6375272635</v>
      </c>
      <c r="BF2855" s="372">
        <f>$AY2698*'Assumptions (T&amp;D)'!J$24</f>
        <v>0.5892890043</v>
      </c>
      <c r="BG2855" s="372">
        <f>$AY2698*'Assumptions (T&amp;D)'!K$24</f>
        <v>0.5814665839</v>
      </c>
      <c r="BH2855" s="372">
        <f>$AY2698*'Assumptions (T&amp;D)'!L$24</f>
        <v>0.5814665839</v>
      </c>
      <c r="BI2855" s="372">
        <f>$AY2698*'Assumptions (T&amp;D)'!M$24</f>
        <v>0.5814665839</v>
      </c>
      <c r="BJ2855" s="372">
        <f>$AY2698*'Assumptions (T&amp;D)'!N$24</f>
        <v>0.5814665839</v>
      </c>
      <c r="BK2855" s="372">
        <f>$AY2698*'Assumptions (T&amp;D)'!O$24</f>
        <v>0.5814665839</v>
      </c>
      <c r="BL2855" s="372">
        <f>$AY2698*'Assumptions (T&amp;D)'!P$24</f>
        <v>0.5814665839</v>
      </c>
      <c r="BM2855" s="372">
        <f>$AY2698*'Assumptions (T&amp;D)'!Q$24</f>
        <v>0.5814665839</v>
      </c>
      <c r="BN2855" s="372">
        <f>$AY2698*'Assumptions (T&amp;D)'!R$24</f>
        <v>0.5814665839</v>
      </c>
      <c r="BO2855" s="372">
        <f>$AY2698*'Assumptions (T&amp;D)'!S$24</f>
        <v>0.5814665839</v>
      </c>
      <c r="BP2855" s="372">
        <f>$AY2698*'Assumptions (T&amp;D)'!T$24</f>
        <v>0.5814665839</v>
      </c>
      <c r="BQ2855" s="372">
        <f>$AY2698*'Assumptions (T&amp;D)'!U$24</f>
        <v>0.5814665839</v>
      </c>
      <c r="BR2855" s="372">
        <f>$AY2698*'Assumptions (T&amp;D)'!V$24</f>
        <v>0.5814665839</v>
      </c>
      <c r="BS2855" s="372">
        <f>$AY2698*'Assumptions (T&amp;D)'!W$24</f>
        <v>0.290733292</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0.5409219904</v>
      </c>
      <c r="BA2856" s="372">
        <f>$AZ2698*'Assumptions (T&amp;D)'!D$24</f>
        <v>1.041455139</v>
      </c>
      <c r="BB2856" s="372">
        <f>$AZ2698*'Assumptions (T&amp;D)'!E$24</f>
        <v>0.9635623722</v>
      </c>
      <c r="BC2856" s="372">
        <f>$AZ2698*'Assumptions (T&amp;D)'!F$24</f>
        <v>0.8914394402</v>
      </c>
      <c r="BD2856" s="372">
        <f>$AZ2698*'Assumptions (T&amp;D)'!G$24</f>
        <v>0.823643884</v>
      </c>
      <c r="BE2856" s="372">
        <f>$AZ2698*'Assumptions (T&amp;D)'!H$24</f>
        <v>0.7630606211</v>
      </c>
      <c r="BF2856" s="372">
        <f>$AZ2698*'Assumptions (T&amp;D)'!I$24</f>
        <v>0.7053622755</v>
      </c>
      <c r="BG2856" s="372">
        <f>$AZ2698*'Assumptions (T&amp;D)'!J$24</f>
        <v>0.6519913058</v>
      </c>
      <c r="BH2856" s="372">
        <f>$AZ2698*'Assumptions (T&amp;D)'!K$24</f>
        <v>0.6433365539</v>
      </c>
      <c r="BI2856" s="372">
        <f>$AZ2698*'Assumptions (T&amp;D)'!L$24</f>
        <v>0.6433365539</v>
      </c>
      <c r="BJ2856" s="372">
        <f>$AZ2698*'Assumptions (T&amp;D)'!M$24</f>
        <v>0.6433365539</v>
      </c>
      <c r="BK2856" s="372">
        <f>$AZ2698*'Assumptions (T&amp;D)'!N$24</f>
        <v>0.6433365539</v>
      </c>
      <c r="BL2856" s="372">
        <f>$AZ2698*'Assumptions (T&amp;D)'!O$24</f>
        <v>0.6433365539</v>
      </c>
      <c r="BM2856" s="372">
        <f>$AZ2698*'Assumptions (T&amp;D)'!P$24</f>
        <v>0.6433365539</v>
      </c>
      <c r="BN2856" s="372">
        <f>$AZ2698*'Assumptions (T&amp;D)'!Q$24</f>
        <v>0.6433365539</v>
      </c>
      <c r="BO2856" s="372">
        <f>$AZ2698*'Assumptions (T&amp;D)'!R$24</f>
        <v>0.6433365539</v>
      </c>
      <c r="BP2856" s="372">
        <f>$AZ2698*'Assumptions (T&amp;D)'!S$24</f>
        <v>0.6433365539</v>
      </c>
      <c r="BQ2856" s="372">
        <f>$AZ2698*'Assumptions (T&amp;D)'!T$24</f>
        <v>0.6433365539</v>
      </c>
      <c r="BR2856" s="372">
        <f>$AZ2698*'Assumptions (T&amp;D)'!U$24</f>
        <v>0.6433365539</v>
      </c>
      <c r="BS2856" s="372">
        <f>$AZ2698*'Assumptions (T&amp;D)'!V$24</f>
        <v>0.6433365539</v>
      </c>
      <c r="BT2856" s="372">
        <f>$AZ2698*'Assumptions (T&amp;D)'!W$24</f>
        <v>0.321668277</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0.5115705511</v>
      </c>
      <c r="BB2857" s="372">
        <f>$BA2698*'Assumptions (T&amp;D)'!D$24</f>
        <v>0.9849438344</v>
      </c>
      <c r="BC2857" s="372">
        <f>$BA2698*'Assumptions (T&amp;D)'!E$24</f>
        <v>0.9112776751</v>
      </c>
      <c r="BD2857" s="372">
        <f>$BA2698*'Assumptions (T&amp;D)'!F$24</f>
        <v>0.8430682682</v>
      </c>
      <c r="BE2857" s="372">
        <f>$BA2698*'Assumptions (T&amp;D)'!G$24</f>
        <v>0.7789514258</v>
      </c>
      <c r="BF2857" s="372">
        <f>$BA2698*'Assumptions (T&amp;D)'!H$24</f>
        <v>0.7216555241</v>
      </c>
      <c r="BG2857" s="372">
        <f>$BA2698*'Assumptions (T&amp;D)'!I$24</f>
        <v>0.6670879987</v>
      </c>
      <c r="BH2857" s="372">
        <f>$BA2698*'Assumptions (T&amp;D)'!J$24</f>
        <v>0.6166130376</v>
      </c>
      <c r="BI2857" s="372">
        <f>$BA2698*'Assumptions (T&amp;D)'!K$24</f>
        <v>0.6084279088</v>
      </c>
      <c r="BJ2857" s="372">
        <f>$BA2698*'Assumptions (T&amp;D)'!L$24</f>
        <v>0.6084279088</v>
      </c>
      <c r="BK2857" s="372">
        <f>$BA2698*'Assumptions (T&amp;D)'!M$24</f>
        <v>0.6084279088</v>
      </c>
      <c r="BL2857" s="372">
        <f>$BA2698*'Assumptions (T&amp;D)'!N$24</f>
        <v>0.6084279088</v>
      </c>
      <c r="BM2857" s="372">
        <f>$BA2698*'Assumptions (T&amp;D)'!O$24</f>
        <v>0.6084279088</v>
      </c>
      <c r="BN2857" s="372">
        <f>$BA2698*'Assumptions (T&amp;D)'!P$24</f>
        <v>0.6084279088</v>
      </c>
      <c r="BO2857" s="372">
        <f>$BA2698*'Assumptions (T&amp;D)'!Q$24</f>
        <v>0.6084279088</v>
      </c>
      <c r="BP2857" s="372">
        <f>$BA2698*'Assumptions (T&amp;D)'!R$24</f>
        <v>0.6084279088</v>
      </c>
      <c r="BQ2857" s="372">
        <f>$BA2698*'Assumptions (T&amp;D)'!S$24</f>
        <v>0.6084279088</v>
      </c>
      <c r="BR2857" s="372">
        <f>$BA2698*'Assumptions (T&amp;D)'!T$24</f>
        <v>0.6084279088</v>
      </c>
      <c r="BS2857" s="372">
        <f>$BA2698*'Assumptions (T&amp;D)'!U$24</f>
        <v>0.6084279088</v>
      </c>
      <c r="BT2857" s="372">
        <f>$BA2698*'Assumptions (T&amp;D)'!V$24</f>
        <v>0.6084279088</v>
      </c>
      <c r="BU2857" s="372">
        <f>$BA2698*'Assumptions (T&amp;D)'!W$24</f>
        <v>0.3042139544</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11.12041876</v>
      </c>
      <c r="D2858" s="377">
        <f>(1/(1-'Assumptions (T&amp;D)'!D$26))*(D2695+D2805+(D2696-D2805-D2696*'Assumptions (T&amp;D)'!$C$25)*'Assumptions (T&amp;D)'!$C$22)</f>
        <v>11.8189359</v>
      </c>
      <c r="E2858" s="377">
        <f>(1/(1-'Assumptions (T&amp;D)'!E$26))*(E2695+E2805+(E2696-E2805-E2696*'Assumptions (T&amp;D)'!$C$25)*'Assumptions (T&amp;D)'!$C$22)</f>
        <v>11.71966071</v>
      </c>
      <c r="F2858" s="377">
        <f>(1/(1-'Assumptions (T&amp;D)'!F$26))*(F2695+F2805+(F2696-F2805-F2696*'Assumptions (T&amp;D)'!$C$25)*'Assumptions (T&amp;D)'!$C$22)</f>
        <v>12.33923279</v>
      </c>
      <c r="G2858" s="377">
        <f>(1/(1-'Assumptions (T&amp;D)'!G$26))*(G2695+G2805+(G2696-G2805-G2696*'Assumptions (T&amp;D)'!$C$25)*'Assumptions (T&amp;D)'!$C$22)</f>
        <v>13.16074056</v>
      </c>
      <c r="H2858" s="377">
        <f>(1/(1-'Assumptions (T&amp;D)'!H$26))*(H2695+H2805+(H2696-H2805-H2696*'Assumptions (T&amp;D)'!$C$25)*'Assumptions (T&amp;D)'!$C$22)</f>
        <v>14.25906203</v>
      </c>
      <c r="I2858" s="377">
        <f>(1/(1-'Assumptions (T&amp;D)'!I$26))*(I2695+I2805+(I2696-I2805-I2696*'Assumptions (T&amp;D)'!$C$25)*'Assumptions (T&amp;D)'!$C$22)</f>
        <v>15.39181888</v>
      </c>
      <c r="J2858" s="377">
        <f>(1/(1-'Assumptions (T&amp;D)'!J$26))*(J2695+J2805+(J2696-J2805-J2696*'Assumptions (T&amp;D)'!$C$25)*'Assumptions (T&amp;D)'!$C$22)</f>
        <v>16.07773443</v>
      </c>
      <c r="K2858" s="377">
        <f>(1/(1-'Assumptions (T&amp;D)'!K$26))*(K2695+K2805+(K2696-K2805-K2696*'Assumptions (T&amp;D)'!$C$25)*'Assumptions (T&amp;D)'!$C$22)</f>
        <v>17.95862241</v>
      </c>
      <c r="L2858" s="377">
        <f>(1/(1-'Assumptions (T&amp;D)'!L$26))*(L2695+L2805+(L2696-L2805-L2696*'Assumptions (T&amp;D)'!$C$25)*'Assumptions (T&amp;D)'!$C$22)</f>
        <v>19.69815004</v>
      </c>
      <c r="M2858" s="377">
        <f>(1/(1-'Assumptions (T&amp;D)'!M$26))*(M2695+M2805+(M2696-M2805-M2696*'Assumptions (T&amp;D)'!$C$25)*'Assumptions (T&amp;D)'!$C$22)</f>
        <v>20.42279009</v>
      </c>
      <c r="N2858" s="377">
        <f>(1/(1-'Assumptions (T&amp;D)'!N$26))*(N2695+N2805+(N2696-N2805-N2696*'Assumptions (T&amp;D)'!$C$25)*'Assumptions (T&amp;D)'!$C$22)</f>
        <v>22.70962173</v>
      </c>
      <c r="O2858" s="377">
        <f>(1/(1-'Assumptions (T&amp;D)'!O$26))*(O2695+O2805+(O2696-O2805-O2696*'Assumptions (T&amp;D)'!$C$25)*'Assumptions (T&amp;D)'!$C$22)</f>
        <v>24.19840206</v>
      </c>
      <c r="P2858" s="377">
        <f>(1/(1-'Assumptions (T&amp;D)'!P$26))*(P2695+P2805+(P2696-P2805-P2696*'Assumptions (T&amp;D)'!$C$25)*'Assumptions (T&amp;D)'!$C$22)</f>
        <v>26.43860379</v>
      </c>
      <c r="Q2858" s="377">
        <f>(1/(1-'Assumptions (T&amp;D)'!Q$26))*(Q2695+Q2805+(Q2696-Q2805-Q2696*'Assumptions (T&amp;D)'!$C$25)*'Assumptions (T&amp;D)'!$C$22)</f>
        <v>29.49148246</v>
      </c>
      <c r="R2858" s="377">
        <f>(1/(1-'Assumptions (T&amp;D)'!R$26))*(R2695+R2805+(R2696-R2805-R2696*'Assumptions (T&amp;D)'!$C$25)*'Assumptions (T&amp;D)'!$C$22)</f>
        <v>32.89644437</v>
      </c>
      <c r="S2858" s="377">
        <f>(1/(1-'Assumptions (T&amp;D)'!S$26))*(S2695+S2805+(S2696-S2805-S2696*'Assumptions (T&amp;D)'!$C$25)*'Assumptions (T&amp;D)'!$C$22)</f>
        <v>36.3543874</v>
      </c>
      <c r="T2858" s="377">
        <f>(1/(1-'Assumptions (T&amp;D)'!T$26))*(T2695+T2805+(T2696-T2805-T2696*'Assumptions (T&amp;D)'!$C$25)*'Assumptions (T&amp;D)'!$C$22)</f>
        <v>6.986945883</v>
      </c>
      <c r="U2858" s="377">
        <f>(1/(1-'Assumptions (T&amp;D)'!U$26))*(U2695+U2805+(U2696-U2805-U2696*'Assumptions (T&amp;D)'!$C$25)*'Assumptions (T&amp;D)'!$C$22)</f>
        <v>5.94301741</v>
      </c>
      <c r="V2858" s="377">
        <f>(1/(1-'Assumptions (T&amp;D)'!V$26))*(V2695+V2805+(V2696-V2805-V2696*'Assumptions (T&amp;D)'!$C$25)*'Assumptions (T&amp;D)'!$C$22)</f>
        <v>6.481220081</v>
      </c>
      <c r="W2858" s="377">
        <f>(1/(1-'Assumptions (T&amp;D)'!W$26))*(W2695+W2805+(W2696-W2805-W2696*'Assumptions (T&amp;D)'!$C$25)*'Assumptions (T&amp;D)'!$C$22)</f>
        <v>6.734115137</v>
      </c>
      <c r="X2858" s="377">
        <f>(1/(1-'Assumptions (T&amp;D)'!X$26))*(X2695+X2805+(X2696-X2805-X2696*'Assumptions (T&amp;D)'!$C$25)*'Assumptions (T&amp;D)'!$C$22)</f>
        <v>7.014691316</v>
      </c>
      <c r="Y2858" s="377">
        <f>(1/(1-'Assumptions (T&amp;D)'!Y$26))*(Y2695+Y2805+(Y2696-Y2805-Y2696*'Assumptions (T&amp;D)'!$C$25)*'Assumptions (T&amp;D)'!$C$22)</f>
        <v>7.340353922</v>
      </c>
      <c r="Z2858" s="377">
        <f>(1/(1-'Assumptions (T&amp;D)'!Z$26))*(Z2695+Z2805+(Z2696-Z2805-Z2696*'Assumptions (T&amp;D)'!$C$25)*'Assumptions (T&amp;D)'!$C$22)</f>
        <v>7.678061151</v>
      </c>
      <c r="AA2858" s="377">
        <f>(1/(1-'Assumptions (T&amp;D)'!AA$26))*(AA2695+AA2805+(AA2696-AA2805-AA2696*'Assumptions (T&amp;D)'!$C$25)*'Assumptions (T&amp;D)'!$C$22)</f>
        <v>8.028161714</v>
      </c>
      <c r="AB2858" s="377">
        <f>(1/(1-'Assumptions (T&amp;D)'!AB$26))*(AB2695+AB2805+(AB2696-AB2805-AB2696*'Assumptions (T&amp;D)'!$C$25)*'Assumptions (T&amp;D)'!$C$22)</f>
        <v>8.391013398</v>
      </c>
      <c r="AC2858" s="377">
        <f>(1/(1-'Assumptions (T&amp;D)'!AC$26))*(AC2695+AC2805+(AC2696-AC2805-AC2696*'Assumptions (T&amp;D)'!$C$25)*'Assumptions (T&amp;D)'!$C$22)</f>
        <v>8.768220317</v>
      </c>
      <c r="AD2858" s="377">
        <f>(1/(1-'Assumptions (T&amp;D)'!AD$26))*(AD2695+AD2805+(AD2696-AD2805-AD2696*'Assumptions (T&amp;D)'!$C$25)*'Assumptions (T&amp;D)'!$C$22)</f>
        <v>9.162174195</v>
      </c>
      <c r="AE2858" s="377">
        <f>(1/(1-'Assumptions (T&amp;D)'!AE$26))*(AE2695+AE2805+(AE2696-AE2805-AE2696*'Assumptions (T&amp;D)'!$C$25)*'Assumptions (T&amp;D)'!$C$22)</f>
        <v>9.565592073</v>
      </c>
      <c r="AF2858" s="377">
        <f>(1/(1-'Assumptions (T&amp;D)'!AF$26))*(AF2695+AF2805+(AF2696-AF2805-AF2696*'Assumptions (T&amp;D)'!$C$25)*'Assumptions (T&amp;D)'!$C$22)</f>
        <v>9.984600696</v>
      </c>
      <c r="AG2858" s="377">
        <f>(1/(1-'Assumptions (T&amp;D)'!AG$26))*(AG2695+AG2805+(AG2696-AG2805-AG2696*'Assumptions (T&amp;D)'!$C$25)*'Assumptions (T&amp;D)'!$C$22)</f>
        <v>10.38036722</v>
      </c>
      <c r="AH2858" s="377">
        <f>(1/(1-'Assumptions (T&amp;D)'!AH$26))*(AH2695+AH2805+(AH2696-AH2805-AH2696*'Assumptions (T&amp;D)'!$C$25)*'Assumptions (T&amp;D)'!$C$22)</f>
        <v>10.81553908</v>
      </c>
      <c r="AI2858" s="377">
        <f>(1/(1-'Assumptions (T&amp;D)'!AI$26))*(AI2695+AI2805+(AI2696-AI2805-AI2696*'Assumptions (T&amp;D)'!$C$25)*'Assumptions (T&amp;D)'!$C$22)</f>
        <v>11.26537695</v>
      </c>
      <c r="AJ2858" s="377">
        <f>(1/(1-'Assumptions (T&amp;D)'!AJ$26))*(AJ2695+AJ2805+(AJ2696-AJ2805-AJ2696*'Assumptions (T&amp;D)'!$C$25)*'Assumptions (T&amp;D)'!$C$22)</f>
        <v>11.73168958</v>
      </c>
      <c r="AK2858" s="377">
        <f>(1/(1-'Assumptions (T&amp;D)'!AK$26))*(AK2695+AK2805+(AK2696-AK2805-AK2696*'Assumptions (T&amp;D)'!$C$25)*'Assumptions (T&amp;D)'!$C$22)</f>
        <v>12.21384474</v>
      </c>
      <c r="AL2858" s="377">
        <f>(1/(1-'Assumptions (T&amp;D)'!AL$26))*(AL2695+AL2805+(AL2696-AL2805-AL2696*'Assumptions (T&amp;D)'!$C$25)*'Assumptions (T&amp;D)'!$C$22)</f>
        <v>12.7221576</v>
      </c>
      <c r="AM2858" s="377">
        <f>(1/(1-'Assumptions (T&amp;D)'!AM$26))*(AM2695+AM2805+(AM2696-AM2805-AM2696*'Assumptions (T&amp;D)'!$C$25)*'Assumptions (T&amp;D)'!$C$22)</f>
        <v>13.25776299</v>
      </c>
      <c r="AN2858" s="377">
        <f>(1/(1-'Assumptions (T&amp;D)'!AN$26))*(AN2695+AN2805+(AN2696-AN2805-AN2696*'Assumptions (T&amp;D)'!$C$25)*'Assumptions (T&amp;D)'!$C$22)</f>
        <v>13.81971274</v>
      </c>
      <c r="AO2858" s="377">
        <f>(1/(1-'Assumptions (T&amp;D)'!AO$26))*(AO2695+AO2805+(AO2696-AO2805-AO2696*'Assumptions (T&amp;D)'!$C$25)*'Assumptions (T&amp;D)'!$C$22)</f>
        <v>14.36293972</v>
      </c>
      <c r="AP2858" s="377">
        <f>(1/(1-'Assumptions (T&amp;D)'!AP$26))*(AP2695+AP2805+(AP2696-AP2805-AP2696*'Assumptions (T&amp;D)'!$C$25)*'Assumptions (T&amp;D)'!$C$22)</f>
        <v>14.94652715</v>
      </c>
      <c r="AQ2858" s="377">
        <f>(1/(1-'Assumptions (T&amp;D)'!AQ$26))*(AQ2695+AQ2805+(AQ2696-AQ2805-AQ2696*'Assumptions (T&amp;D)'!$C$25)*'Assumptions (T&amp;D)'!$C$22)</f>
        <v>15.54518002</v>
      </c>
      <c r="AR2858" s="377">
        <f>(1/(1-'Assumptions (T&amp;D)'!AR$26))*(AR2695+AR2805+(AR2696-AR2805-AR2696*'Assumptions (T&amp;D)'!$C$25)*'Assumptions (T&amp;D)'!$C$22)</f>
        <v>16.12027831</v>
      </c>
      <c r="AS2858" s="377">
        <f>(1/(1-'Assumptions (T&amp;D)'!AS$26))*(AS2695+AS2805+(AS2696-AS2805-AS2696*'Assumptions (T&amp;D)'!$C$25)*'Assumptions (T&amp;D)'!$C$22)</f>
        <v>16.73750295</v>
      </c>
      <c r="AT2858" s="377">
        <f>(1/(1-'Assumptions (T&amp;D)'!AT$26))*(AT2695+AT2805+(AT2696-AT2805-AT2696*'Assumptions (T&amp;D)'!$C$25)*'Assumptions (T&amp;D)'!$C$22)</f>
        <v>17.34344996</v>
      </c>
      <c r="AU2858" s="377">
        <f>(1/(1-'Assumptions (T&amp;D)'!AU$26))*(AU2695+AU2805+(AU2696-AU2805-AU2696*'Assumptions (T&amp;D)'!$C$25)*'Assumptions (T&amp;D)'!$C$22)</f>
        <v>17.93168077</v>
      </c>
      <c r="AV2858" s="377">
        <f>(1/(1-'Assumptions (T&amp;D)'!AV$26))*(AV2695+AV2805+(AV2696-AV2805-AV2696*'Assumptions (T&amp;D)'!$C$25)*'Assumptions (T&amp;D)'!$C$22)</f>
        <v>18.53944082</v>
      </c>
      <c r="AW2858" s="377">
        <f>(1/(1-'Assumptions (T&amp;D)'!AW$26))*(AW2695+AW2805+(AW2696-AW2805-AW2696*'Assumptions (T&amp;D)'!$C$25)*'Assumptions (T&amp;D)'!$C$22)</f>
        <v>19.15231234</v>
      </c>
      <c r="AX2858" s="377">
        <f>(1/(1-'Assumptions (T&amp;D)'!AX$26))*(AX2695+AX2805+(AX2696-AX2805-AX2696*'Assumptions (T&amp;D)'!$C$25)*'Assumptions (T&amp;D)'!$C$22)</f>
        <v>19.79756468</v>
      </c>
      <c r="AY2858" s="377">
        <f>(1/(1-'Assumptions (T&amp;D)'!AY$26))*(AY2695+AY2805+(AY2696-AY2805-AY2696*'Assumptions (T&amp;D)'!$C$25)*'Assumptions (T&amp;D)'!$C$22)</f>
        <v>20.46549592</v>
      </c>
      <c r="AZ2858" s="377">
        <f>(1/(1-'Assumptions (T&amp;D)'!AZ$26))*(AZ2695+AZ2805+(AZ2696-AZ2805-AZ2696*'Assumptions (T&amp;D)'!$C$25)*'Assumptions (T&amp;D)'!$C$22)</f>
        <v>21.1903191</v>
      </c>
      <c r="BA2858" s="377">
        <f>(1/(1-'Assumptions (T&amp;D)'!BA$26))*(BA2695+BA2805+(BA2696-BA2805-BA2696*'Assumptions (T&amp;D)'!$C$25)*'Assumptions (T&amp;D)'!$C$22)</f>
        <v>21.8652826</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6.239433884</v>
      </c>
      <c r="D2859" s="372">
        <f>IF(D2858-D2695-D2806-D2753&gt;0,(1-'Assumptions (T&amp;D)'!D$26)*(D2858-D2695-D2806+D2753)-D2700+D2701+Model!D2806,D2858-D2695-D2700+D2701+D2753)</f>
        <v>6.842902744</v>
      </c>
      <c r="E2859" s="372">
        <f>IF(E2858-E2695-E2806-E2753&gt;0,(1-'Assumptions (T&amp;D)'!E$26)*(E2858-E2695-E2806+E2753)-E2700+E2701+Model!E2806,E2858-E2695-E2700+E2701+E2753)</f>
        <v>6.778698023</v>
      </c>
      <c r="F2859" s="372">
        <f>IF(F2858-F2695-F2806-F2753&gt;0,(1-'Assumptions (T&amp;D)'!F$26)*(F2858-F2695-F2806+F2753)-F2700+F2701+Model!F2806,F2858-F2695-F2700+F2701+F2753)</f>
        <v>7.119475065</v>
      </c>
      <c r="G2859" s="372">
        <f>IF(G2858-G2695-G2806-G2753&gt;0,(1-'Assumptions (T&amp;D)'!G$26)*(G2858-G2695-G2806+G2753)-G2700+G2701+Model!G2806,G2858-G2695-G2700+G2701+G2753)</f>
        <v>7.491577226</v>
      </c>
      <c r="H2859" s="372">
        <f>IF(H2858-H2695-H2806-H2753&gt;0,(1-'Assumptions (T&amp;D)'!H$26)*(H2858-H2695-H2806+H2753)-H2700+H2701+Model!H2806,H2858-H2695-H2700+H2701+H2753)</f>
        <v>7.821231826</v>
      </c>
      <c r="I2859" s="372">
        <f>IF(I2858-I2695-I2806-I2753&gt;0,(1-'Assumptions (T&amp;D)'!I$26)*(I2858-I2695-I2806+I2753)-I2700+I2701+Model!I2806,I2858-I2695-I2700+I2701+I2753)</f>
        <v>8.141297028</v>
      </c>
      <c r="J2859" s="372">
        <f>IF(J2858-J2695-J2806-J2753&gt;0,(1-'Assumptions (T&amp;D)'!J$26)*(J2858-J2695-J2806+J2753)-J2700+J2701+Model!J2806,J2858-J2695-J2700+J2701+J2753)</f>
        <v>8.727913968</v>
      </c>
      <c r="K2859" s="372">
        <f>IF(K2858-K2695-K2806-K2753&gt;0,(1-'Assumptions (T&amp;D)'!K$26)*(K2858-K2695-K2806+K2753)-K2700+K2701+Model!K2806,K2858-K2695-K2700+K2701+K2753)</f>
        <v>9.305526179</v>
      </c>
      <c r="L2859" s="372">
        <f>IF(L2858-L2695-L2806-L2753&gt;0,(1-'Assumptions (T&amp;D)'!L$26)*(L2858-L2695-L2806+L2753)-L2700+L2701+Model!L2806,L2858-L2695-L2700+L2701+L2753)</f>
        <v>10.33615644</v>
      </c>
      <c r="M2859" s="372">
        <f>IF(M2858-M2695-M2806-M2753&gt;0,(1-'Assumptions (T&amp;D)'!M$26)*(M2858-M2695-M2806+M2753)-M2700+M2701+Model!M2806,M2858-M2695-M2700+M2701+M2753)</f>
        <v>10.54355953</v>
      </c>
      <c r="N2859" s="372">
        <f>IF(N2858-N2695-N2806-N2753&gt;0,(1-'Assumptions (T&amp;D)'!N$26)*(N2858-N2695-N2806+N2753)-N2700+N2701+Model!N2806,N2858-N2695-N2700+N2701+N2753)</f>
        <v>11.80736789</v>
      </c>
      <c r="O2859" s="372">
        <f>IF(O2858-O2695-O2806-O2753&gt;0,(1-'Assumptions (T&amp;D)'!O$26)*(O2858-O2695-O2806+O2753)-O2700+O2701+Model!O2806,O2858-O2695-O2700+O2701+O2753)</f>
        <v>12.87284187</v>
      </c>
      <c r="P2859" s="372">
        <f>IF(P2858-P2695-P2806-P2753&gt;0,(1-'Assumptions (T&amp;D)'!P$26)*(P2858-P2695-P2806+P2753)-P2700+P2701+Model!P2806,P2858-P2695-P2700+P2701+P2753)</f>
        <v>13.7382766</v>
      </c>
      <c r="Q2859" s="372">
        <f>IF(Q2858-Q2695-Q2806-Q2753&gt;0,(1-'Assumptions (T&amp;D)'!Q$26)*(Q2858-Q2695-Q2806+Q2753)-Q2700+Q2701+Model!Q2806,Q2858-Q2695-Q2700+Q2701+Q2753)</f>
        <v>14.71339456</v>
      </c>
      <c r="R2859" s="372">
        <f>IF(R2858-R2695-R2806-R2753&gt;0,(1-'Assumptions (T&amp;D)'!R$26)*(R2858-R2695-R2806+R2753)-R2700+R2701+Model!R2806,R2858-R2695-R2700+R2701+R2753)</f>
        <v>16.63028568</v>
      </c>
      <c r="S2859" s="372">
        <f>IF(S2858-S2695-S2806-S2753&gt;0,(1-'Assumptions (T&amp;D)'!S$26)*(S2858-S2695-S2806+S2753)-S2700+S2701+Model!S2806,S2858-S2695-S2700+S2701+S2753)</f>
        <v>18.23660244</v>
      </c>
      <c r="T2859" s="372">
        <f>IF(T2858-T2695-T2806-T2753&gt;0,(1-'Assumptions (T&amp;D)'!T$26)*(T2858-T2695-T2806+T2753)-T2700+T2701+Model!T2806,T2858-T2695-T2700+T2701+T2753)</f>
        <v>0.131695699</v>
      </c>
      <c r="U2859" s="372">
        <f>IF(U2858-U2695-U2806-U2753&gt;0,(1-'Assumptions (T&amp;D)'!U$26)*(U2858-U2695-U2806+U2753)-U2700+U2701+Model!U2806,U2858-U2695-U2700+U2701+U2753)</f>
        <v>-0.61138064</v>
      </c>
      <c r="V2859" s="372">
        <f>IF(V2858-V2695-V2806-V2753&gt;0,(1-'Assumptions (T&amp;D)'!V$26)*(V2858-V2695-V2806+V2753)-V2700+V2701+Model!V2806,V2858-V2695-V2700+V2701+V2753)</f>
        <v>-0.5740105666</v>
      </c>
      <c r="W2859" s="372">
        <f>IF(W2858-W2695-W2806-W2753&gt;0,(1-'Assumptions (T&amp;D)'!W$26)*(W2858-W2695-W2806+W2753)-W2700+W2701+Model!W2806,W2858-W2695-W2700+W2701+W2753)</f>
        <v>-0.9147133302</v>
      </c>
      <c r="X2859" s="372">
        <f>IF(X2858-X2695-X2806-X2753&gt;0,(1-'Assumptions (T&amp;D)'!X$26)*(X2858-X2695-X2806+X2753)-X2700+X2701+Model!X2806,X2858-X2695-X2700+X2701+X2753)</f>
        <v>-1.355888034</v>
      </c>
      <c r="Y2859" s="372">
        <f>IF(Y2858-Y2695-Y2806-Y2753&gt;0,(1-'Assumptions (T&amp;D)'!Y$26)*(Y2858-Y2695-Y2806+Y2753)-Y2700+Y2701+Model!Y2806,Y2858-Y2695-Y2700+Y2701+Y2753)</f>
        <v>-1.407082485</v>
      </c>
      <c r="Z2859" s="372">
        <f>IF(Z2858-Z2695-Z2806-Z2753&gt;0,(1-'Assumptions (T&amp;D)'!Z$26)*(Z2858-Z2695-Z2806+Z2753)-Z2700+Z2701+Model!Z2806,Z2858-Z2695-Z2700+Z2701+Z2753)</f>
        <v>-1.447515063</v>
      </c>
      <c r="AA2859" s="372">
        <f>IF(AA2858-AA2695-AA2806-AA2753&gt;0,(1-'Assumptions (T&amp;D)'!AA$26)*(AA2858-AA2695-AA2806+AA2753)-AA2700+AA2701+Model!AA2806,AA2858-AA2695-AA2700+AA2701+AA2753)</f>
        <v>-1.49712575</v>
      </c>
      <c r="AB2859" s="372">
        <f>IF(AB2858-AB2695-AB2806-AB2753&gt;0,(1-'Assumptions (T&amp;D)'!AB$26)*(AB2858-AB2695-AB2806+AB2753)-AB2700+AB2701+Model!AB2806,AB2858-AB2695-AB2700+AB2701+AB2753)</f>
        <v>-1.542706747</v>
      </c>
      <c r="AC2859" s="372">
        <f>IF(AC2858-AC2695-AC2806-AC2753&gt;0,(1-'Assumptions (T&amp;D)'!AC$26)*(AC2858-AC2695-AC2806+AC2753)-AC2700+AC2701+Model!AC2806,AC2858-AC2695-AC2700+AC2701+AC2753)</f>
        <v>-1.605216747</v>
      </c>
      <c r="AD2859" s="372">
        <f>IF(AD2858-AD2695-AD2806-AD2753&gt;0,(1-'Assumptions (T&amp;D)'!AD$26)*(AD2858-AD2695-AD2806+AD2753)-AD2700+AD2701+Model!AD2806,AD2858-AD2695-AD2700+AD2701+AD2753)</f>
        <v>-1.709764432</v>
      </c>
      <c r="AE2859" s="372">
        <f>IF(AE2858-AE2695-AE2806-AE2753&gt;0,(1-'Assumptions (T&amp;D)'!AE$26)*(AE2858-AE2695-AE2806+AE2753)-AE2700+AE2701+Model!AE2806,AE2858-AE2695-AE2700+AE2701+AE2753)</f>
        <v>-1.671349602</v>
      </c>
      <c r="AF2859" s="372">
        <f>IF(AF2858-AF2695-AF2806-AF2753&gt;0,(1-'Assumptions (T&amp;D)'!AF$26)*(AF2858-AF2695-AF2806+AF2753)-AF2700+AF2701+Model!AF2806,AF2858-AF2695-AF2700+AF2701+AF2753)</f>
        <v>-1.68085839</v>
      </c>
      <c r="AG2859" s="372">
        <f>IF(AG2858-AG2695-AG2806-AG2753&gt;0,(1-'Assumptions (T&amp;D)'!AG$26)*(AG2858-AG2695-AG2806+AG2753)-AG2700+AG2701+Model!AG2806,AG2858-AG2695-AG2700+AG2701+AG2753)</f>
        <v>-1.710391982</v>
      </c>
      <c r="AH2859" s="372">
        <f>IF(AH2858-AH2695-AH2806-AH2753&gt;0,(1-'Assumptions (T&amp;D)'!AH$26)*(AH2858-AH2695-AH2806+AH2753)-AH2700+AH2701+Model!AH2806,AH2858-AH2695-AH2700+AH2701+AH2753)</f>
        <v>-1.723200802</v>
      </c>
      <c r="AI2859" s="372">
        <f>IF(AI2858-AI2695-AI2806-AI2753&gt;0,(1-'Assumptions (T&amp;D)'!AI$26)*(AI2858-AI2695-AI2806+AI2753)-AI2700+AI2701+Model!AI2806,AI2858-AI2695-AI2700+AI2701+AI2753)</f>
        <v>-1.725588376</v>
      </c>
      <c r="AJ2859" s="372">
        <f>IF(AJ2858-AJ2695-AJ2806-AJ2753&gt;0,(1-'Assumptions (T&amp;D)'!AJ$26)*(AJ2858-AJ2695-AJ2806+AJ2753)-AJ2700+AJ2701+Model!AJ2806,AJ2858-AJ2695-AJ2700+AJ2701+AJ2753)</f>
        <v>-1.782870894</v>
      </c>
      <c r="AK2859" s="372">
        <f>IF(AK2858-AK2695-AK2806-AK2753&gt;0,(1-'Assumptions (T&amp;D)'!AK$26)*(AK2858-AK2695-AK2806+AK2753)-AK2700+AK2701+Model!AK2806,AK2858-AK2695-AK2700+AK2701+AK2753)</f>
        <v>-1.807465464</v>
      </c>
      <c r="AL2859" s="372">
        <f>IF(AL2858-AL2695-AL2806-AL2753&gt;0,(1-'Assumptions (T&amp;D)'!AL$26)*(AL2858-AL2695-AL2806+AL2753)-AL2700+AL2701+Model!AL2806,AL2858-AL2695-AL2700+AL2701+AL2753)</f>
        <v>-2.054784716</v>
      </c>
      <c r="AM2859" s="372">
        <f>IF(AM2858-AM2695-AM2806-AM2753&gt;0,(1-'Assumptions (T&amp;D)'!AM$26)*(AM2858-AM2695-AM2806+AM2753)-AM2700+AM2701+Model!AM2806,AM2858-AM2695-AM2700+AM2701+AM2753)</f>
        <v>-2.38247365</v>
      </c>
      <c r="AN2859" s="372">
        <f>IF(AN2858-AN2695-AN2806-AN2753&gt;0,(1-'Assumptions (T&amp;D)'!AN$26)*(AN2858-AN2695-AN2806+AN2753)-AN2700+AN2701+Model!AN2806,AN2858-AN2695-AN2700+AN2701+AN2753)</f>
        <v>-2.423170928</v>
      </c>
      <c r="AO2859" s="372">
        <f>IF(AO2858-AO2695-AO2806-AO2753&gt;0,(1-'Assumptions (T&amp;D)'!AO$26)*(AO2858-AO2695-AO2806+AO2753)-AO2700+AO2701+Model!AO2806,AO2858-AO2695-AO2700+AO2701+AO2753)</f>
        <v>-2.076618017</v>
      </c>
      <c r="AP2859" s="372">
        <f>IF(AP2858-AP2695-AP2806-AP2753&gt;0,(1-'Assumptions (T&amp;D)'!AP$26)*(AP2858-AP2695-AP2806+AP2753)-AP2700+AP2701+Model!AP2806,AP2858-AP2695-AP2700+AP2701+AP2753)</f>
        <v>-2.298196336</v>
      </c>
      <c r="AQ2859" s="372">
        <f>IF(AQ2858-AQ2695-AQ2806-AQ2753&gt;0,(1-'Assumptions (T&amp;D)'!AQ$26)*(AQ2858-AQ2695-AQ2806+AQ2753)-AQ2700+AQ2701+Model!AQ2806,AQ2858-AQ2695-AQ2700+AQ2701+AQ2753)</f>
        <v>-2.358766899</v>
      </c>
      <c r="AR2859" s="372">
        <f>IF(AR2858-AR2695-AR2806-AR2753&gt;0,(1-'Assumptions (T&amp;D)'!AR$26)*(AR2858-AR2695-AR2806+AR2753)-AR2700+AR2701+Model!AR2806,AR2858-AR2695-AR2700+AR2701+AR2753)</f>
        <v>-1.823664684</v>
      </c>
      <c r="AS2859" s="372">
        <f>IF(AS2858-AS2695-AS2806-AS2753&gt;0,(1-'Assumptions (T&amp;D)'!AS$26)*(AS2858-AS2695-AS2806+AS2753)-AS2700+AS2701+Model!AS2806,AS2858-AS2695-AS2700+AS2701+AS2753)</f>
        <v>-2.043030737</v>
      </c>
      <c r="AT2859" s="372">
        <f>IF(AT2858-AT2695-AT2806-AT2753&gt;0,(1-'Assumptions (T&amp;D)'!AT$26)*(AT2858-AT2695-AT2806+AT2753)-AT2700+AT2701+Model!AT2806,AT2858-AT2695-AT2700+AT2701+AT2753)</f>
        <v>-2.067439197</v>
      </c>
      <c r="AU2859" s="372">
        <f>IF(AU2858-AU2695-AU2806-AU2753&gt;0,(1-'Assumptions (T&amp;D)'!AU$26)*(AU2858-AU2695-AU2806+AU2753)-AU2700+AU2701+Model!AU2806,AU2858-AU2695-AU2700+AU2701+AU2753)</f>
        <v>-2.229887733</v>
      </c>
      <c r="AV2859" s="372">
        <f>IF(AV2858-AV2695-AV2806-AV2753&gt;0,(1-'Assumptions (T&amp;D)'!AV$26)*(AV2858-AV2695-AV2806+AV2753)-AV2700+AV2701+Model!AV2806,AV2858-AV2695-AV2700+AV2701+AV2753)</f>
        <v>-2.298499982</v>
      </c>
      <c r="AW2859" s="372">
        <f>IF(AW2858-AW2695-AW2806-AW2753&gt;0,(1-'Assumptions (T&amp;D)'!AW$26)*(AW2858-AW2695-AW2806+AW2753)-AW2700+AW2701+Model!AW2806,AW2858-AW2695-AW2700+AW2701+AW2753)</f>
        <v>-2.465174255</v>
      </c>
      <c r="AX2859" s="372">
        <f>IF(AX2858-AX2695-AX2806-AX2753&gt;0,(1-'Assumptions (T&amp;D)'!AX$26)*(AX2858-AX2695-AX2806+AX2753)-AX2700+AX2701+Model!AX2806,AX2858-AX2695-AX2700+AX2701+AX2753)</f>
        <v>-2.012146267</v>
      </c>
      <c r="AY2859" s="372">
        <f>IF(AY2858-AY2695-AY2806-AY2753&gt;0,(1-'Assumptions (T&amp;D)'!AY$26)*(AY2858-AY2695-AY2806+AY2753)-AY2700+AY2701+Model!AY2806,AY2858-AY2695-AY2700+AY2701+AY2753)</f>
        <v>-2.048503597</v>
      </c>
      <c r="AZ2859" s="372">
        <f>IF(AZ2858-AZ2695-AZ2806-AZ2753&gt;0,(1-'Assumptions (T&amp;D)'!AZ$26)*(AZ2858-AZ2695-AZ2806+AZ2753)-AZ2700+AZ2701+Model!AZ2806,AZ2858-AZ2695-AZ2700+AZ2701+AZ2753)</f>
        <v>-2.632391815</v>
      </c>
      <c r="BA2859" s="372">
        <f>IF(BA2858-BA2695-BA2806-BA2753&gt;0,(1-'Assumptions (T&amp;D)'!BA$26)*(BA2858-BA2695-BA2806+BA2753)-BA2700+BA2701+Model!BA2806,BA2858-BA2695-BA2700+BA2701+BA2753)</f>
        <v>-1.90807788</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3.666921496</v>
      </c>
      <c r="D2860" s="372">
        <f>IF(D2858-D2695-D2806-D2753&gt;0,'Assumptions (T&amp;D)'!D$26*(D2858-D2695-D2806+D2753),0)</f>
        <v>3.786258715</v>
      </c>
      <c r="E2860" s="372">
        <f>IF(E2858-E2695-E2806-E2753&gt;0,'Assumptions (T&amp;D)'!E$26*(E2858-E2695-E2806+E2753),0)</f>
        <v>3.73850604</v>
      </c>
      <c r="F2860" s="372">
        <f>IF(F2858-F2695-F2806-F2753&gt;0,'Assumptions (T&amp;D)'!F$26*(F2858-F2695-F2806+F2753),0)</f>
        <v>3.924957956</v>
      </c>
      <c r="G2860" s="372">
        <f>IF(G2858-G2695-G2806-G2753&gt;0,'Assumptions (T&amp;D)'!G$26*(G2858-G2695-G2806+G2753),0)</f>
        <v>4.115613232</v>
      </c>
      <c r="H2860" s="372">
        <f>IF(H2858-H2695-H2806-H2753&gt;0,'Assumptions (T&amp;D)'!H$26*(H2858-H2695-H2806+H2753),0)</f>
        <v>4.329095696</v>
      </c>
      <c r="I2860" s="372">
        <f>IF(I2858-I2695-I2806-I2753&gt;0,'Assumptions (T&amp;D)'!I$26*(I2858-I2695-I2806+I2753),0)</f>
        <v>4.58264714</v>
      </c>
      <c r="J2860" s="372">
        <f>IF(J2858-J2695-J2806-J2753&gt;0,'Assumptions (T&amp;D)'!J$26*(J2858-J2695-J2806+J2753),0)</f>
        <v>4.842278237</v>
      </c>
      <c r="K2860" s="372">
        <f>IF(K2858-K2695-K2806-K2753&gt;0,'Assumptions (T&amp;D)'!K$26*(K2858-K2695-K2806+K2753),0)</f>
        <v>5.25938512</v>
      </c>
      <c r="L2860" s="372">
        <f>IF(L2858-L2695-L2806-L2753&gt;0,'Assumptions (T&amp;D)'!L$26*(L2858-L2695-L2806+L2753),0)</f>
        <v>5.744185219</v>
      </c>
      <c r="M2860" s="372">
        <f>IF(M2858-M2695-M2806-M2753&gt;0,'Assumptions (T&amp;D)'!M$26*(M2858-M2695-M2806+M2753),0)</f>
        <v>5.912886984</v>
      </c>
      <c r="N2860" s="372">
        <f>IF(N2858-N2695-N2806-N2753&gt;0,'Assumptions (T&amp;D)'!N$26*(N2858-N2695-N2806+N2753),0)</f>
        <v>6.640687436</v>
      </c>
      <c r="O2860" s="372">
        <f>IF(O2858-O2695-O2806-O2753&gt;0,'Assumptions (T&amp;D)'!O$26*(O2858-O2695-O2806+O2753),0)</f>
        <v>7.135547071</v>
      </c>
      <c r="P2860" s="372">
        <f>IF(P2858-P2695-P2806-P2753&gt;0,'Assumptions (T&amp;D)'!P$26*(P2858-P2695-P2806+P2753),0)</f>
        <v>7.846575903</v>
      </c>
      <c r="Q2860" s="372">
        <f>IF(Q2858-Q2695-Q2806-Q2753&gt;0,'Assumptions (T&amp;D)'!Q$26*(Q2858-Q2695-Q2806+Q2753),0)</f>
        <v>8.707098105</v>
      </c>
      <c r="R2860" s="372">
        <f>IF(R2858-R2695-R2806-R2753&gt;0,'Assumptions (T&amp;D)'!R$26*(R2858-R2695-R2806+R2753),0)</f>
        <v>9.686943183</v>
      </c>
      <c r="S2860" s="372">
        <f>IF(S2858-S2695-S2806-S2753&gt;0,'Assumptions (T&amp;D)'!S$26*(S2858-S2695-S2806+S2753),0)</f>
        <v>10.67942557</v>
      </c>
      <c r="T2860" s="372">
        <f>IF(T2858-T2695-T2806-T2753&gt;0,'Assumptions (T&amp;D)'!T$26*(T2858-T2695-T2806+T2753),0)</f>
        <v>0.5295021399</v>
      </c>
      <c r="U2860" s="372">
        <f>IF(U2858-U2695-U2806-U2753&gt;0,'Assumptions (T&amp;D)'!U$26*(U2858-U2695-U2806+U2753),0)</f>
        <v>0.05084395965</v>
      </c>
      <c r="V2860" s="372">
        <f>IF(V2858-V2695-V2806-V2753&gt;0,'Assumptions (T&amp;D)'!V$26*(V2858-V2695-V2806+V2753),0)</f>
        <v>0.0601597808</v>
      </c>
      <c r="W2860" s="372">
        <f>IF(W2858-W2695-W2806-W2753&gt;0,'Assumptions (T&amp;D)'!W$26*(W2858-W2695-W2806+W2753),0)</f>
        <v>0.0591788264</v>
      </c>
      <c r="X2860" s="372">
        <f>IF(X2858-X2695-X2806-X2753&gt;0,'Assumptions (T&amp;D)'!X$26*(X2858-X2695-X2806+X2753),0)</f>
        <v>0.05365021457</v>
      </c>
      <c r="Y2860" s="372">
        <f>IF(Y2858-Y2695-Y2806-Y2753&gt;0,'Assumptions (T&amp;D)'!Y$26*(Y2858-Y2695-Y2806+Y2753),0)</f>
        <v>0.04168029363</v>
      </c>
      <c r="Z2860" s="372">
        <f>IF(Z2858-Z2695-Z2806-Z2753&gt;0,'Assumptions (T&amp;D)'!Z$26*(Z2858-Z2695-Z2806+Z2753),0)</f>
        <v>0.03002558671</v>
      </c>
      <c r="AA2860" s="372">
        <f>IF(AA2858-AA2695-AA2806-AA2753&gt;0,'Assumptions (T&amp;D)'!AA$26*(AA2858-AA2695-AA2806+AA2753),0)</f>
        <v>0.01835625852</v>
      </c>
      <c r="AB2860" s="372">
        <f>IF(AB2858-AB2695-AB2806-AB2753&gt;0,'Assumptions (T&amp;D)'!AB$26*(AB2858-AB2695-AB2806+AB2753),0)</f>
        <v>0.007920750262</v>
      </c>
      <c r="AC2860" s="372">
        <f>IF(AC2858-AC2695-AC2806-AC2753&gt;0,'Assumptions (T&amp;D)'!AC$26*(AC2858-AC2695-AC2806+AC2753),0)</f>
        <v>0.000132116968</v>
      </c>
      <c r="AD2860" s="372">
        <f>IF(AD2858-AD2695-AD2806-AD2753&gt;0,'Assumptions (T&amp;D)'!AD$26*(AD2858-AD2695-AD2806+AD2753),0)</f>
        <v>-0.006655002518</v>
      </c>
      <c r="AE2860" s="372">
        <f>IF(AE2858-AE2695-AE2806-AE2753&gt;0,'Assumptions (T&amp;D)'!AE$26*(AE2858-AE2695-AE2806+AE2753),0)</f>
        <v>-0.01184946704</v>
      </c>
      <c r="AF2860" s="372">
        <f>IF(AF2858-AF2695-AF2806-AF2753&gt;0,'Assumptions (T&amp;D)'!AF$26*(AF2858-AF2695-AF2806+AF2753),0)</f>
        <v>-0.01533411396</v>
      </c>
      <c r="AG2860" s="372">
        <f>IF(AG2858-AG2695-AG2806-AG2753&gt;0,'Assumptions (T&amp;D)'!AG$26*(AG2858-AG2695-AG2806+AG2753),0)</f>
        <v>-0.0275079567</v>
      </c>
      <c r="AH2860" s="372">
        <f>IF(AH2858-AH2695-AH2806-AH2753&gt;0,'Assumptions (T&amp;D)'!AH$26*(AH2858-AH2695-AH2806+AH2753),0)</f>
        <v>-0.03379854583</v>
      </c>
      <c r="AI2860" s="372">
        <f>IF(AI2858-AI2695-AI2806-AI2753&gt;0,'Assumptions (T&amp;D)'!AI$26*(AI2858-AI2695-AI2806+AI2753),0)</f>
        <v>-0.04077101948</v>
      </c>
      <c r="AJ2860" s="372">
        <f>IF(AJ2858-AJ2695-AJ2806-AJ2753&gt;0,'Assumptions (T&amp;D)'!AJ$26*(AJ2858-AJ2695-AJ2806+AJ2753),0)</f>
        <v>-0.04508952163</v>
      </c>
      <c r="AK2860" s="372">
        <f>IF(AK2858-AK2695-AK2806-AK2753&gt;0,'Assumptions (T&amp;D)'!AK$26*(AK2858-AK2695-AK2806+AK2753),0)</f>
        <v>-0.04036834843</v>
      </c>
      <c r="AL2860" s="372">
        <f>IF(AL2858-AL2695-AL2806-AL2753&gt;0,'Assumptions (T&amp;D)'!AL$26*(AL2858-AL2695-AL2806+AL2753),0)</f>
        <v>-0.03206176291</v>
      </c>
      <c r="AM2860" s="372">
        <f>IF(AM2858-AM2695-AM2806-AM2753&gt;0,'Assumptions (T&amp;D)'!AM$26*(AM2858-AM2695-AM2806+AM2753),0)</f>
        <v>-0.02759357087</v>
      </c>
      <c r="AN2860" s="372">
        <f>IF(AN2858-AN2695-AN2806-AN2753&gt;0,'Assumptions (T&amp;D)'!AN$26*(AN2858-AN2695-AN2806+AN2753),0)</f>
        <v>-0.02815266846</v>
      </c>
      <c r="AO2860" s="372">
        <f>IF(AO2858-AO2695-AO2806-AO2753&gt;0,'Assumptions (T&amp;D)'!AO$26*(AO2858-AO2695-AO2806+AO2753),0)</f>
        <v>-0.0343832237</v>
      </c>
      <c r="AP2860" s="372">
        <f>IF(AP2858-AP2695-AP2806-AP2753&gt;0,'Assumptions (T&amp;D)'!AP$26*(AP2858-AP2695-AP2806+AP2753),0)</f>
        <v>-0.03532303014</v>
      </c>
      <c r="AQ2860" s="372">
        <f>IF(AQ2858-AQ2695-AQ2806-AQ2753&gt;0,'Assumptions (T&amp;D)'!AQ$26*(AQ2858-AQ2695-AQ2806+AQ2753),0)</f>
        <v>-0.03789397241</v>
      </c>
      <c r="AR2860" s="372">
        <f>IF(AR2858-AR2695-AR2806-AR2753&gt;0,'Assumptions (T&amp;D)'!AR$26*(AR2858-AR2695-AR2806+AR2753),0)</f>
        <v>-0.03245274038</v>
      </c>
      <c r="AS2860" s="372">
        <f>IF(AS2858-AS2695-AS2806-AS2753&gt;0,'Assumptions (T&amp;D)'!AS$26*(AS2858-AS2695-AS2806+AS2753),0)</f>
        <v>-0.01510870521</v>
      </c>
      <c r="AT2860" s="372">
        <f>IF(AT2858-AT2695-AT2806-AT2753&gt;0,'Assumptions (T&amp;D)'!AT$26*(AT2858-AT2695-AT2806+AT2753),0)</f>
        <v>-0.006276142385</v>
      </c>
      <c r="AU2860" s="372">
        <f>IF(AU2858-AU2695-AU2806-AU2753&gt;0,'Assumptions (T&amp;D)'!AU$26*(AU2858-AU2695-AU2806+AU2753),0)</f>
        <v>-0.006751220986</v>
      </c>
      <c r="AV2860" s="372">
        <f>IF(AV2858-AV2695-AV2806-AV2753&gt;0,'Assumptions (T&amp;D)'!AV$26*(AV2858-AV2695-AV2806+AV2753),0)</f>
        <v>-0.008365618523</v>
      </c>
      <c r="AW2860" s="372">
        <f>IF(AW2858-AW2695-AW2806-AW2753&gt;0,'Assumptions (T&amp;D)'!AW$26*(AW2858-AW2695-AW2806+AW2753),0)</f>
        <v>-0.01405184997</v>
      </c>
      <c r="AX2860" s="372">
        <f>IF(AX2858-AX2695-AX2806-AX2753&gt;0,'Assumptions (T&amp;D)'!AX$26*(AX2858-AX2695-AX2806+AX2753),0)</f>
        <v>-0.007327884839</v>
      </c>
      <c r="AY2860" s="372">
        <f>IF(AY2858-AY2695-AY2806-AY2753&gt;0,'Assumptions (T&amp;D)'!AY$26*(AY2858-AY2695-AY2806+AY2753),0)</f>
        <v>0.006471668502</v>
      </c>
      <c r="AZ2860" s="372">
        <f>IF(AZ2858-AZ2695-AZ2806-AZ2753&gt;0,'Assumptions (T&amp;D)'!AZ$26*(AZ2858-AZ2695-AZ2806+AZ2753),0)</f>
        <v>0.01693150956</v>
      </c>
      <c r="BA2860" s="372">
        <f>IF(BA2858-BA2695-BA2806-BA2753&gt;0,'Assumptions (T&amp;D)'!BA$26*(BA2858-BA2695-BA2806+BA2753),0)</f>
        <v>0.02144916233</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6.338809413</v>
      </c>
      <c r="D2862" s="366">
        <f>('Assumptions (T&amp;D)'!D58)*'Inflation GDP Population'!C$11/'Inflation GDP Population'!$S$11</f>
        <v>6.107650411</v>
      </c>
      <c r="E2862" s="366">
        <f>('Assumptions (T&amp;D)'!E58)*'Inflation GDP Population'!D$11/'Inflation GDP Population'!$S$11</f>
        <v>5.617456455</v>
      </c>
      <c r="F2862" s="366">
        <f>('Assumptions (T&amp;D)'!F58)*'Inflation GDP Population'!E$11/'Inflation GDP Population'!$S$11</f>
        <v>5.948871332</v>
      </c>
      <c r="G2862" s="366">
        <f>('Assumptions (T&amp;D)'!G58)*'Inflation GDP Population'!F$11/'Inflation GDP Population'!$S$11</f>
        <v>5.746733187</v>
      </c>
      <c r="H2862" s="366">
        <f>('Assumptions (T&amp;D)'!H58)*'Inflation GDP Population'!G$11/'Inflation GDP Population'!$S$11</f>
        <v>6.202152654</v>
      </c>
      <c r="I2862" s="366">
        <f>('Assumptions (T&amp;D)'!I58)*'Inflation GDP Population'!H$11/'Inflation GDP Population'!$S$11</f>
        <v>7.499343614</v>
      </c>
      <c r="J2862" s="366">
        <f>('Assumptions (T&amp;D)'!J58)*'Inflation GDP Population'!I$11/'Inflation GDP Population'!$S$11</f>
        <v>7.37967659</v>
      </c>
      <c r="K2862" s="366">
        <f>('Assumptions (T&amp;D)'!K58)*'Inflation GDP Population'!J$11/'Inflation GDP Population'!$S$11</f>
        <v>7.694988803</v>
      </c>
      <c r="L2862" s="366">
        <f>('Assumptions (T&amp;D)'!L58)*'Inflation GDP Population'!K$11/'Inflation GDP Population'!$S$11</f>
        <v>7.895131708</v>
      </c>
      <c r="M2862" s="366">
        <f>('Assumptions (T&amp;D)'!M58)*'Inflation GDP Population'!L$11/'Inflation GDP Population'!$S$11</f>
        <v>8.197169009</v>
      </c>
      <c r="N2862" s="366">
        <f>('Assumptions (T&amp;D)'!N58)*'Inflation GDP Population'!M$11/'Inflation GDP Population'!$S$11</f>
        <v>8.547863185</v>
      </c>
      <c r="O2862" s="366">
        <f>('Assumptions (T&amp;D)'!O58)*'Inflation GDP Population'!N$11/'Inflation GDP Population'!$S$11</f>
        <v>8.625836795</v>
      </c>
      <c r="P2862" s="366">
        <f>('Assumptions (T&amp;D)'!P58)*'Inflation GDP Population'!O$11/'Inflation GDP Population'!$S$11</f>
        <v>8.851233466</v>
      </c>
      <c r="Q2862" s="366">
        <f>('Assumptions (T&amp;D)'!Q58)*'Inflation GDP Population'!P$11/'Inflation GDP Population'!$S$11</f>
        <v>9.128587236</v>
      </c>
      <c r="R2862" s="366">
        <f>('Assumptions (T&amp;D)'!R58)*'Inflation GDP Population'!Q$11/'Inflation GDP Population'!$S$11</f>
        <v>9.226612689</v>
      </c>
      <c r="S2862" s="366">
        <f>('Assumptions (T&amp;D)'!S58)*'Inflation GDP Population'!R$11/'Inflation GDP Population'!$S$11</f>
        <v>9.019310537</v>
      </c>
      <c r="T2862" s="366">
        <f>('Assumptions (T&amp;D)'!T58)*'Inflation GDP Population'!S$11/'Inflation GDP Population'!$S$11</f>
        <v>9.234334471</v>
      </c>
      <c r="U2862" s="366">
        <f>('Assumptions (T&amp;D)'!U58)*'Inflation GDP Population'!T$11/'Inflation GDP Population'!$S$11</f>
        <v>9.394958669</v>
      </c>
      <c r="V2862" s="367">
        <f>('Assumptions (T&amp;D)'!V58)*'Inflation GDP Population'!U$16/'Inflation GDP Population'!$S$16</f>
        <v>10.21533002</v>
      </c>
      <c r="W2862" s="367">
        <f>('Assumptions (T&amp;D)'!W58)*'Inflation GDP Population'!V$16/'Inflation GDP Population'!$S$16</f>
        <v>10.43210448</v>
      </c>
      <c r="X2862" s="367">
        <f>('Assumptions (T&amp;D)'!X58)*'Inflation GDP Population'!W$16/'Inflation GDP Population'!$S$16</f>
        <v>10.63811737</v>
      </c>
      <c r="Y2862" s="367">
        <f>('Assumptions (T&amp;D)'!Y58)*'Inflation GDP Population'!X$16/'Inflation GDP Population'!$S$16</f>
        <v>10.91558343</v>
      </c>
      <c r="Z2862" s="367">
        <f>('Assumptions (T&amp;D)'!Z58)*'Inflation GDP Population'!Y$16/'Inflation GDP Population'!$S$16</f>
        <v>11.19985959</v>
      </c>
      <c r="AA2862" s="367">
        <f>('Assumptions (T&amp;D)'!AA58)*'Inflation GDP Population'!Z$16/'Inflation GDP Population'!$S$16</f>
        <v>11.49110662</v>
      </c>
      <c r="AB2862" s="367">
        <f>('Assumptions (T&amp;D)'!AB58)*'Inflation GDP Population'!AA$16/'Inflation GDP Population'!$S$16</f>
        <v>11.78948897</v>
      </c>
      <c r="AC2862" s="367">
        <f>('Assumptions (T&amp;D)'!AC58)*'Inflation GDP Population'!AB$16/'Inflation GDP Population'!$S$16</f>
        <v>12.09517489</v>
      </c>
      <c r="AD2862" s="367">
        <f>('Assumptions (T&amp;D)'!AD58)*'Inflation GDP Population'!AC$16/'Inflation GDP Population'!$S$16</f>
        <v>12.40833647</v>
      </c>
      <c r="AE2862" s="367">
        <f>('Assumptions (T&amp;D)'!AE58)*'Inflation GDP Population'!AD$16/'Inflation GDP Population'!$S$16</f>
        <v>12.72914976</v>
      </c>
      <c r="AF2862" s="367">
        <f>('Assumptions (T&amp;D)'!AF58)*'Inflation GDP Population'!AE$16/'Inflation GDP Population'!$S$16</f>
        <v>13.05779484</v>
      </c>
      <c r="AG2862" s="367">
        <f>('Assumptions (T&amp;D)'!AG58)*'Inflation GDP Population'!AF$16/'Inflation GDP Population'!$S$16</f>
        <v>13.39445592</v>
      </c>
      <c r="AH2862" s="367">
        <f>('Assumptions (T&amp;D)'!AH58)*'Inflation GDP Population'!AG$16/'Inflation GDP Population'!$S$16</f>
        <v>13.73932144</v>
      </c>
      <c r="AI2862" s="367">
        <f>('Assumptions (T&amp;D)'!AI58)*'Inflation GDP Population'!AH$16/'Inflation GDP Population'!$S$16</f>
        <v>14.09258414</v>
      </c>
      <c r="AJ2862" s="367">
        <f>('Assumptions (T&amp;D)'!AJ58)*'Inflation GDP Population'!AI$16/'Inflation GDP Population'!$S$16</f>
        <v>14.4544412</v>
      </c>
      <c r="AK2862" s="367">
        <f>('Assumptions (T&amp;D)'!AK58)*'Inflation GDP Population'!AJ$16/'Inflation GDP Population'!$S$16</f>
        <v>14.82509428</v>
      </c>
      <c r="AL2862" s="367">
        <f>('Assumptions (T&amp;D)'!AL58)*'Inflation GDP Population'!AK$16/'Inflation GDP Population'!$S$16</f>
        <v>15.20474968</v>
      </c>
      <c r="AM2862" s="367">
        <f>('Assumptions (T&amp;D)'!AM58)*'Inflation GDP Population'!AL$16/'Inflation GDP Population'!$S$16</f>
        <v>15.5936184</v>
      </c>
      <c r="AN2862" s="367">
        <f>('Assumptions (T&amp;D)'!AN58)*'Inflation GDP Population'!AM$16/'Inflation GDP Population'!$S$16</f>
        <v>15.99191627</v>
      </c>
      <c r="AO2862" s="367">
        <f>('Assumptions (T&amp;D)'!AO58)*'Inflation GDP Population'!AN$16/'Inflation GDP Population'!$S$16</f>
        <v>16.39986405</v>
      </c>
      <c r="AP2862" s="367">
        <f>('Assumptions (T&amp;D)'!AP58)*'Inflation GDP Population'!AO$16/'Inflation GDP Population'!$S$16</f>
        <v>16.81768755</v>
      </c>
      <c r="AQ2862" s="367">
        <f>('Assumptions (T&amp;D)'!AQ58)*'Inflation GDP Population'!AP$16/'Inflation GDP Population'!$S$16</f>
        <v>17.24561773</v>
      </c>
      <c r="AR2862" s="367">
        <f>('Assumptions (T&amp;D)'!AR58)*'Inflation GDP Population'!AQ$16/'Inflation GDP Population'!$S$16</f>
        <v>17.68389081</v>
      </c>
      <c r="AS2862" s="367">
        <f>('Assumptions (T&amp;D)'!AS58)*'Inflation GDP Population'!AR$16/'Inflation GDP Population'!$S$16</f>
        <v>18.13274841</v>
      </c>
      <c r="AT2862" s="367">
        <f>('Assumptions (T&amp;D)'!AT58)*'Inflation GDP Population'!AS$16/'Inflation GDP Population'!$S$16</f>
        <v>18.59243765</v>
      </c>
      <c r="AU2862" s="367">
        <f>('Assumptions (T&amp;D)'!AU58)*'Inflation GDP Population'!AT$16/'Inflation GDP Population'!$S$16</f>
        <v>19.06321131</v>
      </c>
      <c r="AV2862" s="367">
        <f>('Assumptions (T&amp;D)'!AV58)*'Inflation GDP Population'!AU$16/'Inflation GDP Population'!$S$16</f>
        <v>19.54532789</v>
      </c>
      <c r="AW2862" s="367">
        <f>('Assumptions (T&amp;D)'!AW58)*'Inflation GDP Population'!AV$16/'Inflation GDP Population'!$S$16</f>
        <v>20.03905181</v>
      </c>
      <c r="AX2862" s="367">
        <f>('Assumptions (T&amp;D)'!AX58)*'Inflation GDP Population'!AW$16/'Inflation GDP Population'!$S$16</f>
        <v>20.54465348</v>
      </c>
      <c r="AY2862" s="367">
        <f>('Assumptions (T&amp;D)'!AY58)*'Inflation GDP Population'!AX$16/'Inflation GDP Population'!$S$16</f>
        <v>21.06240949</v>
      </c>
      <c r="AZ2862" s="367">
        <f>('Assumptions (T&amp;D)'!AZ58)*'Inflation GDP Population'!AY$16/'Inflation GDP Population'!$S$16</f>
        <v>21.59260271</v>
      </c>
      <c r="BA2862" s="367">
        <f>('Assumptions (T&amp;D)'!BA58)*'Inflation GDP Population'!AZ$16/'Inflation GDP Population'!$S$16</f>
        <v>22.13552245</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503.7600839</v>
      </c>
      <c r="D2863" s="379">
        <f>'Assumptions (T&amp;D)'!D66*(2+'Assumptions (T&amp;D)'!D9)</f>
        <v>530.9822171</v>
      </c>
      <c r="E2863" s="379">
        <f>'Assumptions (T&amp;D)'!E66*(2+'Assumptions (T&amp;D)'!E9)</f>
        <v>547.6189859</v>
      </c>
      <c r="F2863" s="379">
        <f>'Assumptions (T&amp;D)'!F66*(2+'Assumptions (T&amp;D)'!F9)</f>
        <v>575.1722826</v>
      </c>
      <c r="G2863" s="379">
        <f>'Assumptions (T&amp;D)'!G66*(2+'Assumptions (T&amp;D)'!G9)</f>
        <v>602.7515631</v>
      </c>
      <c r="H2863" s="379">
        <f>'Assumptions (T&amp;D)'!H66*(2+'Assumptions (T&amp;D)'!H9)</f>
        <v>638.6286187</v>
      </c>
      <c r="I2863" s="379">
        <f>'Assumptions (T&amp;D)'!I66*(2+'Assumptions (T&amp;D)'!I9)</f>
        <v>668.7446661</v>
      </c>
      <c r="J2863" s="379">
        <f>'Assumptions (T&amp;D)'!J66*(2+'Assumptions (T&amp;D)'!J9)</f>
        <v>702.7202078</v>
      </c>
      <c r="K2863" s="379">
        <f>'Assumptions (T&amp;D)'!K66*(2+'Assumptions (T&amp;D)'!K9)</f>
        <v>737.4687224</v>
      </c>
      <c r="L2863" s="379">
        <f>'Assumptions (T&amp;D)'!L66*(2+'Assumptions (T&amp;D)'!L9)</f>
        <v>775.0144034</v>
      </c>
      <c r="M2863" s="379">
        <f>'Assumptions (T&amp;D)'!M66*(2+'Assumptions (T&amp;D)'!M9)</f>
        <v>832.0712712</v>
      </c>
      <c r="N2863" s="379">
        <f>'Assumptions (T&amp;D)'!N66*(2+'Assumptions (T&amp;D)'!N9)</f>
        <v>850.727332</v>
      </c>
      <c r="O2863" s="379">
        <f>'Assumptions (T&amp;D)'!O66*(2+'Assumptions (T&amp;D)'!O9)</f>
        <v>888.3122374</v>
      </c>
      <c r="P2863" s="379">
        <f>'Assumptions (T&amp;D)'!P66*(2+'Assumptions (T&amp;D)'!P9)</f>
        <v>928.5930835</v>
      </c>
      <c r="Q2863" s="379">
        <f>'Assumptions (T&amp;D)'!Q66*(2+'Assumptions (T&amp;D)'!Q9)</f>
        <v>969.5388945</v>
      </c>
      <c r="R2863" s="379">
        <f>'Assumptions (T&amp;D)'!R66*(2+'Assumptions (T&amp;D)'!R9)</f>
        <v>1016.388408</v>
      </c>
      <c r="S2863" s="379">
        <f>'Assumptions (T&amp;D)'!S66*(2+'Assumptions (T&amp;D)'!S9)</f>
        <v>1066.718053</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2.624426564</v>
      </c>
      <c r="D2864" s="371">
        <f>'Assumptions (T&amp;D)'!D68/('Assumptions (T&amp;D)'!D9)</f>
        <v>2.874896375</v>
      </c>
      <c r="E2864" s="371">
        <f>'Assumptions (T&amp;D)'!E68/('Assumptions (T&amp;D)'!E9)</f>
        <v>2.761572923</v>
      </c>
      <c r="F2864" s="371">
        <f>'Assumptions (T&amp;D)'!F68/('Assumptions (T&amp;D)'!F9)</f>
        <v>3.281163151</v>
      </c>
      <c r="G2864" s="371">
        <f>'Assumptions (T&amp;D)'!G68/('Assumptions (T&amp;D)'!G9)</f>
        <v>3.289358794</v>
      </c>
      <c r="H2864" s="371">
        <f>'Assumptions (T&amp;D)'!H68/('Assumptions (T&amp;D)'!H9)</f>
        <v>3.662718099</v>
      </c>
      <c r="I2864" s="371">
        <f>'Assumptions (T&amp;D)'!I68/('Assumptions (T&amp;D)'!I9)</f>
        <v>3.988973148</v>
      </c>
      <c r="J2864" s="371">
        <f>'Assumptions (T&amp;D)'!J68/('Assumptions (T&amp;D)'!J9)</f>
        <v>4.273690678</v>
      </c>
      <c r="K2864" s="371">
        <f>'Assumptions (T&amp;D)'!K68/('Assumptions (T&amp;D)'!K9)</f>
        <v>4.209203667</v>
      </c>
      <c r="L2864" s="371">
        <f>'Assumptions (T&amp;D)'!L68/('Assumptions (T&amp;D)'!L9)</f>
        <v>4.20207036</v>
      </c>
      <c r="M2864" s="371">
        <f>'Assumptions (T&amp;D)'!M68/('Assumptions (T&amp;D)'!M9)</f>
        <v>5.349356903</v>
      </c>
      <c r="N2864" s="371">
        <f>'Assumptions (T&amp;D)'!N68/('Assumptions (T&amp;D)'!N9)</f>
        <v>5.107997525</v>
      </c>
      <c r="O2864" s="371">
        <f>'Assumptions (T&amp;D)'!O68/('Assumptions (T&amp;D)'!O9)</f>
        <v>5.489382868</v>
      </c>
      <c r="P2864" s="371">
        <f>'Assumptions (T&amp;D)'!P68/('Assumptions (T&amp;D)'!P9)</f>
        <v>4.749542094</v>
      </c>
      <c r="Q2864" s="371">
        <f>'Assumptions (T&amp;D)'!Q68/('Assumptions (T&amp;D)'!Q9)</f>
        <v>5.166596707</v>
      </c>
      <c r="R2864" s="371">
        <f>'Assumptions (T&amp;D)'!R68/('Assumptions (T&amp;D)'!R9)</f>
        <v>5.85606067</v>
      </c>
      <c r="S2864" s="371">
        <f>'Assumptions (T&amp;D)'!S68/('Assumptions (T&amp;D)'!S9)</f>
        <v>6.026001976</v>
      </c>
      <c r="T2864" s="371">
        <f>'Assumptions (T&amp;D)'!T68/('Assumptions (T&amp;D)'!T9)</f>
        <v>7.093385548</v>
      </c>
      <c r="U2864" s="371">
        <f>'Assumptions (T&amp;D)'!U68/('Assumptions (T&amp;D)'!U9)</f>
        <v>7.093385548</v>
      </c>
      <c r="V2864" s="371">
        <f>'Assumptions (T&amp;D)'!V68/('Assumptions (T&amp;D)'!V9)</f>
        <v>7.093385548</v>
      </c>
      <c r="W2864" s="371">
        <f>'Assumptions (T&amp;D)'!W68/('Assumptions (T&amp;D)'!W9)</f>
        <v>7.093385548</v>
      </c>
      <c r="X2864" s="371">
        <f>'Assumptions (T&amp;D)'!X68/('Assumptions (T&amp;D)'!X9)</f>
        <v>7.093385548</v>
      </c>
      <c r="Y2864" s="371">
        <f>'Assumptions (T&amp;D)'!Y68/('Assumptions (T&amp;D)'!Y9)</f>
        <v>7.093385548</v>
      </c>
      <c r="Z2864" s="371">
        <f>'Assumptions (T&amp;D)'!Z68/('Assumptions (T&amp;D)'!Z9)</f>
        <v>7.093385548</v>
      </c>
      <c r="AA2864" s="371">
        <f>'Assumptions (T&amp;D)'!AA68/('Assumptions (T&amp;D)'!AA9)</f>
        <v>7.093385548</v>
      </c>
      <c r="AB2864" s="371">
        <f>'Assumptions (T&amp;D)'!AB68/('Assumptions (T&amp;D)'!AB9)</f>
        <v>7.093385548</v>
      </c>
      <c r="AC2864" s="371">
        <f>'Assumptions (T&amp;D)'!AC68/('Assumptions (T&amp;D)'!AC9)</f>
        <v>7.093385548</v>
      </c>
      <c r="AD2864" s="371">
        <f>'Assumptions (T&amp;D)'!AD68/('Assumptions (T&amp;D)'!AD9)</f>
        <v>7.093385548</v>
      </c>
      <c r="AE2864" s="371">
        <f>'Assumptions (T&amp;D)'!AE68/('Assumptions (T&amp;D)'!AE9)</f>
        <v>7.093385548</v>
      </c>
      <c r="AF2864" s="371">
        <f>'Assumptions (T&amp;D)'!AF68/('Assumptions (T&amp;D)'!AF9)</f>
        <v>7.093385548</v>
      </c>
      <c r="AG2864" s="371">
        <f>'Assumptions (T&amp;D)'!AG68/('Assumptions (T&amp;D)'!AG9)</f>
        <v>7.093385548</v>
      </c>
      <c r="AH2864" s="371">
        <f>'Assumptions (T&amp;D)'!AH68/('Assumptions (T&amp;D)'!AH9)</f>
        <v>7.093385548</v>
      </c>
      <c r="AI2864" s="371">
        <f>'Assumptions (T&amp;D)'!AI68/('Assumptions (T&amp;D)'!AI9)</f>
        <v>7.093385548</v>
      </c>
      <c r="AJ2864" s="371">
        <f>'Assumptions (T&amp;D)'!AJ68/('Assumptions (T&amp;D)'!AJ9)</f>
        <v>7.093385548</v>
      </c>
      <c r="AK2864" s="371">
        <f>'Assumptions (T&amp;D)'!AK68/('Assumptions (T&amp;D)'!AK9)</f>
        <v>7.093385548</v>
      </c>
      <c r="AL2864" s="371">
        <f>'Assumptions (T&amp;D)'!AL68/('Assumptions (T&amp;D)'!AL9)</f>
        <v>7.093385548</v>
      </c>
      <c r="AM2864" s="371">
        <f>'Assumptions (T&amp;D)'!AM68/('Assumptions (T&amp;D)'!AM9)</f>
        <v>7.093385548</v>
      </c>
      <c r="AN2864" s="371">
        <f>'Assumptions (T&amp;D)'!AN68/('Assumptions (T&amp;D)'!AN9)</f>
        <v>7.093385548</v>
      </c>
      <c r="AO2864" s="371">
        <f>'Assumptions (T&amp;D)'!AO68/('Assumptions (T&amp;D)'!AO9)</f>
        <v>7.093385548</v>
      </c>
      <c r="AP2864" s="371">
        <f>'Assumptions (T&amp;D)'!AP68/('Assumptions (T&amp;D)'!AP9)</f>
        <v>7.093385548</v>
      </c>
      <c r="AQ2864" s="371">
        <f>'Assumptions (T&amp;D)'!AQ68/('Assumptions (T&amp;D)'!AQ9)</f>
        <v>7.093385548</v>
      </c>
      <c r="AR2864" s="371">
        <f>'Assumptions (T&amp;D)'!AR68/('Assumptions (T&amp;D)'!AR9)</f>
        <v>7.093385548</v>
      </c>
      <c r="AS2864" s="371">
        <f>'Assumptions (T&amp;D)'!AS68/('Assumptions (T&amp;D)'!AS9)</f>
        <v>7.093385548</v>
      </c>
      <c r="AT2864" s="371">
        <f>'Assumptions (T&amp;D)'!AT68/('Assumptions (T&amp;D)'!AT9)</f>
        <v>7.093385548</v>
      </c>
      <c r="AU2864" s="371">
        <f>'Assumptions (T&amp;D)'!AU68/('Assumptions (T&amp;D)'!AU9)</f>
        <v>7.093385548</v>
      </c>
      <c r="AV2864" s="371">
        <f>'Assumptions (T&amp;D)'!AV68/('Assumptions (T&amp;D)'!AV9)</f>
        <v>7.093385548</v>
      </c>
      <c r="AW2864" s="371">
        <f>'Assumptions (T&amp;D)'!AW68/('Assumptions (T&amp;D)'!AW9)</f>
        <v>7.093385548</v>
      </c>
      <c r="AX2864" s="371">
        <f>'Assumptions (T&amp;D)'!AX68/('Assumptions (T&amp;D)'!AX9)</f>
        <v>7.093385548</v>
      </c>
      <c r="AY2864" s="371">
        <f>'Assumptions (T&amp;D)'!AY68/('Assumptions (T&amp;D)'!AY9)</f>
        <v>7.093385548</v>
      </c>
      <c r="AZ2864" s="371">
        <f>'Assumptions (T&amp;D)'!AZ68/('Assumptions (T&amp;D)'!AZ9)</f>
        <v>7.093385548</v>
      </c>
      <c r="BA2864" s="371">
        <f>'Assumptions (T&amp;D)'!BA68/('Assumptions (T&amp;D)'!BA9)</f>
        <v>7.093385548</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3.154687866</v>
      </c>
      <c r="D2865" s="366">
        <f>('Assumptions (T&amp;D)'!D56)*'Inflation GDP Population'!C$11/'Inflation GDP Population'!$S$11</f>
        <v>3.208895531</v>
      </c>
      <c r="E2865" s="366">
        <f>('Assumptions (T&amp;D)'!E56)*'Inflation GDP Population'!D$11/'Inflation GDP Population'!$S$11</f>
        <v>3.100303241</v>
      </c>
      <c r="F2865" s="366">
        <f>('Assumptions (T&amp;D)'!F56)*'Inflation GDP Population'!E$11/'Inflation GDP Population'!$S$11</f>
        <v>2.880183503</v>
      </c>
      <c r="G2865" s="366">
        <f>('Assumptions (T&amp;D)'!G56)*'Inflation GDP Population'!F$11/'Inflation GDP Population'!$S$11</f>
        <v>3.17327486</v>
      </c>
      <c r="H2865" s="366">
        <f>('Assumptions (T&amp;D)'!H56)*'Inflation GDP Population'!G$11/'Inflation GDP Population'!$S$11</f>
        <v>3.101954178</v>
      </c>
      <c r="I2865" s="366">
        <f>('Assumptions (T&amp;D)'!I56)*'Inflation GDP Population'!H$11/'Inflation GDP Population'!$S$11</f>
        <v>3.532136271</v>
      </c>
      <c r="J2865" s="366">
        <f>('Assumptions (T&amp;D)'!J56)*'Inflation GDP Population'!I$11/'Inflation GDP Population'!$S$11</f>
        <v>3.883625848</v>
      </c>
      <c r="K2865" s="366">
        <f>('Assumptions (T&amp;D)'!K56)*'Inflation GDP Population'!J$11/'Inflation GDP Population'!$S$11</f>
        <v>4.728700023</v>
      </c>
      <c r="L2865" s="366">
        <f>('Assumptions (T&amp;D)'!L56)*'Inflation GDP Population'!K$11/'Inflation GDP Population'!$S$11</f>
        <v>4.537891771</v>
      </c>
      <c r="M2865" s="366">
        <f>('Assumptions (T&amp;D)'!M56)*'Inflation GDP Population'!L$11/'Inflation GDP Population'!$S$11</f>
        <v>4.088672121</v>
      </c>
      <c r="N2865" s="366">
        <f>('Assumptions (T&amp;D)'!N56)*'Inflation GDP Population'!M$11/'Inflation GDP Population'!$S$11</f>
        <v>4.339711923</v>
      </c>
      <c r="O2865" s="366">
        <f>('Assumptions (T&amp;D)'!O56)*'Inflation GDP Population'!N$11/'Inflation GDP Population'!$S$11</f>
        <v>4.823623383</v>
      </c>
      <c r="P2865" s="366">
        <f>('Assumptions (T&amp;D)'!P56)*'Inflation GDP Population'!O$11/'Inflation GDP Population'!$S$11</f>
        <v>5.126647351</v>
      </c>
      <c r="Q2865" s="366">
        <f>('Assumptions (T&amp;D)'!Q56)*'Inflation GDP Population'!P$11/'Inflation GDP Population'!$S$11</f>
        <v>6.643222517</v>
      </c>
      <c r="R2865" s="366">
        <f>('Assumptions (T&amp;D)'!R56)*'Inflation GDP Population'!Q$11/'Inflation GDP Population'!$S$11</f>
        <v>7.185911015</v>
      </c>
      <c r="S2865" s="366">
        <f>('Assumptions (T&amp;D)'!S56)*'Inflation GDP Population'!R$11/'Inflation GDP Population'!$S$11</f>
        <v>7.789568313</v>
      </c>
      <c r="T2865" s="366">
        <f>('Assumptions (T&amp;D)'!T56)*'Inflation GDP Population'!S$11/'Inflation GDP Population'!$S$11</f>
        <v>6.686797811</v>
      </c>
      <c r="U2865" s="366">
        <f>('Assumptions (T&amp;D)'!U56)*'Inflation GDP Population'!T$11/'Inflation GDP Population'!$S$11</f>
        <v>6.771261052</v>
      </c>
      <c r="V2865" s="367">
        <f>('Assumptions (T&amp;D)'!V56)*'Inflation GDP Population'!U$16/'Inflation GDP Population'!$S$16</f>
        <v>7.018458198</v>
      </c>
      <c r="W2865" s="367">
        <f>('Assumptions (T&amp;D)'!W56)*'Inflation GDP Population'!V$16/'Inflation GDP Population'!$S$16</f>
        <v>7.157058502</v>
      </c>
      <c r="X2865" s="367">
        <f>('Assumptions (T&amp;D)'!X56)*'Inflation GDP Population'!W$16/'Inflation GDP Population'!$S$16</f>
        <v>7.87387365</v>
      </c>
      <c r="Y2865" s="367">
        <f>('Assumptions (T&amp;D)'!Y56)*'Inflation GDP Population'!X$16/'Inflation GDP Population'!$S$16</f>
        <v>8.322787816</v>
      </c>
      <c r="Z2865" s="367">
        <f>('Assumptions (T&amp;D)'!Z56)*'Inflation GDP Population'!Y$16/'Inflation GDP Population'!$S$16</f>
        <v>8.786361598</v>
      </c>
      <c r="AA2865" s="367">
        <f>('Assumptions (T&amp;D)'!AA56)*'Inflation GDP Population'!Z$16/'Inflation GDP Population'!$S$16</f>
        <v>9.264998922</v>
      </c>
      <c r="AB2865" s="367">
        <f>('Assumptions (T&amp;D)'!AB56)*'Inflation GDP Population'!AA$16/'Inflation GDP Population'!$S$16</f>
        <v>9.759113952</v>
      </c>
      <c r="AC2865" s="367">
        <f>('Assumptions (T&amp;D)'!AC56)*'Inflation GDP Population'!AB$16/'Inflation GDP Population'!$S$16</f>
        <v>10.26913133</v>
      </c>
      <c r="AD2865" s="367">
        <f>('Assumptions (T&amp;D)'!AD56)*'Inflation GDP Population'!AC$16/'Inflation GDP Population'!$S$16</f>
        <v>10.79548645</v>
      </c>
      <c r="AE2865" s="367">
        <f>('Assumptions (T&amp;D)'!AE56)*'Inflation GDP Population'!AD$16/'Inflation GDP Population'!$S$16</f>
        <v>11.33862568</v>
      </c>
      <c r="AF2865" s="367">
        <f>('Assumptions (T&amp;D)'!AF56)*'Inflation GDP Population'!AE$16/'Inflation GDP Population'!$S$16</f>
        <v>11.89900665</v>
      </c>
      <c r="AG2865" s="367">
        <f>('Assumptions (T&amp;D)'!AG56)*'Inflation GDP Population'!AF$16/'Inflation GDP Population'!$S$16</f>
        <v>12.47709853</v>
      </c>
      <c r="AH2865" s="367">
        <f>('Assumptions (T&amp;D)'!AH56)*'Inflation GDP Population'!AG$16/'Inflation GDP Population'!$S$16</f>
        <v>13.0733823</v>
      </c>
      <c r="AI2865" s="367">
        <f>('Assumptions (T&amp;D)'!AI56)*'Inflation GDP Population'!AH$16/'Inflation GDP Population'!$S$16</f>
        <v>13.688351</v>
      </c>
      <c r="AJ2865" s="367">
        <f>('Assumptions (T&amp;D)'!AJ56)*'Inflation GDP Population'!AI$16/'Inflation GDP Population'!$S$16</f>
        <v>14.32251008</v>
      </c>
      <c r="AK2865" s="367">
        <f>('Assumptions (T&amp;D)'!AK56)*'Inflation GDP Population'!AJ$16/'Inflation GDP Population'!$S$16</f>
        <v>14.97637766</v>
      </c>
      <c r="AL2865" s="367">
        <f>('Assumptions (T&amp;D)'!AL56)*'Inflation GDP Population'!AK$16/'Inflation GDP Population'!$S$16</f>
        <v>15.65048482</v>
      </c>
      <c r="AM2865" s="367">
        <f>('Assumptions (T&amp;D)'!AM56)*'Inflation GDP Population'!AL$16/'Inflation GDP Population'!$S$16</f>
        <v>16.34537596</v>
      </c>
      <c r="AN2865" s="367">
        <f>('Assumptions (T&amp;D)'!AN56)*'Inflation GDP Population'!AM$16/'Inflation GDP Population'!$S$16</f>
        <v>17.06160907</v>
      </c>
      <c r="AO2865" s="367">
        <f>('Assumptions (T&amp;D)'!AO56)*'Inflation GDP Population'!AN$16/'Inflation GDP Population'!$S$16</f>
        <v>17.79975607</v>
      </c>
      <c r="AP2865" s="367">
        <f>('Assumptions (T&amp;D)'!AP56)*'Inflation GDP Population'!AO$16/'Inflation GDP Population'!$S$16</f>
        <v>18.56040315</v>
      </c>
      <c r="AQ2865" s="367">
        <f>('Assumptions (T&amp;D)'!AQ56)*'Inflation GDP Population'!AP$16/'Inflation GDP Population'!$S$16</f>
        <v>19.34415112</v>
      </c>
      <c r="AR2865" s="367">
        <f>('Assumptions (T&amp;D)'!AR56)*'Inflation GDP Population'!AQ$16/'Inflation GDP Population'!$S$16</f>
        <v>20.15161571</v>
      </c>
      <c r="AS2865" s="367">
        <f>('Assumptions (T&amp;D)'!AS56)*'Inflation GDP Population'!AR$16/'Inflation GDP Population'!$S$16</f>
        <v>20.98342801</v>
      </c>
      <c r="AT2865" s="367">
        <f>('Assumptions (T&amp;D)'!AT56)*'Inflation GDP Population'!AS$16/'Inflation GDP Population'!$S$16</f>
        <v>21.84023474</v>
      </c>
      <c r="AU2865" s="367">
        <f>('Assumptions (T&amp;D)'!AU56)*'Inflation GDP Population'!AT$16/'Inflation GDP Population'!$S$16</f>
        <v>22.72269869</v>
      </c>
      <c r="AV2865" s="367">
        <f>('Assumptions (T&amp;D)'!AV56)*'Inflation GDP Population'!AU$16/'Inflation GDP Population'!$S$16</f>
        <v>23.63149908</v>
      </c>
      <c r="AW2865" s="367">
        <f>('Assumptions (T&amp;D)'!AW56)*'Inflation GDP Population'!AV$16/'Inflation GDP Population'!$S$16</f>
        <v>24.56733194</v>
      </c>
      <c r="AX2865" s="367">
        <f>('Assumptions (T&amp;D)'!AX56)*'Inflation GDP Population'!AW$16/'Inflation GDP Population'!$S$16</f>
        <v>25.53091054</v>
      </c>
      <c r="AY2865" s="367">
        <f>('Assumptions (T&amp;D)'!AY56)*'Inflation GDP Population'!AX$16/'Inflation GDP Population'!$S$16</f>
        <v>26.52296576</v>
      </c>
      <c r="AZ2865" s="367">
        <f>('Assumptions (T&amp;D)'!AZ56)*'Inflation GDP Population'!AY$16/'Inflation GDP Population'!$S$16</f>
        <v>27.54424652</v>
      </c>
      <c r="BA2865" s="367">
        <f>('Assumptions (T&amp;D)'!BA56)*'Inflation GDP Population'!AZ$16/'Inflation GDP Population'!$S$16</f>
        <v>28.08818948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1.261875146</v>
      </c>
      <c r="D2866" s="371">
        <f>D2865*'Assumptions (T&amp;D)'!$C$18</f>
        <v>1.283558212</v>
      </c>
      <c r="E2866" s="371">
        <f>E2865*'Assumptions (T&amp;D)'!$C$18</f>
        <v>1.240121296</v>
      </c>
      <c r="F2866" s="371">
        <f>F2865*'Assumptions (T&amp;D)'!$C$18</f>
        <v>1.152073401</v>
      </c>
      <c r="G2866" s="371">
        <f>G2865*'Assumptions (T&amp;D)'!$C$18</f>
        <v>1.269309944</v>
      </c>
      <c r="H2866" s="371">
        <f>H2865*'Assumptions (T&amp;D)'!$C$18</f>
        <v>1.240781671</v>
      </c>
      <c r="I2866" s="371">
        <f>I2865*'Assumptions (T&amp;D)'!$C$18</f>
        <v>1.412854508</v>
      </c>
      <c r="J2866" s="371">
        <f>J2865*'Assumptions (T&amp;D)'!$C$18</f>
        <v>1.553450339</v>
      </c>
      <c r="K2866" s="371">
        <f>K2865*'Assumptions (T&amp;D)'!$C$18</f>
        <v>1.891480009</v>
      </c>
      <c r="L2866" s="371">
        <f>L2865*'Assumptions (T&amp;D)'!$C$18</f>
        <v>1.815156708</v>
      </c>
      <c r="M2866" s="371">
        <f>M2865*'Assumptions (T&amp;D)'!$C$18</f>
        <v>1.635468848</v>
      </c>
      <c r="N2866" s="371">
        <f>N2865*'Assumptions (T&amp;D)'!$C$18</f>
        <v>1.735884769</v>
      </c>
      <c r="O2866" s="371">
        <f>O2865*'Assumptions (T&amp;D)'!$C$18</f>
        <v>1.929449353</v>
      </c>
      <c r="P2866" s="371">
        <f>P2865*'Assumptions (T&amp;D)'!$C$18</f>
        <v>2.050658941</v>
      </c>
      <c r="Q2866" s="371">
        <f>Q2865*'Assumptions (T&amp;D)'!$C$18</f>
        <v>2.657289007</v>
      </c>
      <c r="R2866" s="371">
        <f>R2865*'Assumptions (T&amp;D)'!$C$18</f>
        <v>2.874364406</v>
      </c>
      <c r="S2866" s="371">
        <f>S2865*'Assumptions (T&amp;D)'!$C$18</f>
        <v>3.115827325</v>
      </c>
      <c r="T2866" s="371">
        <f>T2865*'Assumptions (T&amp;D)'!$C$18</f>
        <v>2.674719125</v>
      </c>
      <c r="U2866" s="371">
        <f>U2865*'Assumptions (T&amp;D)'!$C$18</f>
        <v>2.708504421</v>
      </c>
      <c r="V2866" s="371">
        <f>V2865*'Assumptions (T&amp;D)'!$C$18</f>
        <v>2.807383279</v>
      </c>
      <c r="W2866" s="371">
        <f>W2865*'Assumptions (T&amp;D)'!$C$18</f>
        <v>2.862823401</v>
      </c>
      <c r="X2866" s="371">
        <f>X2865*'Assumptions (T&amp;D)'!$C$18</f>
        <v>3.14954946</v>
      </c>
      <c r="Y2866" s="371">
        <f>Y2865*'Assumptions (T&amp;D)'!$C$18</f>
        <v>3.329115126</v>
      </c>
      <c r="Z2866" s="371">
        <f>Z2865*'Assumptions (T&amp;D)'!$C$18</f>
        <v>3.514544639</v>
      </c>
      <c r="AA2866" s="371">
        <f>AA2865*'Assumptions (T&amp;D)'!$C$18</f>
        <v>3.705999569</v>
      </c>
      <c r="AB2866" s="371">
        <f>AB2865*'Assumptions (T&amp;D)'!$C$18</f>
        <v>3.903645581</v>
      </c>
      <c r="AC2866" s="371">
        <f>AC2865*'Assumptions (T&amp;D)'!$C$18</f>
        <v>4.107652534</v>
      </c>
      <c r="AD2866" s="371">
        <f>AD2865*'Assumptions (T&amp;D)'!$C$18</f>
        <v>4.31819458</v>
      </c>
      <c r="AE2866" s="371">
        <f>AE2865*'Assumptions (T&amp;D)'!$C$18</f>
        <v>4.535450271</v>
      </c>
      <c r="AF2866" s="371">
        <f>AF2865*'Assumptions (T&amp;D)'!$C$18</f>
        <v>4.75960266</v>
      </c>
      <c r="AG2866" s="371">
        <f>AG2865*'Assumptions (T&amp;D)'!$C$18</f>
        <v>4.990839413</v>
      </c>
      <c r="AH2866" s="371">
        <f>AH2865*'Assumptions (T&amp;D)'!$C$18</f>
        <v>5.229352918</v>
      </c>
      <c r="AI2866" s="371">
        <f>AI2865*'Assumptions (T&amp;D)'!$C$18</f>
        <v>5.475340399</v>
      </c>
      <c r="AJ2866" s="371">
        <f>AJ2865*'Assumptions (T&amp;D)'!$C$18</f>
        <v>5.729004032</v>
      </c>
      <c r="AK2866" s="371">
        <f>AK2865*'Assumptions (T&amp;D)'!$C$18</f>
        <v>5.990551063</v>
      </c>
      <c r="AL2866" s="371">
        <f>AL2865*'Assumptions (T&amp;D)'!$C$18</f>
        <v>6.260193929</v>
      </c>
      <c r="AM2866" s="371">
        <f>AM2865*'Assumptions (T&amp;D)'!$C$18</f>
        <v>6.538150385</v>
      </c>
      <c r="AN2866" s="371">
        <f>AN2865*'Assumptions (T&amp;D)'!$C$18</f>
        <v>6.824643628</v>
      </c>
      <c r="AO2866" s="371">
        <f>AO2865*'Assumptions (T&amp;D)'!$C$18</f>
        <v>7.119902427</v>
      </c>
      <c r="AP2866" s="371">
        <f>AP2865*'Assumptions (T&amp;D)'!$C$18</f>
        <v>7.42416126</v>
      </c>
      <c r="AQ2866" s="371">
        <f>AQ2865*'Assumptions (T&amp;D)'!$C$18</f>
        <v>7.737660446</v>
      </c>
      <c r="AR2866" s="371">
        <f>AR2865*'Assumptions (T&amp;D)'!$C$18</f>
        <v>8.060646286</v>
      </c>
      <c r="AS2866" s="371">
        <f>AS2865*'Assumptions (T&amp;D)'!$C$18</f>
        <v>8.393371204</v>
      </c>
      <c r="AT2866" s="371">
        <f>AT2865*'Assumptions (T&amp;D)'!$C$18</f>
        <v>8.736093896</v>
      </c>
      <c r="AU2866" s="371">
        <f>AU2865*'Assumptions (T&amp;D)'!$C$18</f>
        <v>9.089079476</v>
      </c>
      <c r="AV2866" s="371">
        <f>AV2865*'Assumptions (T&amp;D)'!$C$18</f>
        <v>9.452599632</v>
      </c>
      <c r="AW2866" s="371">
        <f>AW2865*'Assumptions (T&amp;D)'!$C$18</f>
        <v>9.826932778</v>
      </c>
      <c r="AX2866" s="371">
        <f>AX2865*'Assumptions (T&amp;D)'!$C$18</f>
        <v>10.21236422</v>
      </c>
      <c r="AY2866" s="371">
        <f>AY2865*'Assumptions (T&amp;D)'!$C$18</f>
        <v>10.6091863</v>
      </c>
      <c r="AZ2866" s="371">
        <f>AZ2865*'Assumptions (T&amp;D)'!$C$18</f>
        <v>11.01769861</v>
      </c>
      <c r="BA2866" s="371">
        <f>BA2865*'Assumptions (T&amp;D)'!$C$18</f>
        <v>11.23527579</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1.89281272</v>
      </c>
      <c r="D2867" s="371">
        <f>D2865*'Assumptions (T&amp;D)'!$C$19</f>
        <v>1.925337319</v>
      </c>
      <c r="E2867" s="371">
        <f>E2865*'Assumptions (T&amp;D)'!$C$19</f>
        <v>1.860181945</v>
      </c>
      <c r="F2867" s="371">
        <f>F2865*'Assumptions (T&amp;D)'!$C$19</f>
        <v>1.728110102</v>
      </c>
      <c r="G2867" s="371">
        <f>G2865*'Assumptions (T&amp;D)'!$C$19</f>
        <v>1.903964916</v>
      </c>
      <c r="H2867" s="371">
        <f>H2865*'Assumptions (T&amp;D)'!$C$19</f>
        <v>1.861172507</v>
      </c>
      <c r="I2867" s="371">
        <f>I2865*'Assumptions (T&amp;D)'!$C$19</f>
        <v>2.119281762</v>
      </c>
      <c r="J2867" s="371">
        <f>J2865*'Assumptions (T&amp;D)'!$C$19</f>
        <v>2.330175509</v>
      </c>
      <c r="K2867" s="371">
        <f>K2865*'Assumptions (T&amp;D)'!$C$19</f>
        <v>2.837220014</v>
      </c>
      <c r="L2867" s="371">
        <f>L2865*'Assumptions (T&amp;D)'!$C$19</f>
        <v>2.722735063</v>
      </c>
      <c r="M2867" s="371">
        <f>M2865*'Assumptions (T&amp;D)'!$C$19</f>
        <v>2.453203272</v>
      </c>
      <c r="N2867" s="371">
        <f>N2865*'Assumptions (T&amp;D)'!$C$19</f>
        <v>2.603827154</v>
      </c>
      <c r="O2867" s="371">
        <f>O2865*'Assumptions (T&amp;D)'!$C$19</f>
        <v>2.89417403</v>
      </c>
      <c r="P2867" s="371">
        <f>P2865*'Assumptions (T&amp;D)'!$C$19</f>
        <v>3.075988411</v>
      </c>
      <c r="Q2867" s="371">
        <f>Q2865*'Assumptions (T&amp;D)'!$C$19</f>
        <v>3.98593351</v>
      </c>
      <c r="R2867" s="371">
        <f>R2865*'Assumptions (T&amp;D)'!$C$19</f>
        <v>4.311546609</v>
      </c>
      <c r="S2867" s="371">
        <f>S2865*'Assumptions (T&amp;D)'!$C$19</f>
        <v>4.673740988</v>
      </c>
      <c r="T2867" s="371">
        <f>T2865*'Assumptions (T&amp;D)'!$C$19</f>
        <v>4.012078687</v>
      </c>
      <c r="U2867" s="371">
        <f>U2865*'Assumptions (T&amp;D)'!$C$19</f>
        <v>4.062756631</v>
      </c>
      <c r="V2867" s="371">
        <f>V2865*'Assumptions (T&amp;D)'!$C$19</f>
        <v>4.211074919</v>
      </c>
      <c r="W2867" s="371">
        <f>W2865*'Assumptions (T&amp;D)'!$C$19</f>
        <v>4.294235101</v>
      </c>
      <c r="X2867" s="371">
        <f>X2865*'Assumptions (T&amp;D)'!$C$19</f>
        <v>4.72432419</v>
      </c>
      <c r="Y2867" s="371">
        <f>Y2865*'Assumptions (T&amp;D)'!$C$19</f>
        <v>4.99367269</v>
      </c>
      <c r="Z2867" s="371">
        <f>Z2865*'Assumptions (T&amp;D)'!$C$19</f>
        <v>5.271816959</v>
      </c>
      <c r="AA2867" s="371">
        <f>AA2865*'Assumptions (T&amp;D)'!$C$19</f>
        <v>5.558999353</v>
      </c>
      <c r="AB2867" s="371">
        <f>AB2865*'Assumptions (T&amp;D)'!$C$19</f>
        <v>5.855468371</v>
      </c>
      <c r="AC2867" s="371">
        <f>AC2865*'Assumptions (T&amp;D)'!$C$19</f>
        <v>6.161478801</v>
      </c>
      <c r="AD2867" s="371">
        <f>AD2865*'Assumptions (T&amp;D)'!$C$19</f>
        <v>6.47729187</v>
      </c>
      <c r="AE2867" s="371">
        <f>AE2865*'Assumptions (T&amp;D)'!$C$19</f>
        <v>6.803175407</v>
      </c>
      <c r="AF2867" s="371">
        <f>AF2865*'Assumptions (T&amp;D)'!$C$19</f>
        <v>7.13940399</v>
      </c>
      <c r="AG2867" s="371">
        <f>AG2865*'Assumptions (T&amp;D)'!$C$19</f>
        <v>7.48625912</v>
      </c>
      <c r="AH2867" s="371">
        <f>AH2865*'Assumptions (T&amp;D)'!$C$19</f>
        <v>7.844029377</v>
      </c>
      <c r="AI2867" s="371">
        <f>AI2865*'Assumptions (T&amp;D)'!$C$19</f>
        <v>8.213010599</v>
      </c>
      <c r="AJ2867" s="371">
        <f>AJ2865*'Assumptions (T&amp;D)'!$C$19</f>
        <v>8.593506048</v>
      </c>
      <c r="AK2867" s="371">
        <f>AK2865*'Assumptions (T&amp;D)'!$C$19</f>
        <v>8.985826595</v>
      </c>
      <c r="AL2867" s="371">
        <f>AL2865*'Assumptions (T&amp;D)'!$C$19</f>
        <v>9.390290894</v>
      </c>
      <c r="AM2867" s="371">
        <f>AM2865*'Assumptions (T&amp;D)'!$C$19</f>
        <v>9.807225578</v>
      </c>
      <c r="AN2867" s="371">
        <f>AN2865*'Assumptions (T&amp;D)'!$C$19</f>
        <v>10.23696544</v>
      </c>
      <c r="AO2867" s="371">
        <f>AO2865*'Assumptions (T&amp;D)'!$C$19</f>
        <v>10.67985364</v>
      </c>
      <c r="AP2867" s="371">
        <f>AP2865*'Assumptions (T&amp;D)'!$C$19</f>
        <v>11.13624189</v>
      </c>
      <c r="AQ2867" s="371">
        <f>AQ2865*'Assumptions (T&amp;D)'!$C$19</f>
        <v>11.60649067</v>
      </c>
      <c r="AR2867" s="371">
        <f>AR2865*'Assumptions (T&amp;D)'!$C$19</f>
        <v>12.09096943</v>
      </c>
      <c r="AS2867" s="371">
        <f>AS2865*'Assumptions (T&amp;D)'!$C$19</f>
        <v>12.59005681</v>
      </c>
      <c r="AT2867" s="371">
        <f>AT2865*'Assumptions (T&amp;D)'!$C$19</f>
        <v>13.10414084</v>
      </c>
      <c r="AU2867" s="371">
        <f>AU2865*'Assumptions (T&amp;D)'!$C$19</f>
        <v>13.63361921</v>
      </c>
      <c r="AV2867" s="371">
        <f>AV2865*'Assumptions (T&amp;D)'!$C$19</f>
        <v>14.17889945</v>
      </c>
      <c r="AW2867" s="371">
        <f>AW2865*'Assumptions (T&amp;D)'!$C$19</f>
        <v>14.74039917</v>
      </c>
      <c r="AX2867" s="371">
        <f>AX2865*'Assumptions (T&amp;D)'!$C$19</f>
        <v>15.31854633</v>
      </c>
      <c r="AY2867" s="371">
        <f>AY2865*'Assumptions (T&amp;D)'!$C$19</f>
        <v>15.91377945</v>
      </c>
      <c r="AZ2867" s="371">
        <f>AZ2865*'Assumptions (T&amp;D)'!$C$19</f>
        <v>16.52654791</v>
      </c>
      <c r="BA2867" s="371">
        <f>BA2865*'Assumptions (T&amp;D)'!$C$19</f>
        <v>16.85291369</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-0.0595871759</v>
      </c>
      <c r="D2868" s="372">
        <f t="array" ref="D2868">SUM(IF(ISERROR(D2869:D2919),"",D2869:D2919))</f>
        <v>-0.1230286416</v>
      </c>
      <c r="E2868" s="372">
        <f t="array" ref="E2868">SUM(IF(ISERROR(E2869:E2919),"",E2869:E2919))</f>
        <v>-0.1874324365</v>
      </c>
      <c r="F2868" s="372">
        <f t="array" ref="F2868">SUM(IF(ISERROR(F2869:F2919),"",F2869:F2919))</f>
        <v>-0.2507376902</v>
      </c>
      <c r="G2868" s="372">
        <f t="array" ref="G2868">SUM(IF(ISERROR(G2869:G2919),"",G2869:G2919))</f>
        <v>-0.3225859859</v>
      </c>
      <c r="H2868" s="372">
        <f t="array" ref="H2868">SUM(IF(ISERROR(H2869:H2919),"",H2869:H2919))</f>
        <v>-0.3964999384</v>
      </c>
      <c r="I2868" s="372">
        <f t="array" ref="I2868">SUM(IF(ISERROR(I2869:I2919),"",I2869:I2919))</f>
        <v>-0.4820502781</v>
      </c>
      <c r="J2868" s="372">
        <f t="array" ref="J2868">SUM(IF(ISERROR(J2869:J2919),"",J2869:J2919))</f>
        <v>-0.5783033535</v>
      </c>
      <c r="K2868" s="372">
        <f t="array" ref="K2868">SUM(IF(ISERROR(K2869:K2919),"",K2869:K2919))</f>
        <v>-0.6950905946</v>
      </c>
      <c r="L2868" s="372">
        <f t="array" ref="L2868">SUM(IF(ISERROR(L2869:L2919),"",L2869:L2919))</f>
        <v>-0.8138211567</v>
      </c>
      <c r="M2868" s="372">
        <f t="array" ref="M2868">SUM(IF(ISERROR(M2869:M2919),"",M2869:M2919))</f>
        <v>-0.929706356</v>
      </c>
      <c r="N2868" s="372">
        <f t="array" ref="N2868">SUM(IF(ISERROR(N2869:N2919),"",N2869:N2919))</f>
        <v>-1.055837856</v>
      </c>
      <c r="O2868" s="372">
        <f t="array" ref="O2868">SUM(IF(ISERROR(O2869:O2919),"",O2869:O2919))</f>
        <v>-1.197100941</v>
      </c>
      <c r="P2868" s="372">
        <f t="array" ref="P2868">SUM(IF(ISERROR(P2869:P2919),"",P2869:P2919))</f>
        <v>-1.350797677</v>
      </c>
      <c r="Q2868" s="372">
        <f t="array" ref="Q2868">SUM(IF(ISERROR(Q2869:Q2919),"",Q2869:Q2919))</f>
        <v>-1.540440769</v>
      </c>
      <c r="R2868" s="372">
        <f t="array" ref="R2868">SUM(IF(ISERROR(R2869:R2919),"",R2869:R2919))</f>
        <v>-1.629816208</v>
      </c>
      <c r="S2868" s="372">
        <f t="array" ref="S2868">SUM(IF(ISERROR(S2869:S2919),"",S2869:S2919))</f>
        <v>-1.732785288</v>
      </c>
      <c r="T2868" s="372">
        <f t="array" ref="T2868">SUM(IF(ISERROR(T2869:T2919),"",T2869:T2919))</f>
        <v>-1.823930165</v>
      </c>
      <c r="U2868" s="372">
        <f t="array" ref="U2868">SUM(IF(ISERROR(U2869:U2919),"",U2869:U2919))</f>
        <v>-1.9293398</v>
      </c>
      <c r="V2868" s="372">
        <f t="array" ref="V2868">SUM(IF(ISERROR(V2869:V2919),"",V2869:V2919))</f>
        <v>-2.033320785</v>
      </c>
      <c r="W2868" s="372">
        <f t="array" ref="W2868">SUM(IF(ISERROR(W2869:W2919),"",W2869:W2919))</f>
        <v>-2.147561044</v>
      </c>
      <c r="X2868" s="372">
        <f t="array" ref="X2868">SUM(IF(ISERROR(X2869:X2919),"",X2869:X2919))</f>
        <v>-2.26446831</v>
      </c>
      <c r="Y2868" s="372">
        <f t="array" ref="Y2868">SUM(IF(ISERROR(Y2869:Y2919),"",Y2869:Y2919))</f>
        <v>-2.382090569</v>
      </c>
      <c r="Z2868" s="372">
        <f t="array" ref="Z2868">SUM(IF(ISERROR(Z2869:Z2919),"",Z2869:Z2919))</f>
        <v>-2.482037524</v>
      </c>
      <c r="AA2868" s="372">
        <f t="array" ref="AA2868">SUM(IF(ISERROR(AA2869:AA2919),"",AA2869:AA2919))</f>
        <v>-2.603002108</v>
      </c>
      <c r="AB2868" s="372">
        <f t="array" ref="AB2868">SUM(IF(ISERROR(AB2869:AB2919),"",AB2869:AB2919))</f>
        <v>-2.756065816</v>
      </c>
      <c r="AC2868" s="372">
        <f t="array" ref="AC2868">SUM(IF(ISERROR(AC2869:AC2919),"",AC2869:AC2919))</f>
        <v>-2.91652198</v>
      </c>
      <c r="AD2868" s="372">
        <f t="array" ref="AD2868">SUM(IF(ISERROR(AD2869:AD2919),"",AD2869:AD2919))</f>
        <v>-3.076207189</v>
      </c>
      <c r="AE2868" s="372">
        <f t="array" ref="AE2868">SUM(IF(ISERROR(AE2869:AE2919),"",AE2869:AE2919))</f>
        <v>-3.242255396</v>
      </c>
      <c r="AF2868" s="372">
        <f t="array" ref="AF2868">SUM(IF(ISERROR(AF2869:AF2919),"",AF2869:AF2919))</f>
        <v>-3.369314935</v>
      </c>
      <c r="AG2868" s="372">
        <f t="array" ref="AG2868">SUM(IF(ISERROR(AG2869:AG2919),"",AG2869:AG2919))</f>
        <v>-3.492767436</v>
      </c>
      <c r="AH2868" s="372">
        <f t="array" ref="AH2868">SUM(IF(ISERROR(AH2869:AH2919),"",AH2869:AH2919))</f>
        <v>-3.610475168</v>
      </c>
      <c r="AI2868" s="372">
        <f t="array" ref="AI2868">SUM(IF(ISERROR(AI2869:AI2919),"",AI2869:AI2919))</f>
        <v>-3.787172093</v>
      </c>
      <c r="AJ2868" s="372">
        <f t="array" ref="AJ2868">SUM(IF(ISERROR(AJ2869:AJ2919),"",AJ2869:AJ2919))</f>
        <v>-3.981040226</v>
      </c>
      <c r="AK2868" s="372">
        <f t="array" ref="AK2868">SUM(IF(ISERROR(AK2869:AK2919),"",AK2869:AK2919))</f>
        <v>-4.187101725</v>
      </c>
      <c r="AL2868" s="372">
        <f t="array" ref="AL2868">SUM(IF(ISERROR(AL2869:AL2919),"",AL2869:AL2919))</f>
        <v>-4.410432635</v>
      </c>
      <c r="AM2868" s="372">
        <f t="array" ref="AM2868">SUM(IF(ISERROR(AM2869:AM2919),"",AM2869:AM2919))</f>
        <v>-4.630338166</v>
      </c>
      <c r="AN2868" s="372">
        <f t="array" ref="AN2868">SUM(IF(ISERROR(AN2869:AN2919),"",AN2869:AN2919))</f>
        <v>-4.857209082</v>
      </c>
      <c r="AO2868" s="372">
        <f t="array" ref="AO2868">SUM(IF(ISERROR(AO2869:AO2919),"",AO2869:AO2919))</f>
        <v>-5.091234727</v>
      </c>
      <c r="AP2868" s="372">
        <f t="array" ref="AP2868">SUM(IF(ISERROR(AP2869:AP2919),"",AP2869:AP2919))</f>
        <v>-5.33260921</v>
      </c>
      <c r="AQ2868" s="372">
        <f t="array" ref="AQ2868">SUM(IF(ISERROR(AQ2869:AQ2919),"",AQ2869:AQ2919))</f>
        <v>-5.581531514</v>
      </c>
      <c r="AR2868" s="372">
        <f t="array" ref="AR2868">SUM(IF(ISERROR(AR2869:AR2919),"",AR2869:AR2919))</f>
        <v>-5.838205615</v>
      </c>
      <c r="AS2868" s="372">
        <f t="array" ref="AS2868">SUM(IF(ISERROR(AS2869:AS2919),"",AS2869:AS2919))</f>
        <v>-6.102840602</v>
      </c>
      <c r="AT2868" s="372">
        <f t="array" ref="AT2868">SUM(IF(ISERROR(AT2869:AT2919),"",AT2869:AT2919))</f>
        <v>-6.3756508</v>
      </c>
      <c r="AU2868" s="372">
        <f t="array" ref="AU2868">SUM(IF(ISERROR(AU2869:AU2919),"",AU2869:AU2919))</f>
        <v>-6.656855893</v>
      </c>
      <c r="AV2868" s="372">
        <f t="array" ref="AV2868">SUM(IF(ISERROR(AV2869:AV2919),"",AV2869:AV2919))</f>
        <v>-6.946681055</v>
      </c>
      <c r="AW2868" s="372">
        <f t="array" ref="AW2868">SUM(IF(ISERROR(AW2869:AW2919),"",AW2869:AW2919))</f>
        <v>-7.245357078</v>
      </c>
      <c r="AX2868" s="372">
        <f t="array" ref="AX2868">SUM(IF(ISERROR(AX2869:AX2919),"",AX2869:AX2919))</f>
        <v>-7.553120509</v>
      </c>
      <c r="AY2868" s="372">
        <f t="array" ref="AY2868">SUM(IF(ISERROR(AY2869:AY2919),"",AY2869:AY2919))</f>
        <v>-7.870213784</v>
      </c>
      <c r="AZ2868" s="372">
        <f t="array" ref="AZ2868">SUM(IF(ISERROR(AZ2869:AZ2919),"",AZ2869:AZ2919))</f>
        <v>-8.196885374</v>
      </c>
      <c r="BA2868" s="372">
        <f t="array" ref="BA2868">SUM(IF(ISERROR(BA2869:BA2919),"",BA2869:BA2919))</f>
        <v>-8.523807227</v>
      </c>
      <c r="BB2868" s="372">
        <f t="array" ref="BB2868">SUM(IF(ISERROR(BB2869:BB2919),"",BB2869:BB2919))</f>
        <v>-8.309387048</v>
      </c>
      <c r="BC2868" s="372">
        <f t="array" ref="BC2868">SUM(IF(ISERROR(BC2869:BC2919),"",BC2869:BC2919))</f>
        <v>-8.057644947</v>
      </c>
      <c r="BD2868" s="372">
        <f t="array" ref="BD2868">SUM(IF(ISERROR(BD2869:BD2919),"",BD2869:BD2919))</f>
        <v>-7.765977847</v>
      </c>
      <c r="BE2868" s="372">
        <f t="array" ref="BE2868">SUM(IF(ISERROR(BE2869:BE2919),"",BE2869:BE2919))</f>
        <v>-7.431636818</v>
      </c>
      <c r="BF2868" s="372">
        <f t="array" ref="BF2868">SUM(IF(ISERROR(BF2869:BF2919),"",BF2869:BF2919))</f>
        <v>-7.051719592</v>
      </c>
      <c r="BG2868" s="372">
        <f t="array" ref="BG2868">SUM(IF(ISERROR(BG2869:BG2919),"",BG2869:BG2919))</f>
        <v>-6.623162712</v>
      </c>
      <c r="BH2868" s="372">
        <f t="array" ref="BH2868">SUM(IF(ISERROR(BH2869:BH2919),"",BH2869:BH2919))</f>
        <v>-6.142733299</v>
      </c>
      <c r="BI2868" s="372">
        <f t="array" ref="BI2868">SUM(IF(ISERROR(BI2869:BI2919),"",BI2869:BI2919))</f>
        <v>-5.607020407</v>
      </c>
      <c r="BJ2868" s="372">
        <f t="array" ref="BJ2868">SUM(IF(ISERROR(BJ2869:BJ2919),"",BJ2869:BJ2919))</f>
        <v>-5.012425957</v>
      </c>
      <c r="BK2868" s="372">
        <f t="array" ref="BK2868">SUM(IF(ISERROR(BK2869:BK2919),"",BK2869:BK2919))</f>
        <v>-4.35515523</v>
      </c>
      <c r="BL2868" s="372">
        <f t="array" ref="BL2868">SUM(IF(ISERROR(BL2869:BL2919),"",BL2869:BL2919))</f>
        <v>-3.631206883</v>
      </c>
      <c r="BM2868" s="372">
        <f t="array" ref="BM2868">SUM(IF(ISERROR(BM2869:BM2919),"",BM2869:BM2919))</f>
        <v>-2.836362486</v>
      </c>
      <c r="BN2868" s="372">
        <f t="array" ref="BN2868">SUM(IF(ISERROR(BN2869:BN2919),"",BN2869:BN2919))</f>
        <v>-1.966175543</v>
      </c>
      <c r="BO2868" s="372">
        <f t="array" ref="BO2868">SUM(IF(ISERROR(BO2869:BO2919),"",BO2869:BO2919))</f>
        <v>-1.01595997</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-0.0595871759</v>
      </c>
      <c r="D2869" s="373">
        <f>PPMT('Assumptions (T&amp;D)'!$C$20,Model!X$1,'Assumptions (T&amp;D)'!$C$23,Model!$C$2866)</f>
        <v>-0.06241756675</v>
      </c>
      <c r="E2869" s="373">
        <f>PPMT('Assumptions (T&amp;D)'!$C$20,Model!Y$1,'Assumptions (T&amp;D)'!$C$23,Model!$C$2866)</f>
        <v>-0.06538240117</v>
      </c>
      <c r="F2869" s="373">
        <f>PPMT('Assumptions (T&amp;D)'!$C$20,Model!Z$1,'Assumptions (T&amp;D)'!$C$23,Model!$C$2866)</f>
        <v>-0.06848806523</v>
      </c>
      <c r="G2869" s="373">
        <f>PPMT('Assumptions (T&amp;D)'!$C$20,Model!AA$1,'Assumptions (T&amp;D)'!$C$23,Model!$C$2866)</f>
        <v>-0.07174124833</v>
      </c>
      <c r="H2869" s="373">
        <f>PPMT('Assumptions (T&amp;D)'!$C$20,Model!AB$1,'Assumptions (T&amp;D)'!$C$23,Model!$C$2866)</f>
        <v>-0.07514895762</v>
      </c>
      <c r="I2869" s="373">
        <f>PPMT('Assumptions (T&amp;D)'!$C$20,Model!AC$1,'Assumptions (T&amp;D)'!$C$23,Model!$C$2866)</f>
        <v>-0.07871853311</v>
      </c>
      <c r="J2869" s="373">
        <f>PPMT('Assumptions (T&amp;D)'!$C$20,Model!AD$1,'Assumptions (T&amp;D)'!$C$23,Model!$C$2866)</f>
        <v>-0.08245766343</v>
      </c>
      <c r="K2869" s="373">
        <f>PPMT('Assumptions (T&amp;D)'!$C$20,Model!AE$1,'Assumptions (T&amp;D)'!$C$23,Model!$C$2866)</f>
        <v>-0.08637440245</v>
      </c>
      <c r="L2869" s="373">
        <f>PPMT('Assumptions (T&amp;D)'!$C$20,Model!AF$1,'Assumptions (T&amp;D)'!$C$23,Model!$C$2866)</f>
        <v>-0.09047718656</v>
      </c>
      <c r="M2869" s="373">
        <f>PPMT('Assumptions (T&amp;D)'!$C$20,Model!AG$1,'Assumptions (T&amp;D)'!$C$23,Model!$C$2866)</f>
        <v>-0.09477485292</v>
      </c>
      <c r="N2869" s="373">
        <f>PPMT('Assumptions (T&amp;D)'!$C$20,Model!AH$1,'Assumptions (T&amp;D)'!$C$23,Model!$C$2866)</f>
        <v>-0.09927665844</v>
      </c>
      <c r="O2869" s="373">
        <f>PPMT('Assumptions (T&amp;D)'!$C$20,Model!AI$1,'Assumptions (T&amp;D)'!$C$23,Model!$C$2866)</f>
        <v>-0.1039922997</v>
      </c>
      <c r="P2869" s="373">
        <f>PPMT('Assumptions (T&amp;D)'!$C$20,Model!AJ$1,'Assumptions (T&amp;D)'!$C$23,Model!$C$2866)</f>
        <v>-0.1089319339</v>
      </c>
      <c r="Q2869" s="373">
        <f>PPMT('Assumptions (T&amp;D)'!$C$20,Model!AK$1,'Assumptions (T&amp;D)'!$C$23,Model!$C$2866)</f>
        <v>-0.1141062008</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-0.06061107487</v>
      </c>
      <c r="E2870" s="373">
        <f>PPMT('Assumptions (T&amp;D)'!$C$20,Model!X$1,'Assumptions (T&amp;D)'!$C$23,Model!$D$2866)</f>
        <v>-0.06349010093</v>
      </c>
      <c r="F2870" s="373">
        <f>PPMT('Assumptions (T&amp;D)'!$C$20,Model!Y$1,'Assumptions (T&amp;D)'!$C$23,Model!$D$2866)</f>
        <v>-0.06650588072</v>
      </c>
      <c r="G2870" s="373">
        <f>PPMT('Assumptions (T&amp;D)'!$C$20,Model!Z$1,'Assumptions (T&amp;D)'!$C$23,Model!$D$2866)</f>
        <v>-0.06966491005</v>
      </c>
      <c r="H2870" s="373">
        <f>PPMT('Assumptions (T&amp;D)'!$C$20,Model!AA$1,'Assumptions (T&amp;D)'!$C$23,Model!$D$2866)</f>
        <v>-0.07297399328</v>
      </c>
      <c r="I2870" s="373">
        <f>PPMT('Assumptions (T&amp;D)'!$C$20,Model!AB$1,'Assumptions (T&amp;D)'!$C$23,Model!$D$2866)</f>
        <v>-0.07644025796</v>
      </c>
      <c r="J2870" s="373">
        <f>PPMT('Assumptions (T&amp;D)'!$C$20,Model!AC$1,'Assumptions (T&amp;D)'!$C$23,Model!$D$2866)</f>
        <v>-0.08007117022</v>
      </c>
      <c r="K2870" s="373">
        <f>PPMT('Assumptions (T&amp;D)'!$C$20,Model!AD$1,'Assumptions (T&amp;D)'!$C$23,Model!$D$2866)</f>
        <v>-0.0838745508</v>
      </c>
      <c r="L2870" s="373">
        <f>PPMT('Assumptions (T&amp;D)'!$C$20,Model!AE$1,'Assumptions (T&amp;D)'!$C$23,Model!$D$2866)</f>
        <v>-0.08785859196</v>
      </c>
      <c r="M2870" s="373">
        <f>PPMT('Assumptions (T&amp;D)'!$C$20,Model!AF$1,'Assumptions (T&amp;D)'!$C$23,Model!$D$2866)</f>
        <v>-0.09203187508</v>
      </c>
      <c r="N2870" s="373">
        <f>PPMT('Assumptions (T&amp;D)'!$C$20,Model!AG$1,'Assumptions (T&amp;D)'!$C$23,Model!$D$2866)</f>
        <v>-0.09640338915</v>
      </c>
      <c r="O2870" s="373">
        <f>PPMT('Assumptions (T&amp;D)'!$C$20,Model!AH$1,'Assumptions (T&amp;D)'!$C$23,Model!$D$2866)</f>
        <v>-0.1009825501</v>
      </c>
      <c r="P2870" s="373">
        <f>PPMT('Assumptions (T&amp;D)'!$C$20,Model!AI$1,'Assumptions (T&amp;D)'!$C$23,Model!$D$2866)</f>
        <v>-0.1057792213</v>
      </c>
      <c r="Q2870" s="373">
        <f>PPMT('Assumptions (T&amp;D)'!$C$20,Model!AJ$1,'Assumptions (T&amp;D)'!$C$23,Model!$D$2866)</f>
        <v>-0.1108037343</v>
      </c>
      <c r="R2870" s="373">
        <f>PPMT('Assumptions (T&amp;D)'!$C$20,Model!AK$1,'Assumptions (T&amp;D)'!$C$23,Model!$D$2866)</f>
        <v>-0.1160669117</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-0.05855993443</v>
      </c>
      <c r="F2871" s="373">
        <f>PPMT('Assumptions (T&amp;D)'!$C$20,Model!X$1,'Assumptions (T&amp;D)'!$C$23,Model!$E$2866)</f>
        <v>-0.06134153131</v>
      </c>
      <c r="G2871" s="373">
        <f>PPMT('Assumptions (T&amp;D)'!$C$20,Model!Y$1,'Assumptions (T&amp;D)'!$C$23,Model!$E$2866)</f>
        <v>-0.06425525405</v>
      </c>
      <c r="H2871" s="373">
        <f>PPMT('Assumptions (T&amp;D)'!$C$20,Model!Z$1,'Assumptions (T&amp;D)'!$C$23,Model!$E$2866)</f>
        <v>-0.06730737862</v>
      </c>
      <c r="I2871" s="373">
        <f>PPMT('Assumptions (T&amp;D)'!$C$20,Model!AA$1,'Assumptions (T&amp;D)'!$C$23,Model!$E$2866)</f>
        <v>-0.0705044791</v>
      </c>
      <c r="J2871" s="373">
        <f>PPMT('Assumptions (T&amp;D)'!$C$20,Model!AB$1,'Assumptions (T&amp;D)'!$C$23,Model!$E$2866)</f>
        <v>-0.07385344186</v>
      </c>
      <c r="K2871" s="373">
        <f>PPMT('Assumptions (T&amp;D)'!$C$20,Model!AC$1,'Assumptions (T&amp;D)'!$C$23,Model!$E$2866)</f>
        <v>-0.07736148035</v>
      </c>
      <c r="L2871" s="373">
        <f>PPMT('Assumptions (T&amp;D)'!$C$20,Model!AD$1,'Assumptions (T&amp;D)'!$C$23,Model!$E$2866)</f>
        <v>-0.08103615066</v>
      </c>
      <c r="M2871" s="373">
        <f>PPMT('Assumptions (T&amp;D)'!$C$20,Model!AE$1,'Assumptions (T&amp;D)'!$C$23,Model!$E$2866)</f>
        <v>-0.08488536782</v>
      </c>
      <c r="N2871" s="373">
        <f>PPMT('Assumptions (T&amp;D)'!$C$20,Model!AF$1,'Assumptions (T&amp;D)'!$C$23,Model!$E$2866)</f>
        <v>-0.08891742279</v>
      </c>
      <c r="O2871" s="373">
        <f>PPMT('Assumptions (T&amp;D)'!$C$20,Model!AG$1,'Assumptions (T&amp;D)'!$C$23,Model!$E$2866)</f>
        <v>-0.09314100037</v>
      </c>
      <c r="P2871" s="373">
        <f>PPMT('Assumptions (T&amp;D)'!$C$20,Model!AH$1,'Assumptions (T&amp;D)'!$C$23,Model!$E$2866)</f>
        <v>-0.09756519789</v>
      </c>
      <c r="Q2871" s="373">
        <f>PPMT('Assumptions (T&amp;D)'!$C$20,Model!AI$1,'Assumptions (T&amp;D)'!$C$23,Model!$E$2866)</f>
        <v>-0.1021995448</v>
      </c>
      <c r="R2871" s="373">
        <f>PPMT('Assumptions (T&amp;D)'!$C$20,Model!AJ$1,'Assumptions (T&amp;D)'!$C$23,Model!$E$2866)</f>
        <v>-0.1070540232</v>
      </c>
      <c r="S2871" s="373">
        <f>PPMT('Assumptions (T&amp;D)'!$C$20,Model!AK$1,'Assumptions (T&amp;D)'!$C$23,Model!$E$2866)</f>
        <v>-0.1121390893</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-0.05440221294</v>
      </c>
      <c r="G2872" s="373">
        <f>PPMT('Assumptions (T&amp;D)'!$C$20,Model!X$1,'Assumptions (T&amp;D)'!$C$23,Model!$F$2866)</f>
        <v>-0.05698631805</v>
      </c>
      <c r="H2872" s="373">
        <f>PPMT('Assumptions (T&amp;D)'!$C$20,Model!Y$1,'Assumptions (T&amp;D)'!$C$23,Model!$F$2866)</f>
        <v>-0.05969316816</v>
      </c>
      <c r="I2872" s="373">
        <f>PPMT('Assumptions (T&amp;D)'!$C$20,Model!Z$1,'Assumptions (T&amp;D)'!$C$23,Model!$F$2866)</f>
        <v>-0.06252859365</v>
      </c>
      <c r="J2872" s="373">
        <f>PPMT('Assumptions (T&amp;D)'!$C$20,Model!AA$1,'Assumptions (T&amp;D)'!$C$23,Model!$F$2866)</f>
        <v>-0.06549870184</v>
      </c>
      <c r="K2872" s="373">
        <f>PPMT('Assumptions (T&amp;D)'!$C$20,Model!AB$1,'Assumptions (T&amp;D)'!$C$23,Model!$F$2866)</f>
        <v>-0.06860989018</v>
      </c>
      <c r="L2872" s="373">
        <f>PPMT('Assumptions (T&amp;D)'!$C$20,Model!AC$1,'Assumptions (T&amp;D)'!$C$23,Model!$F$2866)</f>
        <v>-0.07186885997</v>
      </c>
      <c r="M2872" s="373">
        <f>PPMT('Assumptions (T&amp;D)'!$C$20,Model!AD$1,'Assumptions (T&amp;D)'!$C$23,Model!$F$2866)</f>
        <v>-0.07528263081</v>
      </c>
      <c r="N2872" s="373">
        <f>PPMT('Assumptions (T&amp;D)'!$C$20,Model!AE$1,'Assumptions (T&amp;D)'!$C$23,Model!$F$2866)</f>
        <v>-0.07885855578</v>
      </c>
      <c r="O2872" s="373">
        <f>PPMT('Assumptions (T&amp;D)'!$C$20,Model!AF$1,'Assumptions (T&amp;D)'!$C$23,Model!$F$2866)</f>
        <v>-0.08260433718</v>
      </c>
      <c r="P2872" s="373">
        <f>PPMT('Assumptions (T&amp;D)'!$C$20,Model!AG$1,'Assumptions (T&amp;D)'!$C$23,Model!$F$2866)</f>
        <v>-0.08652804319</v>
      </c>
      <c r="Q2872" s="373">
        <f>PPMT('Assumptions (T&amp;D)'!$C$20,Model!AH$1,'Assumptions (T&amp;D)'!$C$23,Model!$F$2866)</f>
        <v>-0.09063812524</v>
      </c>
      <c r="R2872" s="373">
        <f>PPMT('Assumptions (T&amp;D)'!$C$20,Model!AI$1,'Assumptions (T&amp;D)'!$C$23,Model!$F$2866)</f>
        <v>-0.09494343619</v>
      </c>
      <c r="S2872" s="373">
        <f>PPMT('Assumptions (T&amp;D)'!$C$20,Model!AJ$1,'Assumptions (T&amp;D)'!$C$23,Model!$F$2866)</f>
        <v>-0.09945324941</v>
      </c>
      <c r="T2872" s="373">
        <f>PPMT('Assumptions (T&amp;D)'!$C$20,Model!AK$1,'Assumptions (T&amp;D)'!$C$23,Model!$F$2866)</f>
        <v>-0.1041772788</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-0.05993825547</v>
      </c>
      <c r="H2873" s="373">
        <f>PPMT('Assumptions (T&amp;D)'!$C$20,Model!X$1,'Assumptions (T&amp;D)'!$C$23,Model!$G$2866)</f>
        <v>-0.0627853226</v>
      </c>
      <c r="I2873" s="373">
        <f>PPMT('Assumptions (T&amp;D)'!$C$20,Model!Y$1,'Assumptions (T&amp;D)'!$C$23,Model!$G$2866)</f>
        <v>-0.06576762542</v>
      </c>
      <c r="J2873" s="373">
        <f>PPMT('Assumptions (T&amp;D)'!$C$20,Model!Z$1,'Assumptions (T&amp;D)'!$C$23,Model!$G$2866)</f>
        <v>-0.06889158763</v>
      </c>
      <c r="K2873" s="373">
        <f>PPMT('Assumptions (T&amp;D)'!$C$20,Model!AA$1,'Assumptions (T&amp;D)'!$C$23,Model!$G$2866)</f>
        <v>-0.07216393804</v>
      </c>
      <c r="L2873" s="373">
        <f>PPMT('Assumptions (T&amp;D)'!$C$20,Model!AB$1,'Assumptions (T&amp;D)'!$C$23,Model!$G$2866)</f>
        <v>-0.0755917251</v>
      </c>
      <c r="M2873" s="373">
        <f>PPMT('Assumptions (T&amp;D)'!$C$20,Model!AC$1,'Assumptions (T&amp;D)'!$C$23,Model!$G$2866)</f>
        <v>-0.07918233204</v>
      </c>
      <c r="N2873" s="373">
        <f>PPMT('Assumptions (T&amp;D)'!$C$20,Model!AD$1,'Assumptions (T&amp;D)'!$C$23,Model!$G$2866)</f>
        <v>-0.08294349281</v>
      </c>
      <c r="O2873" s="373">
        <f>PPMT('Assumptions (T&amp;D)'!$C$20,Model!AE$1,'Assumptions (T&amp;D)'!$C$23,Model!$G$2866)</f>
        <v>-0.08688330872</v>
      </c>
      <c r="P2873" s="373">
        <f>PPMT('Assumptions (T&amp;D)'!$C$20,Model!AF$1,'Assumptions (T&amp;D)'!$C$23,Model!$G$2866)</f>
        <v>-0.09101026589</v>
      </c>
      <c r="Q2873" s="373">
        <f>PPMT('Assumptions (T&amp;D)'!$C$20,Model!AG$1,'Assumptions (T&amp;D)'!$C$23,Model!$G$2866)</f>
        <v>-0.09533325352</v>
      </c>
      <c r="R2873" s="373">
        <f>PPMT('Assumptions (T&amp;D)'!$C$20,Model!AH$1,'Assumptions (T&amp;D)'!$C$23,Model!$G$2866)</f>
        <v>-0.09986158306</v>
      </c>
      <c r="S2873" s="373">
        <f>PPMT('Assumptions (T&amp;D)'!$C$20,Model!AI$1,'Assumptions (T&amp;D)'!$C$23,Model!$G$2866)</f>
        <v>-0.1046050083</v>
      </c>
      <c r="T2873" s="373">
        <f>PPMT('Assumptions (T&amp;D)'!$C$20,Model!AJ$1,'Assumptions (T&amp;D)'!$C$23,Model!$G$2866)</f>
        <v>-0.1095737461</v>
      </c>
      <c r="U2873" s="373">
        <f>PPMT('Assumptions (T&amp;D)'!$C$20,Model!AK$1,'Assumptions (T&amp;D)'!$C$23,Model!$G$2866)</f>
        <v>-0.1147784991</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-0.05859111807</v>
      </c>
      <c r="I2874" s="373">
        <f>PPMT('Assumptions (T&amp;D)'!$C$20,Model!X$1,'Assumptions (T&amp;D)'!$C$23,Model!$H$2866)</f>
        <v>-0.06137419618</v>
      </c>
      <c r="J2874" s="373">
        <f>PPMT('Assumptions (T&amp;D)'!$C$20,Model!Y$1,'Assumptions (T&amp;D)'!$C$23,Model!$H$2866)</f>
        <v>-0.0642894705</v>
      </c>
      <c r="K2874" s="373">
        <f>PPMT('Assumptions (T&amp;D)'!$C$20,Model!Z$1,'Assumptions (T&amp;D)'!$C$23,Model!$H$2866)</f>
        <v>-0.06734322035</v>
      </c>
      <c r="L2874" s="373">
        <f>PPMT('Assumptions (T&amp;D)'!$C$20,Model!AA$1,'Assumptions (T&amp;D)'!$C$23,Model!$H$2866)</f>
        <v>-0.07054202331</v>
      </c>
      <c r="M2874" s="373">
        <f>PPMT('Assumptions (T&amp;D)'!$C$20,Model!AB$1,'Assumptions (T&amp;D)'!$C$23,Model!$H$2866)</f>
        <v>-0.07389276942</v>
      </c>
      <c r="N2874" s="373">
        <f>PPMT('Assumptions (T&amp;D)'!$C$20,Model!AC$1,'Assumptions (T&amp;D)'!$C$23,Model!$H$2866)</f>
        <v>-0.07740267597</v>
      </c>
      <c r="O2874" s="373">
        <f>PPMT('Assumptions (T&amp;D)'!$C$20,Model!AD$1,'Assumptions (T&amp;D)'!$C$23,Model!$H$2866)</f>
        <v>-0.08107930308</v>
      </c>
      <c r="P2874" s="373">
        <f>PPMT('Assumptions (T&amp;D)'!$C$20,Model!AE$1,'Assumptions (T&amp;D)'!$C$23,Model!$H$2866)</f>
        <v>-0.08493056997</v>
      </c>
      <c r="Q2874" s="373">
        <f>PPMT('Assumptions (T&amp;D)'!$C$20,Model!AF$1,'Assumptions (T&amp;D)'!$C$23,Model!$H$2866)</f>
        <v>-0.08896477205</v>
      </c>
      <c r="R2874" s="373">
        <f>PPMT('Assumptions (T&amp;D)'!$C$20,Model!AG$1,'Assumptions (T&amp;D)'!$C$23,Model!$H$2866)</f>
        <v>-0.09319059872</v>
      </c>
      <c r="S2874" s="373">
        <f>PPMT('Assumptions (T&amp;D)'!$C$20,Model!AH$1,'Assumptions (T&amp;D)'!$C$23,Model!$H$2866)</f>
        <v>-0.09761715216</v>
      </c>
      <c r="T2874" s="373">
        <f>PPMT('Assumptions (T&amp;D)'!$C$20,Model!AI$1,'Assumptions (T&amp;D)'!$C$23,Model!$H$2866)</f>
        <v>-0.1022539669</v>
      </c>
      <c r="U2874" s="373">
        <f>PPMT('Assumptions (T&amp;D)'!$C$20,Model!AJ$1,'Assumptions (T&amp;D)'!$C$23,Model!$H$2866)</f>
        <v>-0.1071110303</v>
      </c>
      <c r="V2874" s="373">
        <f>PPMT('Assumptions (T&amp;D)'!$C$20,Model!AK$1,'Assumptions (T&amp;D)'!$C$23,Model!$H$2866)</f>
        <v>-0.1121988043</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-0.06671659264</v>
      </c>
      <c r="J2875" s="373">
        <f>PPMT('Assumptions (T&amp;D)'!$C$20,Model!X$1,'Assumptions (T&amp;D)'!$C$23,Model!$I$2866)</f>
        <v>-0.06988563079</v>
      </c>
      <c r="K2875" s="373">
        <f>PPMT('Assumptions (T&amp;D)'!$C$20,Model!Y$1,'Assumptions (T&amp;D)'!$C$23,Model!$I$2866)</f>
        <v>-0.07320519825</v>
      </c>
      <c r="L2875" s="373">
        <f>PPMT('Assumptions (T&amp;D)'!$C$20,Model!Z$1,'Assumptions (T&amp;D)'!$C$23,Model!$I$2866)</f>
        <v>-0.07668244517</v>
      </c>
      <c r="M2875" s="373">
        <f>PPMT('Assumptions (T&amp;D)'!$C$20,Model!AA$1,'Assumptions (T&amp;D)'!$C$23,Model!$I$2866)</f>
        <v>-0.08032486132</v>
      </c>
      <c r="N2875" s="373">
        <f>PPMT('Assumptions (T&amp;D)'!$C$20,Model!AB$1,'Assumptions (T&amp;D)'!$C$23,Model!$I$2866)</f>
        <v>-0.08414029223</v>
      </c>
      <c r="O2875" s="373">
        <f>PPMT('Assumptions (T&amp;D)'!$C$20,Model!AC$1,'Assumptions (T&amp;D)'!$C$23,Model!$I$2866)</f>
        <v>-0.08813695611</v>
      </c>
      <c r="P2875" s="373">
        <f>PPMT('Assumptions (T&amp;D)'!$C$20,Model!AD$1,'Assumptions (T&amp;D)'!$C$23,Model!$I$2866)</f>
        <v>-0.09232346153</v>
      </c>
      <c r="Q2875" s="373">
        <f>PPMT('Assumptions (T&amp;D)'!$C$20,Model!AE$1,'Assumptions (T&amp;D)'!$C$23,Model!$I$2866)</f>
        <v>-0.09670882595</v>
      </c>
      <c r="R2875" s="373">
        <f>PPMT('Assumptions (T&amp;D)'!$C$20,Model!AF$1,'Assumptions (T&amp;D)'!$C$23,Model!$I$2866)</f>
        <v>-0.1013024952</v>
      </c>
      <c r="S2875" s="373">
        <f>PPMT('Assumptions (T&amp;D)'!$C$20,Model!AG$1,'Assumptions (T&amp;D)'!$C$23,Model!$I$2866)</f>
        <v>-0.1061143637</v>
      </c>
      <c r="T2875" s="373">
        <f>PPMT('Assumptions (T&amp;D)'!$C$20,Model!AH$1,'Assumptions (T&amp;D)'!$C$23,Model!$I$2866)</f>
        <v>-0.111154796</v>
      </c>
      <c r="U2875" s="373">
        <f>PPMT('Assumptions (T&amp;D)'!$C$20,Model!AI$1,'Assumptions (T&amp;D)'!$C$23,Model!$I$2866)</f>
        <v>-0.1164346488</v>
      </c>
      <c r="V2875" s="373">
        <f>PPMT('Assumptions (T&amp;D)'!$C$20,Model!AJ$1,'Assumptions (T&amp;D)'!$C$23,Model!$I$2866)</f>
        <v>-0.1219652946</v>
      </c>
      <c r="W2875" s="373">
        <f>PPMT('Assumptions (T&amp;D)'!$C$20,Model!AK$1,'Assumptions (T&amp;D)'!$C$23,Model!$I$2866)</f>
        <v>-0.1277586461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-0.07335568727</v>
      </c>
      <c r="K2876" s="373">
        <f>PPMT('Assumptions (T&amp;D)'!$C$20,Model!X$1,'Assumptions (T&amp;D)'!$C$23,Model!$J$2866)</f>
        <v>-0.07684008242</v>
      </c>
      <c r="L2876" s="373">
        <f>PPMT('Assumptions (T&amp;D)'!$C$20,Model!Y$1,'Assumptions (T&amp;D)'!$C$23,Model!$J$2866)</f>
        <v>-0.08048998633</v>
      </c>
      <c r="M2876" s="373">
        <f>PPMT('Assumptions (T&amp;D)'!$C$20,Model!Z$1,'Assumptions (T&amp;D)'!$C$23,Model!$J$2866)</f>
        <v>-0.08431326069</v>
      </c>
      <c r="N2876" s="373">
        <f>PPMT('Assumptions (T&amp;D)'!$C$20,Model!AA$1,'Assumptions (T&amp;D)'!$C$23,Model!$J$2866)</f>
        <v>-0.08831814057</v>
      </c>
      <c r="O2876" s="373">
        <f>PPMT('Assumptions (T&amp;D)'!$C$20,Model!AB$1,'Assumptions (T&amp;D)'!$C$23,Model!$J$2866)</f>
        <v>-0.09251325224</v>
      </c>
      <c r="P2876" s="373">
        <f>PPMT('Assumptions (T&amp;D)'!$C$20,Model!AC$1,'Assumptions (T&amp;D)'!$C$23,Model!$J$2866)</f>
        <v>-0.09690763173</v>
      </c>
      <c r="Q2876" s="373">
        <f>PPMT('Assumptions (T&amp;D)'!$C$20,Model!AD$1,'Assumptions (T&amp;D)'!$C$23,Model!$J$2866)</f>
        <v>-0.1015107442</v>
      </c>
      <c r="R2876" s="373">
        <f>PPMT('Assumptions (T&amp;D)'!$C$20,Model!AE$1,'Assumptions (T&amp;D)'!$C$23,Model!$J$2866)</f>
        <v>-0.1063325046</v>
      </c>
      <c r="S2876" s="373">
        <f>PPMT('Assumptions (T&amp;D)'!$C$20,Model!AF$1,'Assumptions (T&amp;D)'!$C$23,Model!$J$2866)</f>
        <v>-0.1113832986</v>
      </c>
      <c r="T2876" s="373">
        <f>PPMT('Assumptions (T&amp;D)'!$C$20,Model!AG$1,'Assumptions (T&amp;D)'!$C$23,Model!$J$2866)</f>
        <v>-0.1166740052</v>
      </c>
      <c r="U2876" s="373">
        <f>PPMT('Assumptions (T&amp;D)'!$C$20,Model!AH$1,'Assumptions (T&amp;D)'!$C$23,Model!$J$2866)</f>
        <v>-0.1222160205</v>
      </c>
      <c r="V2876" s="373">
        <f>PPMT('Assumptions (T&amp;D)'!$C$20,Model!AI$1,'Assumptions (T&amp;D)'!$C$23,Model!$J$2866)</f>
        <v>-0.1280212815</v>
      </c>
      <c r="W2876" s="373">
        <f>PPMT('Assumptions (T&amp;D)'!$C$20,Model!AJ$1,'Assumptions (T&amp;D)'!$C$23,Model!$J$2866)</f>
        <v>-0.1341022923</v>
      </c>
      <c r="X2876" s="373">
        <f>PPMT('Assumptions (T&amp;D)'!$C$20,Model!AK$1,'Assumptions (T&amp;D)'!$C$23,Model!$J$2866)</f>
        <v>-0.1404721512</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-0.08931783176</v>
      </c>
      <c r="L2877" s="373">
        <f>PPMT('Assumptions (T&amp;D)'!$C$20,Model!X$1,'Assumptions (T&amp;D)'!$C$23,Model!$K$2866)</f>
        <v>-0.09356042877</v>
      </c>
      <c r="M2877" s="373">
        <f>PPMT('Assumptions (T&amp;D)'!$C$20,Model!Y$1,'Assumptions (T&amp;D)'!$C$23,Model!$K$2866)</f>
        <v>-0.09800454913</v>
      </c>
      <c r="N2877" s="373">
        <f>PPMT('Assumptions (T&amp;D)'!$C$20,Model!Z$1,'Assumptions (T&amp;D)'!$C$23,Model!$K$2866)</f>
        <v>-0.1026597652</v>
      </c>
      <c r="O2877" s="373">
        <f>PPMT('Assumptions (T&amp;D)'!$C$20,Model!AA$1,'Assumptions (T&amp;D)'!$C$23,Model!$K$2866)</f>
        <v>-0.1075361041</v>
      </c>
      <c r="P2877" s="373">
        <f>PPMT('Assumptions (T&amp;D)'!$C$20,Model!AB$1,'Assumptions (T&amp;D)'!$C$23,Model!$K$2866)</f>
        <v>-0.112644069</v>
      </c>
      <c r="Q2877" s="373">
        <f>PPMT('Assumptions (T&amp;D)'!$C$20,Model!AC$1,'Assumptions (T&amp;D)'!$C$23,Model!$K$2866)</f>
        <v>-0.1179946623</v>
      </c>
      <c r="R2877" s="373">
        <f>PPMT('Assumptions (T&amp;D)'!$C$20,Model!AD$1,'Assumptions (T&amp;D)'!$C$23,Model!$K$2866)</f>
        <v>-0.1235994087</v>
      </c>
      <c r="S2877" s="373">
        <f>PPMT('Assumptions (T&amp;D)'!$C$20,Model!AE$1,'Assumptions (T&amp;D)'!$C$23,Model!$K$2866)</f>
        <v>-0.1294703807</v>
      </c>
      <c r="T2877" s="373">
        <f>PPMT('Assumptions (T&amp;D)'!$C$20,Model!AF$1,'Assumptions (T&amp;D)'!$C$23,Model!$K$2866)</f>
        <v>-0.1356202237</v>
      </c>
      <c r="U2877" s="373">
        <f>PPMT('Assumptions (T&amp;D)'!$C$20,Model!AG$1,'Assumptions (T&amp;D)'!$C$23,Model!$K$2866)</f>
        <v>-0.1420621844</v>
      </c>
      <c r="V2877" s="373">
        <f>PPMT('Assumptions (T&amp;D)'!$C$20,Model!AH$1,'Assumptions (T&amp;D)'!$C$23,Model!$K$2866)</f>
        <v>-0.1488101381</v>
      </c>
      <c r="W2877" s="373">
        <f>PPMT('Assumptions (T&amp;D)'!$C$20,Model!AI$1,'Assumptions (T&amp;D)'!$C$23,Model!$K$2866)</f>
        <v>-0.1558786197</v>
      </c>
      <c r="X2877" s="373">
        <f>PPMT('Assumptions (T&amp;D)'!$C$20,Model!AJ$1,'Assumptions (T&amp;D)'!$C$23,Model!$K$2866)</f>
        <v>-0.1632828541</v>
      </c>
      <c r="Y2877" s="373">
        <f>PPMT('Assumptions (T&amp;D)'!$C$20,Model!AK$1,'Assumptions (T&amp;D)'!$C$23,Model!$K$2866)</f>
        <v>-0.1710387897</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-0.0857137589</v>
      </c>
      <c r="M2878" s="373">
        <f>PPMT('Assumptions (T&amp;D)'!$C$20,Model!X$1,'Assumptions (T&amp;D)'!$C$23,Model!$L$2866)</f>
        <v>-0.08978516245</v>
      </c>
      <c r="N2878" s="373">
        <f>PPMT('Assumptions (T&amp;D)'!$C$20,Model!Y$1,'Assumptions (T&amp;D)'!$C$23,Model!$L$2866)</f>
        <v>-0.09404995767</v>
      </c>
      <c r="O2878" s="373">
        <f>PPMT('Assumptions (T&amp;D)'!$C$20,Model!Z$1,'Assumptions (T&amp;D)'!$C$23,Model!$L$2866)</f>
        <v>-0.09851733066</v>
      </c>
      <c r="P2878" s="373">
        <f>PPMT('Assumptions (T&amp;D)'!$C$20,Model!AA$1,'Assumptions (T&amp;D)'!$C$23,Model!$L$2866)</f>
        <v>-0.1031969039</v>
      </c>
      <c r="Q2878" s="373">
        <f>PPMT('Assumptions (T&amp;D)'!$C$20,Model!AB$1,'Assumptions (T&amp;D)'!$C$23,Model!$L$2866)</f>
        <v>-0.1080987568</v>
      </c>
      <c r="R2878" s="373">
        <f>PPMT('Assumptions (T&amp;D)'!$C$20,Model!AC$1,'Assumptions (T&amp;D)'!$C$23,Model!$L$2866)</f>
        <v>-0.1132334477</v>
      </c>
      <c r="S2878" s="373">
        <f>PPMT('Assumptions (T&amp;D)'!$C$20,Model!AD$1,'Assumptions (T&amp;D)'!$C$23,Model!$L$2866)</f>
        <v>-0.1186120365</v>
      </c>
      <c r="T2878" s="373">
        <f>PPMT('Assumptions (T&amp;D)'!$C$20,Model!AE$1,'Assumptions (T&amp;D)'!$C$23,Model!$L$2866)</f>
        <v>-0.1242461082</v>
      </c>
      <c r="U2878" s="373">
        <f>PPMT('Assumptions (T&amp;D)'!$C$20,Model!AF$1,'Assumptions (T&amp;D)'!$C$23,Model!$L$2866)</f>
        <v>-0.1301477984</v>
      </c>
      <c r="V2878" s="373">
        <f>PPMT('Assumptions (T&amp;D)'!$C$20,Model!AG$1,'Assumptions (T&amp;D)'!$C$23,Model!$L$2866)</f>
        <v>-0.1363298188</v>
      </c>
      <c r="W2878" s="373">
        <f>PPMT('Assumptions (T&amp;D)'!$C$20,Model!AH$1,'Assumptions (T&amp;D)'!$C$23,Model!$L$2866)</f>
        <v>-0.1428054852</v>
      </c>
      <c r="X2878" s="373">
        <f>PPMT('Assumptions (T&amp;D)'!$C$20,Model!AI$1,'Assumptions (T&amp;D)'!$C$23,Model!$L$2866)</f>
        <v>-0.1495887458</v>
      </c>
      <c r="Y2878" s="373">
        <f>PPMT('Assumptions (T&amp;D)'!$C$20,Model!AJ$1,'Assumptions (T&amp;D)'!$C$23,Model!$L$2866)</f>
        <v>-0.1566942112</v>
      </c>
      <c r="Z2878" s="373">
        <f>PPMT('Assumptions (T&amp;D)'!$C$20,Model!AK$1,'Assumptions (T&amp;D)'!$C$23,Model!$L$2866)</f>
        <v>-0.1641371862</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-0.07722869431</v>
      </c>
      <c r="N2879" s="373">
        <f>PPMT('Assumptions (T&amp;D)'!$C$20,Model!X$1,'Assumptions (T&amp;D)'!$C$23,Model!$M$2866)</f>
        <v>-0.08089705729</v>
      </c>
      <c r="O2879" s="373">
        <f>PPMT('Assumptions (T&amp;D)'!$C$20,Model!Y$1,'Assumptions (T&amp;D)'!$C$23,Model!$M$2866)</f>
        <v>-0.08473966751</v>
      </c>
      <c r="P2879" s="373">
        <f>PPMT('Assumptions (T&amp;D)'!$C$20,Model!Z$1,'Assumptions (T&amp;D)'!$C$23,Model!$M$2866)</f>
        <v>-0.08876480171</v>
      </c>
      <c r="Q2879" s="373">
        <f>PPMT('Assumptions (T&amp;D)'!$C$20,Model!AA$1,'Assumptions (T&amp;D)'!$C$23,Model!$M$2866)</f>
        <v>-0.09298112979</v>
      </c>
      <c r="R2879" s="373">
        <f>PPMT('Assumptions (T&amp;D)'!$C$20,Model!AB$1,'Assumptions (T&amp;D)'!$C$23,Model!$M$2866)</f>
        <v>-0.09739773346</v>
      </c>
      <c r="S2879" s="373">
        <f>PPMT('Assumptions (T&amp;D)'!$C$20,Model!AC$1,'Assumptions (T&amp;D)'!$C$23,Model!$M$2866)</f>
        <v>-0.1020241258</v>
      </c>
      <c r="T2879" s="373">
        <f>PPMT('Assumptions (T&amp;D)'!$C$20,Model!AD$1,'Assumptions (T&amp;D)'!$C$23,Model!$M$2866)</f>
        <v>-0.1068702718</v>
      </c>
      <c r="U2879" s="373">
        <f>PPMT('Assumptions (T&amp;D)'!$C$20,Model!AE$1,'Assumptions (T&amp;D)'!$C$23,Model!$M$2866)</f>
        <v>-0.1119466097</v>
      </c>
      <c r="V2879" s="373">
        <f>PPMT('Assumptions (T&amp;D)'!$C$20,Model!AF$1,'Assumptions (T&amp;D)'!$C$23,Model!$M$2866)</f>
        <v>-0.1172640736</v>
      </c>
      <c r="W2879" s="373">
        <f>PPMT('Assumptions (T&amp;D)'!$C$20,Model!AG$1,'Assumptions (T&amp;D)'!$C$23,Model!$M$2866)</f>
        <v>-0.1228341171</v>
      </c>
      <c r="X2879" s="373">
        <f>PPMT('Assumptions (T&amp;D)'!$C$20,Model!AH$1,'Assumptions (T&amp;D)'!$C$23,Model!$M$2866)</f>
        <v>-0.1286687377</v>
      </c>
      <c r="Y2879" s="373">
        <f>PPMT('Assumptions (T&amp;D)'!$C$20,Model!AI$1,'Assumptions (T&amp;D)'!$C$23,Model!$M$2866)</f>
        <v>-0.1347805027</v>
      </c>
      <c r="Z2879" s="373">
        <f>PPMT('Assumptions (T&amp;D)'!$C$20,Model!AJ$1,'Assumptions (T&amp;D)'!$C$23,Model!$M$2866)</f>
        <v>-0.1411825766</v>
      </c>
      <c r="AA2879" s="373">
        <f>PPMT('Assumptions (T&amp;D)'!$C$20,Model!AK$1,'Assumptions (T&amp;D)'!$C$23,Model!$M$2866)</f>
        <v>-0.147888749</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-0.081970448</v>
      </c>
      <c r="O2880" s="373">
        <f>PPMT('Assumptions (T&amp;D)'!$C$20,Model!X$1,'Assumptions (T&amp;D)'!$C$23,Model!$N$2866)</f>
        <v>-0.08586404429</v>
      </c>
      <c r="P2880" s="373">
        <f>PPMT('Assumptions (T&amp;D)'!$C$20,Model!Y$1,'Assumptions (T&amp;D)'!$C$23,Model!$N$2866)</f>
        <v>-0.08994258639</v>
      </c>
      <c r="Q2880" s="373">
        <f>PPMT('Assumptions (T&amp;D)'!$C$20,Model!Z$1,'Assumptions (T&amp;D)'!$C$23,Model!$N$2866)</f>
        <v>-0.09421485924</v>
      </c>
      <c r="R2880" s="373">
        <f>PPMT('Assumptions (T&amp;D)'!$C$20,Model!AA$1,'Assumptions (T&amp;D)'!$C$23,Model!$N$2866)</f>
        <v>-0.09869006506</v>
      </c>
      <c r="S2880" s="373">
        <f>PPMT('Assumptions (T&amp;D)'!$C$20,Model!AB$1,'Assumptions (T&amp;D)'!$C$23,Model!$N$2866)</f>
        <v>-0.1033778431</v>
      </c>
      <c r="T2880" s="373">
        <f>PPMT('Assumptions (T&amp;D)'!$C$20,Model!AC$1,'Assumptions (T&amp;D)'!$C$23,Model!$N$2866)</f>
        <v>-0.1082882907</v>
      </c>
      <c r="U2880" s="373">
        <f>PPMT('Assumptions (T&amp;D)'!$C$20,Model!AD$1,'Assumptions (T&amp;D)'!$C$23,Model!$N$2866)</f>
        <v>-0.1134319845</v>
      </c>
      <c r="V2880" s="373">
        <f>PPMT('Assumptions (T&amp;D)'!$C$20,Model!AE$1,'Assumptions (T&amp;D)'!$C$23,Model!$N$2866)</f>
        <v>-0.1188200038</v>
      </c>
      <c r="W2880" s="373">
        <f>PPMT('Assumptions (T&amp;D)'!$C$20,Model!AF$1,'Assumptions (T&amp;D)'!$C$23,Model!$N$2866)</f>
        <v>-0.1244639539</v>
      </c>
      <c r="X2880" s="373">
        <f>PPMT('Assumptions (T&amp;D)'!$C$20,Model!AG$1,'Assumptions (T&amp;D)'!$C$23,Model!$N$2866)</f>
        <v>-0.1303759918</v>
      </c>
      <c r="Y2880" s="373">
        <f>PPMT('Assumptions (T&amp;D)'!$C$20,Model!AH$1,'Assumptions (T&amp;D)'!$C$23,Model!$N$2866)</f>
        <v>-0.1365688514</v>
      </c>
      <c r="Z2880" s="373">
        <f>PPMT('Assumptions (T&amp;D)'!$C$20,Model!AI$1,'Assumptions (T&amp;D)'!$C$23,Model!$N$2866)</f>
        <v>-0.1430558718</v>
      </c>
      <c r="AA2880" s="373">
        <f>PPMT('Assumptions (T&amp;D)'!$C$20,Model!AJ$1,'Assumptions (T&amp;D)'!$C$23,Model!$N$2866)</f>
        <v>-0.1498510257</v>
      </c>
      <c r="AB2880" s="373">
        <f>PPMT('Assumptions (T&amp;D)'!$C$20,Model!AK$1,'Assumptions (T&amp;D)'!$C$23,Model!$N$2866)</f>
        <v>-0.1569689494</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-0.09111078724</v>
      </c>
      <c r="P2881" s="373">
        <f>PPMT('Assumptions (T&amp;D)'!$C$20,Model!X$1,'Assumptions (T&amp;D)'!$C$23,Model!$O$2866)</f>
        <v>-0.09543854963</v>
      </c>
      <c r="Q2881" s="373">
        <f>PPMT('Assumptions (T&amp;D)'!$C$20,Model!Y$1,'Assumptions (T&amp;D)'!$C$23,Model!$O$2866)</f>
        <v>-0.09997188074</v>
      </c>
      <c r="R2881" s="373">
        <f>PPMT('Assumptions (T&amp;D)'!$C$20,Model!Z$1,'Assumptions (T&amp;D)'!$C$23,Model!$O$2866)</f>
        <v>-0.1047205451</v>
      </c>
      <c r="S2881" s="373">
        <f>PPMT('Assumptions (T&amp;D)'!$C$20,Model!AA$1,'Assumptions (T&amp;D)'!$C$23,Model!$O$2866)</f>
        <v>-0.109694771</v>
      </c>
      <c r="T2881" s="373">
        <f>PPMT('Assumptions (T&amp;D)'!$C$20,Model!AB$1,'Assumptions (T&amp;D)'!$C$23,Model!$O$2866)</f>
        <v>-0.1149052726</v>
      </c>
      <c r="U2881" s="373">
        <f>PPMT('Assumptions (T&amp;D)'!$C$20,Model!AC$1,'Assumptions (T&amp;D)'!$C$23,Model!$O$2866)</f>
        <v>-0.120363273</v>
      </c>
      <c r="V2881" s="373">
        <f>PPMT('Assumptions (T&amp;D)'!$C$20,Model!AD$1,'Assumptions (T&amp;D)'!$C$23,Model!$O$2866)</f>
        <v>-0.1260805285</v>
      </c>
      <c r="W2881" s="373">
        <f>PPMT('Assumptions (T&amp;D)'!$C$20,Model!AE$1,'Assumptions (T&amp;D)'!$C$23,Model!$O$2866)</f>
        <v>-0.1320693536</v>
      </c>
      <c r="X2881" s="373">
        <f>PPMT('Assumptions (T&amp;D)'!$C$20,Model!AF$1,'Assumptions (T&amp;D)'!$C$23,Model!$O$2866)</f>
        <v>-0.1383426479</v>
      </c>
      <c r="Y2881" s="373">
        <f>PPMT('Assumptions (T&amp;D)'!$C$20,Model!AG$1,'Assumptions (T&amp;D)'!$C$23,Model!$O$2866)</f>
        <v>-0.1449139237</v>
      </c>
      <c r="Z2881" s="373">
        <f>PPMT('Assumptions (T&amp;D)'!$C$20,Model!AH$1,'Assumptions (T&amp;D)'!$C$23,Model!$O$2866)</f>
        <v>-0.1517973351</v>
      </c>
      <c r="AA2881" s="373">
        <f>PPMT('Assumptions (T&amp;D)'!$C$20,Model!AI$1,'Assumptions (T&amp;D)'!$C$23,Model!$O$2866)</f>
        <v>-0.1590077085</v>
      </c>
      <c r="AB2881" s="373">
        <f>PPMT('Assumptions (T&amp;D)'!$C$20,Model!AJ$1,'Assumptions (T&amp;D)'!$C$23,Model!$O$2866)</f>
        <v>-0.1665605746</v>
      </c>
      <c r="AC2881" s="373">
        <f>PPMT('Assumptions (T&amp;D)'!$C$20,Model!AK$1,'Assumptions (T&amp;D)'!$C$23,Model!$O$2866)</f>
        <v>-0.1744722019</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-0.09683444146</v>
      </c>
      <c r="Q2882" s="373">
        <f>PPMT('Assumptions (T&amp;D)'!$C$20,Model!X$1,'Assumptions (T&amp;D)'!$C$23,Model!$P$2866)</f>
        <v>-0.1014340774</v>
      </c>
      <c r="R2882" s="373">
        <f>PPMT('Assumptions (T&amp;D)'!$C$20,Model!Y$1,'Assumptions (T&amp;D)'!$C$23,Model!$P$2866)</f>
        <v>-0.1062521961</v>
      </c>
      <c r="S2882" s="373">
        <f>PPMT('Assumptions (T&amp;D)'!$C$20,Model!Z$1,'Assumptions (T&amp;D)'!$C$23,Model!$P$2866)</f>
        <v>-0.1112991754</v>
      </c>
      <c r="T2882" s="373">
        <f>PPMT('Assumptions (T&amp;D)'!$C$20,Model!AA$1,'Assumptions (T&amp;D)'!$C$23,Model!$P$2866)</f>
        <v>-0.1165858863</v>
      </c>
      <c r="U2882" s="373">
        <f>PPMT('Assumptions (T&amp;D)'!$C$20,Model!AB$1,'Assumptions (T&amp;D)'!$C$23,Model!$P$2866)</f>
        <v>-0.1221237159</v>
      </c>
      <c r="V2882" s="373">
        <f>PPMT('Assumptions (T&amp;D)'!$C$20,Model!AC$1,'Assumptions (T&amp;D)'!$C$23,Model!$P$2866)</f>
        <v>-0.1279245924</v>
      </c>
      <c r="W2882" s="373">
        <f>PPMT('Assumptions (T&amp;D)'!$C$20,Model!AD$1,'Assumptions (T&amp;D)'!$C$23,Model!$P$2866)</f>
        <v>-0.1340010105</v>
      </c>
      <c r="X2882" s="373">
        <f>PPMT('Assumptions (T&amp;D)'!$C$20,Model!AE$1,'Assumptions (T&amp;D)'!$C$23,Model!$P$2866)</f>
        <v>-0.1403660585</v>
      </c>
      <c r="Y2882" s="373">
        <f>PPMT('Assumptions (T&amp;D)'!$C$20,Model!AF$1,'Assumptions (T&amp;D)'!$C$23,Model!$P$2866)</f>
        <v>-0.1470334463</v>
      </c>
      <c r="Z2882" s="373">
        <f>PPMT('Assumptions (T&amp;D)'!$C$20,Model!AG$1,'Assumptions (T&amp;D)'!$C$23,Model!$P$2866)</f>
        <v>-0.154017535</v>
      </c>
      <c r="AA2882" s="373">
        <f>PPMT('Assumptions (T&amp;D)'!$C$20,Model!AH$1,'Assumptions (T&amp;D)'!$C$23,Model!$P$2866)</f>
        <v>-0.1613333679</v>
      </c>
      <c r="AB2882" s="373">
        <f>PPMT('Assumptions (T&amp;D)'!$C$20,Model!AI$1,'Assumptions (T&amp;D)'!$C$23,Model!$P$2866)</f>
        <v>-0.1689967029</v>
      </c>
      <c r="AC2882" s="373">
        <f>PPMT('Assumptions (T&amp;D)'!$C$20,Model!AJ$1,'Assumptions (T&amp;D)'!$C$23,Model!$P$2866)</f>
        <v>-0.1770240462</v>
      </c>
      <c r="AD2882" s="373">
        <f>PPMT('Assumptions (T&amp;D)'!$C$20,Model!AK$1,'Assumptions (T&amp;D)'!$C$23,Model!$P$2866)</f>
        <v>-0.1854326884</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-0.1254802014</v>
      </c>
      <c r="R2883" s="373">
        <f>PPMT('Assumptions (T&amp;D)'!$C$20,Model!X$1,'Assumptions (T&amp;D)'!$C$23,Model!$Q$2866)</f>
        <v>-0.1314405109</v>
      </c>
      <c r="S2883" s="373">
        <f>PPMT('Assumptions (T&amp;D)'!$C$20,Model!Y$1,'Assumptions (T&amp;D)'!$C$23,Model!$Q$2866)</f>
        <v>-0.1376839352</v>
      </c>
      <c r="T2883" s="373">
        <f>PPMT('Assumptions (T&amp;D)'!$C$20,Model!Z$1,'Assumptions (T&amp;D)'!$C$23,Model!$Q$2866)</f>
        <v>-0.1442239221</v>
      </c>
      <c r="U2883" s="373">
        <f>PPMT('Assumptions (T&amp;D)'!$C$20,Model!AA$1,'Assumptions (T&amp;D)'!$C$23,Model!$Q$2866)</f>
        <v>-0.1510745584</v>
      </c>
      <c r="V2883" s="373">
        <f>PPMT('Assumptions (T&amp;D)'!$C$20,Model!AB$1,'Assumptions (T&amp;D)'!$C$23,Model!$Q$2866)</f>
        <v>-0.1582505999</v>
      </c>
      <c r="W2883" s="373">
        <f>PPMT('Assumptions (T&amp;D)'!$C$20,Model!AC$1,'Assumptions (T&amp;D)'!$C$23,Model!$Q$2866)</f>
        <v>-0.1657675034</v>
      </c>
      <c r="X2883" s="373">
        <f>PPMT('Assumptions (T&amp;D)'!$C$20,Model!AD$1,'Assumptions (T&amp;D)'!$C$23,Model!$Q$2866)</f>
        <v>-0.1736414599</v>
      </c>
      <c r="Y2883" s="373">
        <f>PPMT('Assumptions (T&amp;D)'!$C$20,Model!AE$1,'Assumptions (T&amp;D)'!$C$23,Model!$Q$2866)</f>
        <v>-0.1818894292</v>
      </c>
      <c r="Z2883" s="373">
        <f>PPMT('Assumptions (T&amp;D)'!$C$20,Model!AF$1,'Assumptions (T&amp;D)'!$C$23,Model!$Q$2866)</f>
        <v>-0.1905291771</v>
      </c>
      <c r="AA2883" s="373">
        <f>PPMT('Assumptions (T&amp;D)'!$C$20,Model!AG$1,'Assumptions (T&amp;D)'!$C$23,Model!$Q$2866)</f>
        <v>-0.199579313</v>
      </c>
      <c r="AB2883" s="373">
        <f>PPMT('Assumptions (T&amp;D)'!$C$20,Model!AH$1,'Assumptions (T&amp;D)'!$C$23,Model!$Q$2866)</f>
        <v>-0.2090593304</v>
      </c>
      <c r="AC2883" s="373">
        <f>PPMT('Assumptions (T&amp;D)'!$C$20,Model!AI$1,'Assumptions (T&amp;D)'!$C$23,Model!$Q$2866)</f>
        <v>-0.2189896486</v>
      </c>
      <c r="AD2883" s="373">
        <f>PPMT('Assumptions (T&amp;D)'!$C$20,Model!AJ$1,'Assumptions (T&amp;D)'!$C$23,Model!$Q$2866)</f>
        <v>-0.2293916569</v>
      </c>
      <c r="AE2883" s="373">
        <f>PPMT('Assumptions (T&amp;D)'!$C$20,Model!AK$1,'Assumptions (T&amp;D)'!$C$23,Model!$Q$2866)</f>
        <v>-0.2402877606</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-0.135730748</v>
      </c>
      <c r="S2884" s="373">
        <f>PPMT('Assumptions (T&amp;D)'!$C$20,Model!X$1,'Assumptions (T&amp;D)'!$C$23,Model!$R$2866)</f>
        <v>-0.1421779585</v>
      </c>
      <c r="T2884" s="373">
        <f>PPMT('Assumptions (T&amp;D)'!$C$20,Model!Y$1,'Assumptions (T&amp;D)'!$C$23,Model!$R$2866)</f>
        <v>-0.1489314115</v>
      </c>
      <c r="U2884" s="373">
        <f>PPMT('Assumptions (T&amp;D)'!$C$20,Model!Z$1,'Assumptions (T&amp;D)'!$C$23,Model!$R$2866)</f>
        <v>-0.1560056536</v>
      </c>
      <c r="V2884" s="373">
        <f>PPMT('Assumptions (T&amp;D)'!$C$20,Model!AA$1,'Assumptions (T&amp;D)'!$C$23,Model!$R$2866)</f>
        <v>-0.1634159221</v>
      </c>
      <c r="W2884" s="373">
        <f>PPMT('Assumptions (T&amp;D)'!$C$20,Model!AB$1,'Assumptions (T&amp;D)'!$C$23,Model!$R$2866)</f>
        <v>-0.1711781784</v>
      </c>
      <c r="X2884" s="373">
        <f>PPMT('Assumptions (T&amp;D)'!$C$20,Model!AC$1,'Assumptions (T&amp;D)'!$C$23,Model!$R$2866)</f>
        <v>-0.1793091419</v>
      </c>
      <c r="Y2884" s="373">
        <f>PPMT('Assumptions (T&amp;D)'!$C$20,Model!AD$1,'Assumptions (T&amp;D)'!$C$23,Model!$R$2866)</f>
        <v>-0.1878263261</v>
      </c>
      <c r="Z2884" s="373">
        <f>PPMT('Assumptions (T&amp;D)'!$C$20,Model!AE$1,'Assumptions (T&amp;D)'!$C$23,Model!$R$2866)</f>
        <v>-0.1967480766</v>
      </c>
      <c r="AA2884" s="373">
        <f>PPMT('Assumptions (T&amp;D)'!$C$20,Model!AF$1,'Assumptions (T&amp;D)'!$C$23,Model!$R$2866)</f>
        <v>-0.2060936103</v>
      </c>
      <c r="AB2884" s="373">
        <f>PPMT('Assumptions (T&amp;D)'!$C$20,Model!AG$1,'Assumptions (T&amp;D)'!$C$23,Model!$R$2866)</f>
        <v>-0.2158830567</v>
      </c>
      <c r="AC2884" s="373">
        <f>PPMT('Assumptions (T&amp;D)'!$C$20,Model!AH$1,'Assumptions (T&amp;D)'!$C$23,Model!$R$2866)</f>
        <v>-0.2261375019</v>
      </c>
      <c r="AD2884" s="373">
        <f>PPMT('Assumptions (T&amp;D)'!$C$20,Model!AI$1,'Assumptions (T&amp;D)'!$C$23,Model!$R$2866)</f>
        <v>-0.2368790333</v>
      </c>
      <c r="AE2884" s="373">
        <f>PPMT('Assumptions (T&amp;D)'!$C$20,Model!AJ$1,'Assumptions (T&amp;D)'!$C$23,Model!$R$2866)</f>
        <v>-0.2481307874</v>
      </c>
      <c r="AF2884" s="373">
        <f>PPMT('Assumptions (T&amp;D)'!$C$20,Model!AK$1,'Assumptions (T&amp;D)'!$C$23,Model!$R$2866)</f>
        <v>-0.2599169998</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-0.1471329009</v>
      </c>
      <c r="T2885" s="373">
        <f>PPMT('Assumptions (T&amp;D)'!$C$20,Model!X$1,'Assumptions (T&amp;D)'!$C$23,Model!$S$2866)</f>
        <v>-0.1541217137</v>
      </c>
      <c r="U2885" s="373">
        <f>PPMT('Assumptions (T&amp;D)'!$C$20,Model!Y$1,'Assumptions (T&amp;D)'!$C$23,Model!$S$2866)</f>
        <v>-0.1614424951</v>
      </c>
      <c r="V2885" s="373">
        <f>PPMT('Assumptions (T&amp;D)'!$C$20,Model!Z$1,'Assumptions (T&amp;D)'!$C$23,Model!$S$2866)</f>
        <v>-0.1691110136</v>
      </c>
      <c r="W2885" s="373">
        <f>PPMT('Assumptions (T&amp;D)'!$C$20,Model!AA$1,'Assumptions (T&amp;D)'!$C$23,Model!$S$2866)</f>
        <v>-0.1771437868</v>
      </c>
      <c r="X2885" s="373">
        <f>PPMT('Assumptions (T&amp;D)'!$C$20,Model!AB$1,'Assumptions (T&amp;D)'!$C$23,Model!$S$2866)</f>
        <v>-0.1855581167</v>
      </c>
      <c r="Y2885" s="373">
        <f>PPMT('Assumptions (T&amp;D)'!$C$20,Model!AC$1,'Assumptions (T&amp;D)'!$C$23,Model!$S$2866)</f>
        <v>-0.1943721272</v>
      </c>
      <c r="Z2885" s="373">
        <f>PPMT('Assumptions (T&amp;D)'!$C$20,Model!AD$1,'Assumptions (T&amp;D)'!$C$23,Model!$S$2866)</f>
        <v>-0.2036048032</v>
      </c>
      <c r="AA2885" s="373">
        <f>PPMT('Assumptions (T&amp;D)'!$C$20,Model!AE$1,'Assumptions (T&amp;D)'!$C$23,Model!$S$2866)</f>
        <v>-0.2132760314</v>
      </c>
      <c r="AB2885" s="373">
        <f>PPMT('Assumptions (T&amp;D)'!$C$20,Model!AF$1,'Assumptions (T&amp;D)'!$C$23,Model!$S$2866)</f>
        <v>-0.2234066429</v>
      </c>
      <c r="AC2885" s="373">
        <f>PPMT('Assumptions (T&amp;D)'!$C$20,Model!AG$1,'Assumptions (T&amp;D)'!$C$23,Model!$S$2866)</f>
        <v>-0.2340184584</v>
      </c>
      <c r="AD2885" s="373">
        <f>PPMT('Assumptions (T&amp;D)'!$C$20,Model!AH$1,'Assumptions (T&amp;D)'!$C$23,Model!$S$2866)</f>
        <v>-0.2451343352</v>
      </c>
      <c r="AE2885" s="373">
        <f>PPMT('Assumptions (T&amp;D)'!$C$20,Model!AI$1,'Assumptions (T&amp;D)'!$C$23,Model!$S$2866)</f>
        <v>-0.2567782161</v>
      </c>
      <c r="AF2885" s="373">
        <f>PPMT('Assumptions (T&amp;D)'!$C$20,Model!AJ$1,'Assumptions (T&amp;D)'!$C$23,Model!$S$2866)</f>
        <v>-0.2689751814</v>
      </c>
      <c r="AG2885" s="373">
        <f>PPMT('Assumptions (T&amp;D)'!$C$20,Model!AK$1,'Assumptions (T&amp;D)'!$C$23,Model!$S$2866)</f>
        <v>-0.2817515025</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-0.1263032713</v>
      </c>
      <c r="U2886" s="373">
        <f>PPMT('Assumptions (T&amp;D)'!$C$20,Model!X$1,'Assumptions (T&amp;D)'!$C$23,Model!$T$2866)</f>
        <v>-0.1323026767</v>
      </c>
      <c r="V2886" s="373">
        <f>PPMT('Assumptions (T&amp;D)'!$C$20,Model!Y$1,'Assumptions (T&amp;D)'!$C$23,Model!$T$2866)</f>
        <v>-0.1385870538</v>
      </c>
      <c r="W2886" s="373">
        <f>PPMT('Assumptions (T&amp;D)'!$C$20,Model!Z$1,'Assumptions (T&amp;D)'!$C$23,Model!$T$2866)</f>
        <v>-0.1451699389</v>
      </c>
      <c r="X2886" s="373">
        <f>PPMT('Assumptions (T&amp;D)'!$C$20,Model!AA$1,'Assumptions (T&amp;D)'!$C$23,Model!$T$2866)</f>
        <v>-0.152065511</v>
      </c>
      <c r="Y2886" s="373">
        <f>PPMT('Assumptions (T&amp;D)'!$C$20,Model!AB$1,'Assumptions (T&amp;D)'!$C$23,Model!$T$2866)</f>
        <v>-0.1592886227</v>
      </c>
      <c r="Z2886" s="373">
        <f>PPMT('Assumptions (T&amp;D)'!$C$20,Model!AC$1,'Assumptions (T&amp;D)'!$C$23,Model!$T$2866)</f>
        <v>-0.1668548323</v>
      </c>
      <c r="AA2886" s="373">
        <f>PPMT('Assumptions (T&amp;D)'!$C$20,Model!AD$1,'Assumptions (T&amp;D)'!$C$23,Model!$T$2866)</f>
        <v>-0.1747804369</v>
      </c>
      <c r="AB2886" s="373">
        <f>PPMT('Assumptions (T&amp;D)'!$C$20,Model!AE$1,'Assumptions (T&amp;D)'!$C$23,Model!$T$2866)</f>
        <v>-0.1830825076</v>
      </c>
      <c r="AC2886" s="373">
        <f>PPMT('Assumptions (T&amp;D)'!$C$20,Model!AF$1,'Assumptions (T&amp;D)'!$C$23,Model!$T$2866)</f>
        <v>-0.1917789267</v>
      </c>
      <c r="AD2886" s="373">
        <f>PPMT('Assumptions (T&amp;D)'!$C$20,Model!AG$1,'Assumptions (T&amp;D)'!$C$23,Model!$T$2866)</f>
        <v>-0.2008884257</v>
      </c>
      <c r="AE2886" s="373">
        <f>PPMT('Assumptions (T&amp;D)'!$C$20,Model!AH$1,'Assumptions (T&amp;D)'!$C$23,Model!$T$2866)</f>
        <v>-0.210430626</v>
      </c>
      <c r="AF2886" s="373">
        <f>PPMT('Assumptions (T&amp;D)'!$C$20,Model!AI$1,'Assumptions (T&amp;D)'!$C$23,Model!$T$2866)</f>
        <v>-0.2204260807</v>
      </c>
      <c r="AG2886" s="373">
        <f>PPMT('Assumptions (T&amp;D)'!$C$20,Model!AJ$1,'Assumptions (T&amp;D)'!$C$23,Model!$T$2866)</f>
        <v>-0.2308963195</v>
      </c>
      <c r="AH2886" s="373">
        <f>PPMT('Assumptions (T&amp;D)'!$C$20,Model!AK$1,'Assumptions (T&amp;D)'!$C$23,Model!$T$2866)</f>
        <v>-0.2418638947</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-0.1278986513</v>
      </c>
      <c r="V2887" s="373">
        <f>PPMT('Assumptions (T&amp;D)'!$C$20,Model!X$1,'Assumptions (T&amp;D)'!$C$23,Model!$U$2866)</f>
        <v>-0.1339738373</v>
      </c>
      <c r="W2887" s="373">
        <f>PPMT('Assumptions (T&amp;D)'!$C$20,Model!Y$1,'Assumptions (T&amp;D)'!$C$23,Model!$U$2866)</f>
        <v>-0.1403375945</v>
      </c>
      <c r="X2887" s="373">
        <f>PPMT('Assumptions (T&amp;D)'!$C$20,Model!Z$1,'Assumptions (T&amp;D)'!$C$23,Model!$U$2866)</f>
        <v>-0.1470036303</v>
      </c>
      <c r="Y2887" s="373">
        <f>PPMT('Assumptions (T&amp;D)'!$C$20,Model!AA$1,'Assumptions (T&amp;D)'!$C$23,Model!$U$2866)</f>
        <v>-0.1539863027</v>
      </c>
      <c r="Z2887" s="373">
        <f>PPMT('Assumptions (T&amp;D)'!$C$20,Model!AB$1,'Assumptions (T&amp;D)'!$C$23,Model!$U$2866)</f>
        <v>-0.1613006521</v>
      </c>
      <c r="AA2887" s="373">
        <f>PPMT('Assumptions (T&amp;D)'!$C$20,Model!AC$1,'Assumptions (T&amp;D)'!$C$23,Model!$U$2866)</f>
        <v>-0.168962433</v>
      </c>
      <c r="AB2887" s="373">
        <f>PPMT('Assumptions (T&amp;D)'!$C$20,Model!AD$1,'Assumptions (T&amp;D)'!$C$23,Model!$U$2866)</f>
        <v>-0.1769881486</v>
      </c>
      <c r="AC2887" s="373">
        <f>PPMT('Assumptions (T&amp;D)'!$C$20,Model!AE$1,'Assumptions (T&amp;D)'!$C$23,Model!$U$2866)</f>
        <v>-0.1853950857</v>
      </c>
      <c r="AD2887" s="373">
        <f>PPMT('Assumptions (T&amp;D)'!$C$20,Model!AF$1,'Assumptions (T&amp;D)'!$C$23,Model!$U$2866)</f>
        <v>-0.1942013522</v>
      </c>
      <c r="AE2887" s="373">
        <f>PPMT('Assumptions (T&amp;D)'!$C$20,Model!AG$1,'Assumptions (T&amp;D)'!$C$23,Model!$U$2866)</f>
        <v>-0.2034259165</v>
      </c>
      <c r="AF2887" s="373">
        <f>PPMT('Assumptions (T&amp;D)'!$C$20,Model!AH$1,'Assumptions (T&amp;D)'!$C$23,Model!$U$2866)</f>
        <v>-0.2130886475</v>
      </c>
      <c r="AG2887" s="373">
        <f>PPMT('Assumptions (T&amp;D)'!$C$20,Model!AI$1,'Assumptions (T&amp;D)'!$C$23,Model!$U$2866)</f>
        <v>-0.2232103583</v>
      </c>
      <c r="AH2887" s="373">
        <f>PPMT('Assumptions (T&amp;D)'!$C$20,Model!AJ$1,'Assumptions (T&amp;D)'!$C$23,Model!$U$2866)</f>
        <v>-0.2338128503</v>
      </c>
      <c r="AI2887" s="373">
        <f>PPMT('Assumptions (T&amp;D)'!$C$20,Model!AK$1,'Assumptions (T&amp;D)'!$C$23,Model!$U$2866)</f>
        <v>-0.2449189607</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-0.1325678232</v>
      </c>
      <c r="W2888" s="373">
        <f>PPMT('Assumptions (T&amp;D)'!$C$20,Model!X$1,'Assumptions (T&amp;D)'!$C$23,Model!$V$2866)</f>
        <v>-0.1388647948</v>
      </c>
      <c r="X2888" s="373">
        <f>PPMT('Assumptions (T&amp;D)'!$C$20,Model!Y$1,'Assumptions (T&amp;D)'!$C$23,Model!$V$2866)</f>
        <v>-0.1454608725</v>
      </c>
      <c r="Y2888" s="373">
        <f>PPMT('Assumptions (T&amp;D)'!$C$20,Model!Z$1,'Assumptions (T&amp;D)'!$C$23,Model!$V$2866)</f>
        <v>-0.152370264</v>
      </c>
      <c r="Z2888" s="373">
        <f>PPMT('Assumptions (T&amp;D)'!$C$20,Model!AA$1,'Assumptions (T&amp;D)'!$C$23,Model!$V$2866)</f>
        <v>-0.1596078515</v>
      </c>
      <c r="AA2888" s="373">
        <f>PPMT('Assumptions (T&amp;D)'!$C$20,Model!AB$1,'Assumptions (T&amp;D)'!$C$23,Model!$V$2866)</f>
        <v>-0.1671892245</v>
      </c>
      <c r="AB2888" s="373">
        <f>PPMT('Assumptions (T&amp;D)'!$C$20,Model!AC$1,'Assumptions (T&amp;D)'!$C$23,Model!$V$2866)</f>
        <v>-0.1751307126</v>
      </c>
      <c r="AC2888" s="373">
        <f>PPMT('Assumptions (T&amp;D)'!$C$20,Model!AD$1,'Assumptions (T&amp;D)'!$C$23,Model!$V$2866)</f>
        <v>-0.1834494215</v>
      </c>
      <c r="AD2888" s="373">
        <f>PPMT('Assumptions (T&amp;D)'!$C$20,Model!AE$1,'Assumptions (T&amp;D)'!$C$23,Model!$V$2866)</f>
        <v>-0.192163269</v>
      </c>
      <c r="AE2888" s="373">
        <f>PPMT('Assumptions (T&amp;D)'!$C$20,Model!AF$1,'Assumptions (T&amp;D)'!$C$23,Model!$V$2866)</f>
        <v>-0.2012910243</v>
      </c>
      <c r="AF2888" s="373">
        <f>PPMT('Assumptions (T&amp;D)'!$C$20,Model!AG$1,'Assumptions (T&amp;D)'!$C$23,Model!$V$2866)</f>
        <v>-0.2108523479</v>
      </c>
      <c r="AG2888" s="373">
        <f>PPMT('Assumptions (T&amp;D)'!$C$20,Model!AH$1,'Assumptions (T&amp;D)'!$C$23,Model!$V$2866)</f>
        <v>-0.2208678344</v>
      </c>
      <c r="AH2888" s="373">
        <f>PPMT('Assumptions (T&amp;D)'!$C$20,Model!AI$1,'Assumptions (T&amp;D)'!$C$23,Model!$V$2866)</f>
        <v>-0.2313590566</v>
      </c>
      <c r="AI2888" s="373">
        <f>PPMT('Assumptions (T&amp;D)'!$C$20,Model!AJ$1,'Assumptions (T&amp;D)'!$C$23,Model!$V$2866)</f>
        <v>-0.2423486118</v>
      </c>
      <c r="AJ2888" s="373">
        <f>PPMT('Assumptions (T&amp;D)'!$C$20,Model!AK$1,'Assumptions (T&amp;D)'!$C$23,Model!$V$2866)</f>
        <v>-0.2538601708</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-0.1351857686</v>
      </c>
      <c r="X2889" s="373">
        <f>PPMT('Assumptions (T&amp;D)'!$C$20,Model!X$1,'Assumptions (T&amp;D)'!$C$23,Model!$W$2866)</f>
        <v>-0.1416070926</v>
      </c>
      <c r="Y2889" s="373">
        <f>PPMT('Assumptions (T&amp;D)'!$C$20,Model!Y$1,'Assumptions (T&amp;D)'!$C$23,Model!$W$2866)</f>
        <v>-0.1483334295</v>
      </c>
      <c r="Z2889" s="373">
        <f>PPMT('Assumptions (T&amp;D)'!$C$20,Model!Z$1,'Assumptions (T&amp;D)'!$C$23,Model!$W$2866)</f>
        <v>-0.1553792674</v>
      </c>
      <c r="AA2889" s="373">
        <f>PPMT('Assumptions (T&amp;D)'!$C$20,Model!AA$1,'Assumptions (T&amp;D)'!$C$23,Model!$W$2866)</f>
        <v>-0.1627597826</v>
      </c>
      <c r="AB2889" s="373">
        <f>PPMT('Assumptions (T&amp;D)'!$C$20,Model!AB$1,'Assumptions (T&amp;D)'!$C$23,Model!$W$2866)</f>
        <v>-0.1704908723</v>
      </c>
      <c r="AC2889" s="373">
        <f>PPMT('Assumptions (T&amp;D)'!$C$20,Model!AC$1,'Assumptions (T&amp;D)'!$C$23,Model!$W$2866)</f>
        <v>-0.1785891887</v>
      </c>
      <c r="AD2889" s="373">
        <f>PPMT('Assumptions (T&amp;D)'!$C$20,Model!AD$1,'Assumptions (T&amp;D)'!$C$23,Model!$W$2866)</f>
        <v>-0.1870721752</v>
      </c>
      <c r="AE2889" s="373">
        <f>PPMT('Assumptions (T&amp;D)'!$C$20,Model!AE$1,'Assumptions (T&amp;D)'!$C$23,Model!$W$2866)</f>
        <v>-0.1959581035</v>
      </c>
      <c r="AF2889" s="373">
        <f>PPMT('Assumptions (T&amp;D)'!$C$20,Model!AF$1,'Assumptions (T&amp;D)'!$C$23,Model!$W$2866)</f>
        <v>-0.2052661134</v>
      </c>
      <c r="AG2889" s="373">
        <f>PPMT('Assumptions (T&amp;D)'!$C$20,Model!AG$1,'Assumptions (T&amp;D)'!$C$23,Model!$W$2866)</f>
        <v>-0.2150162538</v>
      </c>
      <c r="AH2889" s="373">
        <f>PPMT('Assumptions (T&amp;D)'!$C$20,Model!AH$1,'Assumptions (T&amp;D)'!$C$23,Model!$W$2866)</f>
        <v>-0.2252295259</v>
      </c>
      <c r="AI2889" s="373">
        <f>PPMT('Assumptions (T&amp;D)'!$C$20,Model!AI$1,'Assumptions (T&amp;D)'!$C$23,Model!$W$2866)</f>
        <v>-0.2359279284</v>
      </c>
      <c r="AJ2889" s="373">
        <f>PPMT('Assumptions (T&amp;D)'!$C$20,Model!AJ$1,'Assumptions (T&amp;D)'!$C$23,Model!$W$2866)</f>
        <v>-0.247134505</v>
      </c>
      <c r="AK2889" s="373">
        <f>PPMT('Assumptions (T&amp;D)'!$C$20,Model!AK$1,'Assumptions (T&amp;D)'!$C$23,Model!$W$2866)</f>
        <v>-0.2588733939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-0.1487252984</v>
      </c>
      <c r="Y2890" s="373">
        <f>PPMT('Assumptions (T&amp;D)'!$C$20,Model!X$1,'Assumptions (T&amp;D)'!$C$23,Model!$X$2866)</f>
        <v>-0.1557897501</v>
      </c>
      <c r="Z2890" s="373">
        <f>PPMT('Assumptions (T&amp;D)'!$C$20,Model!Y$1,'Assumptions (T&amp;D)'!$C$23,Model!$X$2866)</f>
        <v>-0.1631897632</v>
      </c>
      <c r="AA2890" s="373">
        <f>PPMT('Assumptions (T&amp;D)'!$C$20,Model!Z$1,'Assumptions (T&amp;D)'!$C$23,Model!$X$2866)</f>
        <v>-0.1709412769</v>
      </c>
      <c r="AB2890" s="373">
        <f>PPMT('Assumptions (T&amp;D)'!$C$20,Model!AA$1,'Assumptions (T&amp;D)'!$C$23,Model!$X$2866)</f>
        <v>-0.1790609876</v>
      </c>
      <c r="AC2890" s="373">
        <f>PPMT('Assumptions (T&amp;D)'!$C$20,Model!AB$1,'Assumptions (T&amp;D)'!$C$23,Model!$X$2866)</f>
        <v>-0.1875663845</v>
      </c>
      <c r="AD2890" s="373">
        <f>PPMT('Assumptions (T&amp;D)'!$C$20,Model!AC$1,'Assumptions (T&amp;D)'!$C$23,Model!$X$2866)</f>
        <v>-0.1964757878</v>
      </c>
      <c r="AE2890" s="373">
        <f>PPMT('Assumptions (T&amp;D)'!$C$20,Model!AD$1,'Assumptions (T&amp;D)'!$C$23,Model!$X$2866)</f>
        <v>-0.2058083877</v>
      </c>
      <c r="AF2890" s="373">
        <f>PPMT('Assumptions (T&amp;D)'!$C$20,Model!AE$1,'Assumptions (T&amp;D)'!$C$23,Model!$X$2866)</f>
        <v>-0.2155842861</v>
      </c>
      <c r="AG2890" s="373">
        <f>PPMT('Assumptions (T&amp;D)'!$C$20,Model!AF$1,'Assumptions (T&amp;D)'!$C$23,Model!$X$2866)</f>
        <v>-0.2258245397</v>
      </c>
      <c r="AH2890" s="373">
        <f>PPMT('Assumptions (T&amp;D)'!$C$20,Model!AG$1,'Assumptions (T&amp;D)'!$C$23,Model!$X$2866)</f>
        <v>-0.2365512053</v>
      </c>
      <c r="AI2890" s="373">
        <f>PPMT('Assumptions (T&amp;D)'!$C$20,Model!AH$1,'Assumptions (T&amp;D)'!$C$23,Model!$X$2866)</f>
        <v>-0.2477873876</v>
      </c>
      <c r="AJ2890" s="373">
        <f>PPMT('Assumptions (T&amp;D)'!$C$20,Model!AI$1,'Assumptions (T&amp;D)'!$C$23,Model!$X$2866)</f>
        <v>-0.2595572885</v>
      </c>
      <c r="AK2890" s="373">
        <f>PPMT('Assumptions (T&amp;D)'!$C$20,Model!AJ$1,'Assumptions (T&amp;D)'!$C$23,Model!$X$2866)</f>
        <v>-0.2718862597</v>
      </c>
      <c r="AL2890" s="373">
        <f>PPMT('Assumptions (T&amp;D)'!$C$20,Model!AK$1,'Assumptions (T&amp;D)'!$C$23,Model!$X$2866)</f>
        <v>-0.284800857</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-0.1572045929</v>
      </c>
      <c r="Z2891" s="373">
        <f>PPMT('Assumptions (T&amp;D)'!$C$20,Model!X$1,'Assumptions (T&amp;D)'!$C$23,Model!$Y$2866)</f>
        <v>-0.164671811</v>
      </c>
      <c r="AA2891" s="373">
        <f>PPMT('Assumptions (T&amp;D)'!$C$20,Model!Y$1,'Assumptions (T&amp;D)'!$C$23,Model!$Y$2866)</f>
        <v>-0.172493722</v>
      </c>
      <c r="AB2891" s="373">
        <f>PPMT('Assumptions (T&amp;D)'!$C$20,Model!Z$1,'Assumptions (T&amp;D)'!$C$23,Model!$Y$2866)</f>
        <v>-0.1806871738</v>
      </c>
      <c r="AC2891" s="373">
        <f>PPMT('Assumptions (T&amp;D)'!$C$20,Model!AA$1,'Assumptions (T&amp;D)'!$C$23,Model!$Y$2866)</f>
        <v>-0.1892698146</v>
      </c>
      <c r="AD2891" s="373">
        <f>PPMT('Assumptions (T&amp;D)'!$C$20,Model!AB$1,'Assumptions (T&amp;D)'!$C$23,Model!$Y$2866)</f>
        <v>-0.1982601308</v>
      </c>
      <c r="AE2891" s="373">
        <f>PPMT('Assumptions (T&amp;D)'!$C$20,Model!AC$1,'Assumptions (T&amp;D)'!$C$23,Model!$Y$2866)</f>
        <v>-0.207677487</v>
      </c>
      <c r="AF2891" s="373">
        <f>PPMT('Assumptions (T&amp;D)'!$C$20,Model!AD$1,'Assumptions (T&amp;D)'!$C$23,Model!$Y$2866)</f>
        <v>-0.2175421676</v>
      </c>
      <c r="AG2891" s="373">
        <f>PPMT('Assumptions (T&amp;D)'!$C$20,Model!AE$1,'Assumptions (T&amp;D)'!$C$23,Model!$Y$2866)</f>
        <v>-0.2278754206</v>
      </c>
      <c r="AH2891" s="373">
        <f>PPMT('Assumptions (T&amp;D)'!$C$20,Model!AF$1,'Assumptions (T&amp;D)'!$C$23,Model!$Y$2866)</f>
        <v>-0.2386995031</v>
      </c>
      <c r="AI2891" s="373">
        <f>PPMT('Assumptions (T&amp;D)'!$C$20,Model!AG$1,'Assumptions (T&amp;D)'!$C$23,Model!$Y$2866)</f>
        <v>-0.2500377295</v>
      </c>
      <c r="AJ2891" s="373">
        <f>PPMT('Assumptions (T&amp;D)'!$C$20,Model!AH$1,'Assumptions (T&amp;D)'!$C$23,Model!$Y$2866)</f>
        <v>-0.2619145216</v>
      </c>
      <c r="AK2891" s="373">
        <f>PPMT('Assumptions (T&amp;D)'!$C$20,Model!AI$1,'Assumptions (T&amp;D)'!$C$23,Model!$Y$2866)</f>
        <v>-0.2743554614</v>
      </c>
      <c r="AL2891" s="373">
        <f>PPMT('Assumptions (T&amp;D)'!$C$20,Model!AJ$1,'Assumptions (T&amp;D)'!$C$23,Model!$Y$2866)</f>
        <v>-0.2873873458</v>
      </c>
      <c r="AM2891" s="373">
        <f>PPMT('Assumptions (T&amp;D)'!$C$20,Model!AK$1,'Assumptions (T&amp;D)'!$C$23,Model!$Y$2866)</f>
        <v>-0.3010382447</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-0.1659607848</v>
      </c>
      <c r="AA2892" s="373">
        <f>PPMT('Assumptions (T&amp;D)'!$C$20,Model!X$1,'Assumptions (T&amp;D)'!$C$23,Model!$Z$2866)</f>
        <v>-0.1738439221</v>
      </c>
      <c r="AB2892" s="373">
        <f>PPMT('Assumptions (T&amp;D)'!$C$20,Model!Y$1,'Assumptions (T&amp;D)'!$C$23,Model!$Z$2866)</f>
        <v>-0.1821015084</v>
      </c>
      <c r="AC2892" s="373">
        <f>PPMT('Assumptions (T&amp;D)'!$C$20,Model!Z$1,'Assumptions (T&amp;D)'!$C$23,Model!$Z$2866)</f>
        <v>-0.19075133</v>
      </c>
      <c r="AD2892" s="373">
        <f>PPMT('Assumptions (T&amp;D)'!$C$20,Model!AA$1,'Assumptions (T&amp;D)'!$C$23,Model!$Z$2866)</f>
        <v>-0.1998120182</v>
      </c>
      <c r="AE2892" s="373">
        <f>PPMT('Assumptions (T&amp;D)'!$C$20,Model!AB$1,'Assumptions (T&amp;D)'!$C$23,Model!$Z$2866)</f>
        <v>-0.2093030891</v>
      </c>
      <c r="AF2892" s="373">
        <f>PPMT('Assumptions (T&amp;D)'!$C$20,Model!AC$1,'Assumptions (T&amp;D)'!$C$23,Model!$Z$2866)</f>
        <v>-0.2192449858</v>
      </c>
      <c r="AG2892" s="373">
        <f>PPMT('Assumptions (T&amp;D)'!$C$20,Model!AD$1,'Assumptions (T&amp;D)'!$C$23,Model!$Z$2866)</f>
        <v>-0.2296591226</v>
      </c>
      <c r="AH2892" s="373">
        <f>PPMT('Assumptions (T&amp;D)'!$C$20,Model!AE$1,'Assumptions (T&amp;D)'!$C$23,Model!$Z$2866)</f>
        <v>-0.2405679309</v>
      </c>
      <c r="AI2892" s="373">
        <f>PPMT('Assumptions (T&amp;D)'!$C$20,Model!AF$1,'Assumptions (T&amp;D)'!$C$23,Model!$Z$2866)</f>
        <v>-0.2519949077</v>
      </c>
      <c r="AJ2892" s="373">
        <f>PPMT('Assumptions (T&amp;D)'!$C$20,Model!AG$1,'Assumptions (T&amp;D)'!$C$23,Model!$Z$2866)</f>
        <v>-0.2639646658</v>
      </c>
      <c r="AK2892" s="373">
        <f>PPMT('Assumptions (T&amp;D)'!$C$20,Model!AH$1,'Assumptions (T&amp;D)'!$C$23,Model!$Z$2866)</f>
        <v>-0.2765029874</v>
      </c>
      <c r="AL2892" s="373">
        <f>PPMT('Assumptions (T&amp;D)'!$C$20,Model!AI$1,'Assumptions (T&amp;D)'!$C$23,Model!$Z$2866)</f>
        <v>-0.2896368793</v>
      </c>
      <c r="AM2892" s="373">
        <f>PPMT('Assumptions (T&amp;D)'!$C$20,Model!AJ$1,'Assumptions (T&amp;D)'!$C$23,Model!$Z$2866)</f>
        <v>-0.3033946311</v>
      </c>
      <c r="AN2892" s="373">
        <f>PPMT('Assumptions (T&amp;D)'!$C$20,Model!AK$1,'Assumptions (T&amp;D)'!$C$23,Model!$Z$2866)</f>
        <v>-0.3178058761</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-0.1750015038</v>
      </c>
      <c r="AB2893" s="373">
        <f>PPMT('Assumptions (T&amp;D)'!$C$20,Model!X$1,'Assumptions (T&amp;D)'!$C$23,Model!$AA$2866)</f>
        <v>-0.1833140752</v>
      </c>
      <c r="AC2893" s="373">
        <f>PPMT('Assumptions (T&amp;D)'!$C$20,Model!Y$1,'Assumptions (T&amp;D)'!$C$23,Model!$AA$2866)</f>
        <v>-0.1920214938</v>
      </c>
      <c r="AD2893" s="373">
        <f>PPMT('Assumptions (T&amp;D)'!$C$20,Model!Z$1,'Assumptions (T&amp;D)'!$C$23,Model!$AA$2866)</f>
        <v>-0.2011425147</v>
      </c>
      <c r="AE2893" s="373">
        <f>PPMT('Assumptions (T&amp;D)'!$C$20,Model!AA$1,'Assumptions (T&amp;D)'!$C$23,Model!$AA$2866)</f>
        <v>-0.2106967842</v>
      </c>
      <c r="AF2893" s="373">
        <f>PPMT('Assumptions (T&amp;D)'!$C$20,Model!AB$1,'Assumptions (T&amp;D)'!$C$23,Model!$AA$2866)</f>
        <v>-0.2207048814</v>
      </c>
      <c r="AG2893" s="373">
        <f>PPMT('Assumptions (T&amp;D)'!$C$20,Model!AC$1,'Assumptions (T&amp;D)'!$C$23,Model!$AA$2866)</f>
        <v>-0.2311883633</v>
      </c>
      <c r="AH2893" s="373">
        <f>PPMT('Assumptions (T&amp;D)'!$C$20,Model!AD$1,'Assumptions (T&amp;D)'!$C$23,Model!$AA$2866)</f>
        <v>-0.2421698106</v>
      </c>
      <c r="AI2893" s="373">
        <f>PPMT('Assumptions (T&amp;D)'!$C$20,Model!AE$1,'Assumptions (T&amp;D)'!$C$23,Model!$AA$2866)</f>
        <v>-0.2536728766</v>
      </c>
      <c r="AJ2893" s="373">
        <f>PPMT('Assumptions (T&amp;D)'!$C$20,Model!AF$1,'Assumptions (T&amp;D)'!$C$23,Model!$AA$2866)</f>
        <v>-0.2657223382</v>
      </c>
      <c r="AK2893" s="373">
        <f>PPMT('Assumptions (T&amp;D)'!$C$20,Model!AG$1,'Assumptions (T&amp;D)'!$C$23,Model!$AA$2866)</f>
        <v>-0.2783441493</v>
      </c>
      <c r="AL2893" s="373">
        <f>PPMT('Assumptions (T&amp;D)'!$C$20,Model!AH$1,'Assumptions (T&amp;D)'!$C$23,Model!$AA$2866)</f>
        <v>-0.2915654963</v>
      </c>
      <c r="AM2893" s="373">
        <f>PPMT('Assumptions (T&amp;D)'!$C$20,Model!AI$1,'Assumptions (T&amp;D)'!$C$23,Model!$AA$2866)</f>
        <v>-0.3054148574</v>
      </c>
      <c r="AN2893" s="373">
        <f>PPMT('Assumptions (T&amp;D)'!$C$20,Model!AJ$1,'Assumptions (T&amp;D)'!$C$23,Model!$AA$2866)</f>
        <v>-0.3199220631</v>
      </c>
      <c r="AO2893" s="373">
        <f>PPMT('Assumptions (T&amp;D)'!$C$20,Model!AK$1,'Assumptions (T&amp;D)'!$C$23,Model!$AA$2866)</f>
        <v>-0.3351183611</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-0.1843345727</v>
      </c>
      <c r="AC2894" s="373">
        <f>PPMT('Assumptions (T&amp;D)'!$C$20,Model!X$1,'Assumptions (T&amp;D)'!$C$23,Model!$AB$2866)</f>
        <v>-0.1930904649</v>
      </c>
      <c r="AD2894" s="373">
        <f>PPMT('Assumptions (T&amp;D)'!$C$20,Model!Y$1,'Assumptions (T&amp;D)'!$C$23,Model!$AB$2866)</f>
        <v>-0.202262262</v>
      </c>
      <c r="AE2894" s="373">
        <f>PPMT('Assumptions (T&amp;D)'!$C$20,Model!Z$1,'Assumptions (T&amp;D)'!$C$23,Model!$AB$2866)</f>
        <v>-0.2118697194</v>
      </c>
      <c r="AF2894" s="373">
        <f>PPMT('Assumptions (T&amp;D)'!$C$20,Model!AA$1,'Assumptions (T&amp;D)'!$C$23,Model!$AB$2866)</f>
        <v>-0.2219335311</v>
      </c>
      <c r="AG2894" s="373">
        <f>PPMT('Assumptions (T&amp;D)'!$C$20,Model!AB$1,'Assumptions (T&amp;D)'!$C$23,Model!$AB$2866)</f>
        <v>-0.2324753738</v>
      </c>
      <c r="AH2894" s="373">
        <f>PPMT('Assumptions (T&amp;D)'!$C$20,Model!AC$1,'Assumptions (T&amp;D)'!$C$23,Model!$AB$2866)</f>
        <v>-0.2435179541</v>
      </c>
      <c r="AI2894" s="373">
        <f>PPMT('Assumptions (T&amp;D)'!$C$20,Model!AD$1,'Assumptions (T&amp;D)'!$C$23,Model!$AB$2866)</f>
        <v>-0.2550850569</v>
      </c>
      <c r="AJ2894" s="373">
        <f>PPMT('Assumptions (T&amp;D)'!$C$20,Model!AE$1,'Assumptions (T&amp;D)'!$C$23,Model!$AB$2866)</f>
        <v>-0.2672015971</v>
      </c>
      <c r="AK2894" s="373">
        <f>PPMT('Assumptions (T&amp;D)'!$C$20,Model!AF$1,'Assumptions (T&amp;D)'!$C$23,Model!$AB$2866)</f>
        <v>-0.2798936729</v>
      </c>
      <c r="AL2894" s="373">
        <f>PPMT('Assumptions (T&amp;D)'!$C$20,Model!AG$1,'Assumptions (T&amp;D)'!$C$23,Model!$AB$2866)</f>
        <v>-0.2931886224</v>
      </c>
      <c r="AM2894" s="373">
        <f>PPMT('Assumptions (T&amp;D)'!$C$20,Model!AH$1,'Assumptions (T&amp;D)'!$C$23,Model!$AB$2866)</f>
        <v>-0.307115082</v>
      </c>
      <c r="AN2894" s="373">
        <f>PPMT('Assumptions (T&amp;D)'!$C$20,Model!AI$1,'Assumptions (T&amp;D)'!$C$23,Model!$AB$2866)</f>
        <v>-0.3217030484</v>
      </c>
      <c r="AO2894" s="373">
        <f>PPMT('Assumptions (T&amp;D)'!$C$20,Model!AJ$1,'Assumptions (T&amp;D)'!$C$23,Model!$AB$2866)</f>
        <v>-0.3369839431</v>
      </c>
      <c r="AP2894" s="373">
        <f>PPMT('Assumptions (T&amp;D)'!$C$20,Model!AK$1,'Assumptions (T&amp;D)'!$C$23,Model!$AB$2866)</f>
        <v>-0.3529906804</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-0.1939680124</v>
      </c>
      <c r="AD2895" s="373">
        <f>PPMT('Assumptions (T&amp;D)'!$C$20,Model!X$1,'Assumptions (T&amp;D)'!$C$23,Model!$AC$2866)</f>
        <v>-0.203181493</v>
      </c>
      <c r="AE2895" s="373">
        <f>PPMT('Assumptions (T&amp;D)'!$C$20,Model!Y$1,'Assumptions (T&amp;D)'!$C$23,Model!$AC$2866)</f>
        <v>-0.2128326139</v>
      </c>
      <c r="AF2895" s="373">
        <f>PPMT('Assumptions (T&amp;D)'!$C$20,Model!Z$1,'Assumptions (T&amp;D)'!$C$23,Model!$AC$2866)</f>
        <v>-0.2229421631</v>
      </c>
      <c r="AG2895" s="373">
        <f>PPMT('Assumptions (T&amp;D)'!$C$20,Model!AA$1,'Assumptions (T&amp;D)'!$C$23,Model!$AC$2866)</f>
        <v>-0.2335319158</v>
      </c>
      <c r="AH2895" s="373">
        <f>PPMT('Assumptions (T&amp;D)'!$C$20,Model!AB$1,'Assumptions (T&amp;D)'!$C$23,Model!$AC$2866)</f>
        <v>-0.2446246818</v>
      </c>
      <c r="AI2895" s="373">
        <f>PPMT('Assumptions (T&amp;D)'!$C$20,Model!AC$1,'Assumptions (T&amp;D)'!$C$23,Model!$AC$2866)</f>
        <v>-0.2562443542</v>
      </c>
      <c r="AJ2895" s="373">
        <f>PPMT('Assumptions (T&amp;D)'!$C$20,Model!AD$1,'Assumptions (T&amp;D)'!$C$23,Model!$AC$2866)</f>
        <v>-0.268415961</v>
      </c>
      <c r="AK2895" s="373">
        <f>PPMT('Assumptions (T&amp;D)'!$C$20,Model!AE$1,'Assumptions (T&amp;D)'!$C$23,Model!$AC$2866)</f>
        <v>-0.2811657192</v>
      </c>
      <c r="AL2895" s="373">
        <f>PPMT('Assumptions (T&amp;D)'!$C$20,Model!AF$1,'Assumptions (T&amp;D)'!$C$23,Model!$AC$2866)</f>
        <v>-0.2945210908</v>
      </c>
      <c r="AM2895" s="373">
        <f>PPMT('Assumptions (T&amp;D)'!$C$20,Model!AG$1,'Assumptions (T&amp;D)'!$C$23,Model!$AC$2866)</f>
        <v>-0.3085108427</v>
      </c>
      <c r="AN2895" s="373">
        <f>PPMT('Assumptions (T&amp;D)'!$C$20,Model!AH$1,'Assumptions (T&amp;D)'!$C$23,Model!$AC$2866)</f>
        <v>-0.3231651077</v>
      </c>
      <c r="AO2895" s="373">
        <f>PPMT('Assumptions (T&amp;D)'!$C$20,Model!AI$1,'Assumptions (T&amp;D)'!$C$23,Model!$AC$2866)</f>
        <v>-0.3385154503</v>
      </c>
      <c r="AP2895" s="373">
        <f>PPMT('Assumptions (T&amp;D)'!$C$20,Model!AJ$1,'Assumptions (T&amp;D)'!$C$23,Model!$AC$2866)</f>
        <v>-0.3545949342</v>
      </c>
      <c r="AQ2895" s="373">
        <f>PPMT('Assumptions (T&amp;D)'!$C$20,Model!AK$1,'Assumptions (T&amp;D)'!$C$23,Model!$AC$2866)</f>
        <v>-0.3714381936</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-0.2039100467</v>
      </c>
      <c r="AE2896" s="373">
        <f>PPMT('Assumptions (T&amp;D)'!$C$20,Model!X$1,'Assumptions (T&amp;D)'!$C$23,Model!$AD$2866)</f>
        <v>-0.2135957739</v>
      </c>
      <c r="AF2896" s="373">
        <f>PPMT('Assumptions (T&amp;D)'!$C$20,Model!Y$1,'Assumptions (T&amp;D)'!$C$23,Model!$AD$2866)</f>
        <v>-0.2237415732</v>
      </c>
      <c r="AG2896" s="373">
        <f>PPMT('Assumptions (T&amp;D)'!$C$20,Model!Z$1,'Assumptions (T&amp;D)'!$C$23,Model!$AD$2866)</f>
        <v>-0.2343692979</v>
      </c>
      <c r="AH2896" s="373">
        <f>PPMT('Assumptions (T&amp;D)'!$C$20,Model!AA$1,'Assumptions (T&amp;D)'!$C$23,Model!$AD$2866)</f>
        <v>-0.2455018395</v>
      </c>
      <c r="AI2896" s="373">
        <f>PPMT('Assumptions (T&amp;D)'!$C$20,Model!AB$1,'Assumptions (T&amp;D)'!$C$23,Model!$AD$2866)</f>
        <v>-0.2571631769</v>
      </c>
      <c r="AJ2896" s="373">
        <f>PPMT('Assumptions (T&amp;D)'!$C$20,Model!AC$1,'Assumptions (T&amp;D)'!$C$23,Model!$AD$2866)</f>
        <v>-0.2693784278</v>
      </c>
      <c r="AK2896" s="373">
        <f>PPMT('Assumptions (T&amp;D)'!$C$20,Model!AD$1,'Assumptions (T&amp;D)'!$C$23,Model!$AD$2866)</f>
        <v>-0.2821739031</v>
      </c>
      <c r="AL2896" s="373">
        <f>PPMT('Assumptions (T&amp;D)'!$C$20,Model!AE$1,'Assumptions (T&amp;D)'!$C$23,Model!$AD$2866)</f>
        <v>-0.2955771635</v>
      </c>
      <c r="AM2896" s="373">
        <f>PPMT('Assumptions (T&amp;D)'!$C$20,Model!AF$1,'Assumptions (T&amp;D)'!$C$23,Model!$AD$2866)</f>
        <v>-0.3096170788</v>
      </c>
      <c r="AN2896" s="373">
        <f>PPMT('Assumptions (T&amp;D)'!$C$20,Model!AG$1,'Assumptions (T&amp;D)'!$C$23,Model!$AD$2866)</f>
        <v>-0.3243238901</v>
      </c>
      <c r="AO2896" s="373">
        <f>PPMT('Assumptions (T&amp;D)'!$C$20,Model!AH$1,'Assumptions (T&amp;D)'!$C$23,Model!$AD$2866)</f>
        <v>-0.3397292748</v>
      </c>
      <c r="AP2896" s="373">
        <f>PPMT('Assumptions (T&amp;D)'!$C$20,Model!AI$1,'Assumptions (T&amp;D)'!$C$23,Model!$AD$2866)</f>
        <v>-0.3558664154</v>
      </c>
      <c r="AQ2896" s="373">
        <f>PPMT('Assumptions (T&amp;D)'!$C$20,Model!AJ$1,'Assumptions (T&amp;D)'!$C$23,Model!$AD$2866)</f>
        <v>-0.3727700701</v>
      </c>
      <c r="AR2896" s="373">
        <f>PPMT('Assumptions (T&amp;D)'!$C$20,Model!AK$1,'Assumptions (T&amp;D)'!$C$23,Model!$AD$2866)</f>
        <v>-0.3904766484</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-0.2141691069</v>
      </c>
      <c r="AF2897" s="373">
        <f>PPMT('Assumptions (T&amp;D)'!$C$20,Model!X$1,'Assumptions (T&amp;D)'!$C$23,Model!$AE$2866)</f>
        <v>-0.2243421394</v>
      </c>
      <c r="AG2897" s="373">
        <f>PPMT('Assumptions (T&amp;D)'!$C$20,Model!Y$1,'Assumptions (T&amp;D)'!$C$23,Model!$AE$2866)</f>
        <v>-0.2349983911</v>
      </c>
      <c r="AH2897" s="373">
        <f>PPMT('Assumptions (T&amp;D)'!$C$20,Model!Z$1,'Assumptions (T&amp;D)'!$C$23,Model!$AE$2866)</f>
        <v>-0.2461608146</v>
      </c>
      <c r="AI2897" s="373">
        <f>PPMT('Assumptions (T&amp;D)'!$C$20,Model!AA$1,'Assumptions (T&amp;D)'!$C$23,Model!$AE$2866)</f>
        <v>-0.2578534533</v>
      </c>
      <c r="AJ2897" s="373">
        <f>PPMT('Assumptions (T&amp;D)'!$C$20,Model!AB$1,'Assumptions (T&amp;D)'!$C$23,Model!$AE$2866)</f>
        <v>-0.2701014924</v>
      </c>
      <c r="AK2897" s="373">
        <f>PPMT('Assumptions (T&amp;D)'!$C$20,Model!AC$1,'Assumptions (T&amp;D)'!$C$23,Model!$AE$2866)</f>
        <v>-0.2829313133</v>
      </c>
      <c r="AL2897" s="373">
        <f>PPMT('Assumptions (T&amp;D)'!$C$20,Model!AD$1,'Assumptions (T&amp;D)'!$C$23,Model!$AE$2866)</f>
        <v>-0.2963705506</v>
      </c>
      <c r="AM2897" s="373">
        <f>PPMT('Assumptions (T&amp;D)'!$C$20,Model!AE$1,'Assumptions (T&amp;D)'!$C$23,Model!$AE$2866)</f>
        <v>-0.3104481518</v>
      </c>
      <c r="AN2897" s="373">
        <f>PPMT('Assumptions (T&amp;D)'!$C$20,Model!AF$1,'Assumptions (T&amp;D)'!$C$23,Model!$AE$2866)</f>
        <v>-0.325194439</v>
      </c>
      <c r="AO2897" s="373">
        <f>PPMT('Assumptions (T&amp;D)'!$C$20,Model!AG$1,'Assumptions (T&amp;D)'!$C$23,Model!$AE$2866)</f>
        <v>-0.3406411748</v>
      </c>
      <c r="AP2897" s="373">
        <f>PPMT('Assumptions (T&amp;D)'!$C$20,Model!AH$1,'Assumptions (T&amp;D)'!$C$23,Model!$AE$2866)</f>
        <v>-0.3568216307</v>
      </c>
      <c r="AQ2897" s="373">
        <f>PPMT('Assumptions (T&amp;D)'!$C$20,Model!AI$1,'Assumptions (T&amp;D)'!$C$23,Model!$AE$2866)</f>
        <v>-0.3737706581</v>
      </c>
      <c r="AR2897" s="373">
        <f>PPMT('Assumptions (T&amp;D)'!$C$20,Model!AJ$1,'Assumptions (T&amp;D)'!$C$23,Model!$AE$2866)</f>
        <v>-0.3915247644</v>
      </c>
      <c r="AS2897" s="373">
        <f>PPMT('Assumptions (T&amp;D)'!$C$20,Model!AK$1,'Assumptions (T&amp;D)'!$C$23,Model!$AE$2866)</f>
        <v>-0.4101221907</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-0.224753837</v>
      </c>
      <c r="AG2898" s="373">
        <f>PPMT('Assumptions (T&amp;D)'!$C$20,Model!X$1,'Assumptions (T&amp;D)'!$C$23,Model!$AF$2866)</f>
        <v>-0.2354296442</v>
      </c>
      <c r="AH2898" s="373">
        <f>PPMT('Assumptions (T&amp;D)'!$C$20,Model!Y$1,'Assumptions (T&amp;D)'!$C$23,Model!$AF$2866)</f>
        <v>-0.2466125523</v>
      </c>
      <c r="AI2898" s="373">
        <f>PPMT('Assumptions (T&amp;D)'!$C$20,Model!Z$1,'Assumptions (T&amp;D)'!$C$23,Model!$AF$2866)</f>
        <v>-0.2583266485</v>
      </c>
      <c r="AJ2898" s="373">
        <f>PPMT('Assumptions (T&amp;D)'!$C$20,Model!AA$1,'Assumptions (T&amp;D)'!$C$23,Model!$AF$2866)</f>
        <v>-0.2705971643</v>
      </c>
      <c r="AK2898" s="373">
        <f>PPMT('Assumptions (T&amp;D)'!$C$20,Model!AB$1,'Assumptions (T&amp;D)'!$C$23,Model!$AF$2866)</f>
        <v>-0.2834505297</v>
      </c>
      <c r="AL2898" s="373">
        <f>PPMT('Assumptions (T&amp;D)'!$C$20,Model!AC$1,'Assumptions (T&amp;D)'!$C$23,Model!$AF$2866)</f>
        <v>-0.2969144298</v>
      </c>
      <c r="AM2898" s="373">
        <f>PPMT('Assumptions (T&amp;D)'!$C$20,Model!AD$1,'Assumptions (T&amp;D)'!$C$23,Model!$AF$2866)</f>
        <v>-0.3110178652</v>
      </c>
      <c r="AN2898" s="373">
        <f>PPMT('Assumptions (T&amp;D)'!$C$20,Model!AE$1,'Assumptions (T&amp;D)'!$C$23,Model!$AF$2866)</f>
        <v>-0.3257912138</v>
      </c>
      <c r="AO2898" s="373">
        <f>PPMT('Assumptions (T&amp;D)'!$C$20,Model!AF$1,'Assumptions (T&amp;D)'!$C$23,Model!$AF$2866)</f>
        <v>-0.3412662965</v>
      </c>
      <c r="AP2898" s="373">
        <f>PPMT('Assumptions (T&amp;D)'!$C$20,Model!AG$1,'Assumptions (T&amp;D)'!$C$23,Model!$AF$2866)</f>
        <v>-0.3574764456</v>
      </c>
      <c r="AQ2898" s="373">
        <f>PPMT('Assumptions (T&amp;D)'!$C$20,Model!AH$1,'Assumptions (T&amp;D)'!$C$23,Model!$AF$2866)</f>
        <v>-0.3744565767</v>
      </c>
      <c r="AR2898" s="373">
        <f>PPMT('Assumptions (T&amp;D)'!$C$20,Model!AI$1,'Assumptions (T&amp;D)'!$C$23,Model!$AF$2866)</f>
        <v>-0.3922432641</v>
      </c>
      <c r="AS2898" s="373">
        <f>PPMT('Assumptions (T&amp;D)'!$C$20,Model!AJ$1,'Assumptions (T&amp;D)'!$C$23,Model!$AF$2866)</f>
        <v>-0.4108748192</v>
      </c>
      <c r="AT2898" s="373">
        <f>PPMT('Assumptions (T&amp;D)'!$C$20,Model!AK$1,'Assumptions (T&amp;D)'!$C$23,Model!$AF$2866)</f>
        <v>-0.4303913731</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-0.2356730987</v>
      </c>
      <c r="AH2899" s="373">
        <f>PPMT('Assumptions (T&amp;D)'!$C$20,Model!X$1,'Assumptions (T&amp;D)'!$C$23,Model!$AG$2866)</f>
        <v>-0.2468675709</v>
      </c>
      <c r="AI2899" s="373">
        <f>PPMT('Assumptions (T&amp;D)'!$C$20,Model!Y$1,'Assumptions (T&amp;D)'!$C$23,Model!$AG$2866)</f>
        <v>-0.2585937806</v>
      </c>
      <c r="AJ2899" s="373">
        <f>PPMT('Assumptions (T&amp;D)'!$C$20,Model!Z$1,'Assumptions (T&amp;D)'!$C$23,Model!$AG$2866)</f>
        <v>-0.2708769851</v>
      </c>
      <c r="AK2899" s="373">
        <f>PPMT('Assumptions (T&amp;D)'!$C$20,Model!AA$1,'Assumptions (T&amp;D)'!$C$23,Model!$AG$2866)</f>
        <v>-0.2837436419</v>
      </c>
      <c r="AL2899" s="373">
        <f>PPMT('Assumptions (T&amp;D)'!$C$20,Model!AB$1,'Assumptions (T&amp;D)'!$C$23,Model!$AG$2866)</f>
        <v>-0.2972214649</v>
      </c>
      <c r="AM2899" s="373">
        <f>PPMT('Assumptions (T&amp;D)'!$C$20,Model!AC$1,'Assumptions (T&amp;D)'!$C$23,Model!$AG$2866)</f>
        <v>-0.3113394845</v>
      </c>
      <c r="AN2899" s="373">
        <f>PPMT('Assumptions (T&amp;D)'!$C$20,Model!AD$1,'Assumptions (T&amp;D)'!$C$23,Model!$AG$2866)</f>
        <v>-0.32612811</v>
      </c>
      <c r="AO2899" s="373">
        <f>PPMT('Assumptions (T&amp;D)'!$C$20,Model!AE$1,'Assumptions (T&amp;D)'!$C$23,Model!$AG$2866)</f>
        <v>-0.3416191952</v>
      </c>
      <c r="AP2899" s="373">
        <f>PPMT('Assumptions (T&amp;D)'!$C$20,Model!AF$1,'Assumptions (T&amp;D)'!$C$23,Model!$AG$2866)</f>
        <v>-0.357846107</v>
      </c>
      <c r="AQ2899" s="373">
        <f>PPMT('Assumptions (T&amp;D)'!$C$20,Model!AG$1,'Assumptions (T&amp;D)'!$C$23,Model!$AG$2866)</f>
        <v>-0.3748437971</v>
      </c>
      <c r="AR2899" s="373">
        <f>PPMT('Assumptions (T&amp;D)'!$C$20,Model!AH$1,'Assumptions (T&amp;D)'!$C$23,Model!$AG$2866)</f>
        <v>-0.3926488775</v>
      </c>
      <c r="AS2899" s="373">
        <f>PPMT('Assumptions (T&amp;D)'!$C$20,Model!AI$1,'Assumptions (T&amp;D)'!$C$23,Model!$AG$2866)</f>
        <v>-0.4112996991</v>
      </c>
      <c r="AT2899" s="373">
        <f>PPMT('Assumptions (T&amp;D)'!$C$20,Model!AJ$1,'Assumptions (T&amp;D)'!$C$23,Model!$AG$2866)</f>
        <v>-0.4308364349</v>
      </c>
      <c r="AU2899" s="373">
        <f>PPMT('Assumptions (T&amp;D)'!$C$20,Model!AK$1,'Assumptions (T&amp;D)'!$C$23,Model!$AG$2866)</f>
        <v>-0.4513011655</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-0.246935977</v>
      </c>
      <c r="AI2900" s="373">
        <f>PPMT('Assumptions (T&amp;D)'!$C$20,Model!X$1,'Assumptions (T&amp;D)'!$C$23,Model!$AH$2866)</f>
        <v>-0.2586654359</v>
      </c>
      <c r="AJ2900" s="373">
        <f>PPMT('Assumptions (T&amp;D)'!$C$20,Model!Y$1,'Assumptions (T&amp;D)'!$C$23,Model!$AH$2866)</f>
        <v>-0.2709520441</v>
      </c>
      <c r="AK2900" s="373">
        <f>PPMT('Assumptions (T&amp;D)'!$C$20,Model!Z$1,'Assumptions (T&amp;D)'!$C$23,Model!$AH$2866)</f>
        <v>-0.2838222662</v>
      </c>
      <c r="AL2900" s="373">
        <f>PPMT('Assumptions (T&amp;D)'!$C$20,Model!AA$1,'Assumptions (T&amp;D)'!$C$23,Model!$AH$2866)</f>
        <v>-0.2973038239</v>
      </c>
      <c r="AM2900" s="373">
        <f>PPMT('Assumptions (T&amp;D)'!$C$20,Model!AB$1,'Assumptions (T&amp;D)'!$C$23,Model!$AH$2866)</f>
        <v>-0.3114257555</v>
      </c>
      <c r="AN2900" s="373">
        <f>PPMT('Assumptions (T&amp;D)'!$C$20,Model!AC$1,'Assumptions (T&amp;D)'!$C$23,Model!$AH$2866)</f>
        <v>-0.3262184789</v>
      </c>
      <c r="AO2900" s="373">
        <f>PPMT('Assumptions (T&amp;D)'!$C$20,Model!AD$1,'Assumptions (T&amp;D)'!$C$23,Model!$AH$2866)</f>
        <v>-0.3417138567</v>
      </c>
      <c r="AP2900" s="373">
        <f>PPMT('Assumptions (T&amp;D)'!$C$20,Model!AE$1,'Assumptions (T&amp;D)'!$C$23,Model!$AH$2866)</f>
        <v>-0.3579452649</v>
      </c>
      <c r="AQ2900" s="373">
        <f>PPMT('Assumptions (T&amp;D)'!$C$20,Model!AF$1,'Assumptions (T&amp;D)'!$C$23,Model!$AH$2866)</f>
        <v>-0.3749476649</v>
      </c>
      <c r="AR2900" s="373">
        <f>PPMT('Assumptions (T&amp;D)'!$C$20,Model!AG$1,'Assumptions (T&amp;D)'!$C$23,Model!$AH$2866)</f>
        <v>-0.392757679</v>
      </c>
      <c r="AS2900" s="373">
        <f>PPMT('Assumptions (T&amp;D)'!$C$20,Model!AH$1,'Assumptions (T&amp;D)'!$C$23,Model!$AH$2866)</f>
        <v>-0.4114136688</v>
      </c>
      <c r="AT2900" s="373">
        <f>PPMT('Assumptions (T&amp;D)'!$C$20,Model!AI$1,'Assumptions (T&amp;D)'!$C$23,Model!$AH$2866)</f>
        <v>-0.430955818</v>
      </c>
      <c r="AU2900" s="373">
        <f>PPMT('Assumptions (T&amp;D)'!$C$20,Model!AJ$1,'Assumptions (T&amp;D)'!$C$23,Model!$AH$2866)</f>
        <v>-0.4514262194</v>
      </c>
      <c r="AV2900" s="373">
        <f>PPMT('Assumptions (T&amp;D)'!$C$20,Model!AK$1,'Assumptions (T&amp;D)'!$C$23,Model!$AH$2866)</f>
        <v>-0.4728689648</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-0.2585517849</v>
      </c>
      <c r="AJ2901" s="373">
        <f>PPMT('Assumptions (T&amp;D)'!$C$20,Model!X$1,'Assumptions (T&amp;D)'!$C$23,Model!$AI$2866)</f>
        <v>-0.2708329947</v>
      </c>
      <c r="AK2901" s="373">
        <f>PPMT('Assumptions (T&amp;D)'!$C$20,Model!Y$1,'Assumptions (T&amp;D)'!$C$23,Model!$AI$2866)</f>
        <v>-0.283697562</v>
      </c>
      <c r="AL2901" s="373">
        <f>PPMT('Assumptions (T&amp;D)'!$C$20,Model!Z$1,'Assumptions (T&amp;D)'!$C$23,Model!$AI$2866)</f>
        <v>-0.2971731962</v>
      </c>
      <c r="AM2901" s="373">
        <f>PPMT('Assumptions (T&amp;D)'!$C$20,Model!AA$1,'Assumptions (T&amp;D)'!$C$23,Model!$AI$2866)</f>
        <v>-0.311288923</v>
      </c>
      <c r="AN2901" s="373">
        <f>PPMT('Assumptions (T&amp;D)'!$C$20,Model!AB$1,'Assumptions (T&amp;D)'!$C$23,Model!$AI$2866)</f>
        <v>-0.3260751468</v>
      </c>
      <c r="AO2901" s="373">
        <f>PPMT('Assumptions (T&amp;D)'!$C$20,Model!AC$1,'Assumptions (T&amp;D)'!$C$23,Model!$AI$2866)</f>
        <v>-0.3415637163</v>
      </c>
      <c r="AP2901" s="373">
        <f>PPMT('Assumptions (T&amp;D)'!$C$20,Model!AD$1,'Assumptions (T&amp;D)'!$C$23,Model!$AI$2866)</f>
        <v>-0.3577879928</v>
      </c>
      <c r="AQ2901" s="373">
        <f>PPMT('Assumptions (T&amp;D)'!$C$20,Model!AE$1,'Assumptions (T&amp;D)'!$C$23,Model!$AI$2866)</f>
        <v>-0.3747829225</v>
      </c>
      <c r="AR2901" s="373">
        <f>PPMT('Assumptions (T&amp;D)'!$C$20,Model!AF$1,'Assumptions (T&amp;D)'!$C$23,Model!$AI$2866)</f>
        <v>-0.3925851113</v>
      </c>
      <c r="AS2901" s="373">
        <f>PPMT('Assumptions (T&amp;D)'!$C$20,Model!AG$1,'Assumptions (T&amp;D)'!$C$23,Model!$AI$2866)</f>
        <v>-0.4112329041</v>
      </c>
      <c r="AT2901" s="373">
        <f>PPMT('Assumptions (T&amp;D)'!$C$20,Model!AH$1,'Assumptions (T&amp;D)'!$C$23,Model!$AI$2866)</f>
        <v>-0.430766467</v>
      </c>
      <c r="AU2901" s="373">
        <f>PPMT('Assumptions (T&amp;D)'!$C$20,Model!AI$1,'Assumptions (T&amp;D)'!$C$23,Model!$AI$2866)</f>
        <v>-0.4512278742</v>
      </c>
      <c r="AV2901" s="373">
        <f>PPMT('Assumptions (T&amp;D)'!$C$20,Model!AJ$1,'Assumptions (T&amp;D)'!$C$23,Model!$AI$2866)</f>
        <v>-0.4726611983</v>
      </c>
      <c r="AW2901" s="373">
        <f>PPMT('Assumptions (T&amp;D)'!$C$20,Model!AK$1,'Assumptions (T&amp;D)'!$C$23,Model!$AI$2866)</f>
        <v>-0.4951126052</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-0.2705300695</v>
      </c>
      <c r="AK2902" s="373">
        <f>PPMT('Assumptions (T&amp;D)'!$C$20,Model!X$1,'Assumptions (T&amp;D)'!$C$23,Model!$AJ$2866)</f>
        <v>-0.2833802477</v>
      </c>
      <c r="AL2902" s="373">
        <f>PPMT('Assumptions (T&amp;D)'!$C$20,Model!Y$1,'Assumptions (T&amp;D)'!$C$23,Model!$AJ$2866)</f>
        <v>-0.2968408095</v>
      </c>
      <c r="AM2902" s="373">
        <f>PPMT('Assumptions (T&amp;D)'!$C$20,Model!Z$1,'Assumptions (T&amp;D)'!$C$23,Model!$AJ$2866)</f>
        <v>-0.310940748</v>
      </c>
      <c r="AN2902" s="373">
        <f>PPMT('Assumptions (T&amp;D)'!$C$20,Model!AA$1,'Assumptions (T&amp;D)'!$C$23,Model!$AJ$2866)</f>
        <v>-0.3257104335</v>
      </c>
      <c r="AO2902" s="373">
        <f>PPMT('Assumptions (T&amp;D)'!$C$20,Model!AB$1,'Assumptions (T&amp;D)'!$C$23,Model!$AJ$2866)</f>
        <v>-0.3411816791</v>
      </c>
      <c r="AP2902" s="373">
        <f>PPMT('Assumptions (T&amp;D)'!$C$20,Model!AC$1,'Assumptions (T&amp;D)'!$C$23,Model!$AJ$2866)</f>
        <v>-0.3573878088</v>
      </c>
      <c r="AQ2902" s="373">
        <f>PPMT('Assumptions (T&amp;D)'!$C$20,Model!AD$1,'Assumptions (T&amp;D)'!$C$23,Model!$AJ$2866)</f>
        <v>-0.3743637298</v>
      </c>
      <c r="AR2902" s="373">
        <f>PPMT('Assumptions (T&amp;D)'!$C$20,Model!AE$1,'Assumptions (T&amp;D)'!$C$23,Model!$AJ$2866)</f>
        <v>-0.3921460069</v>
      </c>
      <c r="AS2902" s="373">
        <f>PPMT('Assumptions (T&amp;D)'!$C$20,Model!AF$1,'Assumptions (T&amp;D)'!$C$23,Model!$AJ$2866)</f>
        <v>-0.4107729423</v>
      </c>
      <c r="AT2902" s="373">
        <f>PPMT('Assumptions (T&amp;D)'!$C$20,Model!AG$1,'Assumptions (T&amp;D)'!$C$23,Model!$AJ$2866)</f>
        <v>-0.430284657</v>
      </c>
      <c r="AU2902" s="373">
        <f>PPMT('Assumptions (T&amp;D)'!$C$20,Model!AH$1,'Assumptions (T&amp;D)'!$C$23,Model!$AJ$2866)</f>
        <v>-0.4507231782</v>
      </c>
      <c r="AV2902" s="373">
        <f>PPMT('Assumptions (T&amp;D)'!$C$20,Model!AI$1,'Assumptions (T&amp;D)'!$C$23,Model!$AJ$2866)</f>
        <v>-0.4721325292</v>
      </c>
      <c r="AW2902" s="373">
        <f>PPMT('Assumptions (T&amp;D)'!$C$20,Model!AJ$1,'Assumptions (T&amp;D)'!$C$23,Model!$AJ$2866)</f>
        <v>-0.4945588243</v>
      </c>
      <c r="AX2902" s="373">
        <f>PPMT('Assumptions (T&amp;D)'!$C$20,Model!AK$1,'Assumptions (T&amp;D)'!$C$23,Model!$AJ$2866)</f>
        <v>-0.5180503685</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-0.2828806169</v>
      </c>
      <c r="AL2903" s="373">
        <f>PPMT('Assumptions (T&amp;D)'!$C$20,Model!X$1,'Assumptions (T&amp;D)'!$C$23,Model!$AK$2866)</f>
        <v>-0.2963174462</v>
      </c>
      <c r="AM2903" s="373">
        <f>PPMT('Assumptions (T&amp;D)'!$C$20,Model!Y$1,'Assumptions (T&amp;D)'!$C$23,Model!$AK$2866)</f>
        <v>-0.3103925249</v>
      </c>
      <c r="AN2903" s="373">
        <f>PPMT('Assumptions (T&amp;D)'!$C$20,Model!Z$1,'Assumptions (T&amp;D)'!$C$23,Model!$AK$2866)</f>
        <v>-0.3251361699</v>
      </c>
      <c r="AO2903" s="373">
        <f>PPMT('Assumptions (T&amp;D)'!$C$20,Model!AA$1,'Assumptions (T&amp;D)'!$C$23,Model!$AK$2866)</f>
        <v>-0.3405801379</v>
      </c>
      <c r="AP2903" s="373">
        <f>PPMT('Assumptions (T&amp;D)'!$C$20,Model!AB$1,'Assumptions (T&amp;D)'!$C$23,Model!$AK$2866)</f>
        <v>-0.3567576945</v>
      </c>
      <c r="AQ2903" s="373">
        <f>PPMT('Assumptions (T&amp;D)'!$C$20,Model!AC$1,'Assumptions (T&amp;D)'!$C$23,Model!$AK$2866)</f>
        <v>-0.373703685</v>
      </c>
      <c r="AR2903" s="373">
        <f>PPMT('Assumptions (T&amp;D)'!$C$20,Model!AD$1,'Assumptions (T&amp;D)'!$C$23,Model!$AK$2866)</f>
        <v>-0.39145461</v>
      </c>
      <c r="AS2903" s="373">
        <f>PPMT('Assumptions (T&amp;D)'!$C$20,Model!AE$1,'Assumptions (T&amp;D)'!$C$23,Model!$AK$2866)</f>
        <v>-0.410048704</v>
      </c>
      <c r="AT2903" s="373">
        <f>PPMT('Assumptions (T&amp;D)'!$C$20,Model!AF$1,'Assumptions (T&amp;D)'!$C$23,Model!$AK$2866)</f>
        <v>-0.4295260174</v>
      </c>
      <c r="AU2903" s="373">
        <f>PPMT('Assumptions (T&amp;D)'!$C$20,Model!AG$1,'Assumptions (T&amp;D)'!$C$23,Model!$AK$2866)</f>
        <v>-0.4499285033</v>
      </c>
      <c r="AV2903" s="373">
        <f>PPMT('Assumptions (T&amp;D)'!$C$20,Model!AH$1,'Assumptions (T&amp;D)'!$C$23,Model!$AK$2866)</f>
        <v>-0.4713001072</v>
      </c>
      <c r="AW2903" s="373">
        <f>PPMT('Assumptions (T&amp;D)'!$C$20,Model!AI$1,'Assumptions (T&amp;D)'!$C$23,Model!$AK$2866)</f>
        <v>-0.4936868623</v>
      </c>
      <c r="AX2903" s="373">
        <f>PPMT('Assumptions (T&amp;D)'!$C$20,Model!AJ$1,'Assumptions (T&amp;D)'!$C$23,Model!$AK$2866)</f>
        <v>-0.5171369882</v>
      </c>
      <c r="AY2903" s="373">
        <f>PPMT('Assumptions (T&amp;D)'!$C$20,Model!AK$1,'Assumptions (T&amp;D)'!$C$23,Model!$AK$2866)</f>
        <v>-0.5417009952</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-0.295613459</v>
      </c>
      <c r="AM2904" s="373">
        <f>PPMT('Assumptions (T&amp;D)'!$C$20,Model!X$1,'Assumptions (T&amp;D)'!$C$23,Model!$AL$2866)</f>
        <v>-0.3096550983</v>
      </c>
      <c r="AN2904" s="373">
        <f>PPMT('Assumptions (T&amp;D)'!$C$20,Model!Y$1,'Assumptions (T&amp;D)'!$C$23,Model!$AL$2866)</f>
        <v>-0.3243637154</v>
      </c>
      <c r="AO2904" s="373">
        <f>PPMT('Assumptions (T&amp;D)'!$C$20,Model!Z$1,'Assumptions (T&amp;D)'!$C$23,Model!$AL$2866)</f>
        <v>-0.3397709919</v>
      </c>
      <c r="AP2904" s="373">
        <f>PPMT('Assumptions (T&amp;D)'!$C$20,Model!AA$1,'Assumptions (T&amp;D)'!$C$23,Model!$AL$2866)</f>
        <v>-0.355910114</v>
      </c>
      <c r="AQ2904" s="373">
        <f>PPMT('Assumptions (T&amp;D)'!$C$20,Model!AB$1,'Assumptions (T&amp;D)'!$C$23,Model!$AL$2866)</f>
        <v>-0.3728158445</v>
      </c>
      <c r="AR2904" s="373">
        <f>PPMT('Assumptions (T&amp;D)'!$C$20,Model!AC$1,'Assumptions (T&amp;D)'!$C$23,Model!$AL$2866)</f>
        <v>-0.3905245971</v>
      </c>
      <c r="AS2904" s="373">
        <f>PPMT('Assumptions (T&amp;D)'!$C$20,Model!AD$1,'Assumptions (T&amp;D)'!$C$23,Model!$AL$2866)</f>
        <v>-0.4090745154</v>
      </c>
      <c r="AT2904" s="373">
        <f>PPMT('Assumptions (T&amp;D)'!$C$20,Model!AE$1,'Assumptions (T&amp;D)'!$C$23,Model!$AL$2866)</f>
        <v>-0.4285055549</v>
      </c>
      <c r="AU2904" s="373">
        <f>PPMT('Assumptions (T&amp;D)'!$C$20,Model!AF$1,'Assumptions (T&amp;D)'!$C$23,Model!$AL$2866)</f>
        <v>-0.4488595688</v>
      </c>
      <c r="AV2904" s="373">
        <f>PPMT('Assumptions (T&amp;D)'!$C$20,Model!AG$1,'Assumptions (T&amp;D)'!$C$23,Model!$AL$2866)</f>
        <v>-0.4701803983</v>
      </c>
      <c r="AW2904" s="373">
        <f>PPMT('Assumptions (T&amp;D)'!$C$20,Model!AH$1,'Assumptions (T&amp;D)'!$C$23,Model!$AL$2866)</f>
        <v>-0.4925139672</v>
      </c>
      <c r="AX2904" s="373">
        <f>PPMT('Assumptions (T&amp;D)'!$C$20,Model!AI$1,'Assumptions (T&amp;D)'!$C$23,Model!$AL$2866)</f>
        <v>-0.5159083807</v>
      </c>
      <c r="AY2904" s="373">
        <f>PPMT('Assumptions (T&amp;D)'!$C$20,Model!AJ$1,'Assumptions (T&amp;D)'!$C$23,Model!$AL$2866)</f>
        <v>-0.5404140287</v>
      </c>
      <c r="AZ2904" s="373">
        <f>PPMT('Assumptions (T&amp;D)'!$C$20,Model!AK$1,'Assumptions (T&amp;D)'!$C$23,Model!$AL$2866)</f>
        <v>-0.5660836951</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-0.3087388781</v>
      </c>
      <c r="AN2905" s="373">
        <f>PPMT('Assumptions (T&amp;D)'!$C$20,Model!X$1,'Assumptions (T&amp;D)'!$C$23,Model!$AM$2866)</f>
        <v>-0.3234039749</v>
      </c>
      <c r="AO2905" s="373">
        <f>PPMT('Assumptions (T&amp;D)'!$C$20,Model!Y$1,'Assumptions (T&amp;D)'!$C$23,Model!$AM$2866)</f>
        <v>-0.3387656637</v>
      </c>
      <c r="AP2905" s="373">
        <f>PPMT('Assumptions (T&amp;D)'!$C$20,Model!Z$1,'Assumptions (T&amp;D)'!$C$23,Model!$AM$2866)</f>
        <v>-0.3548570327</v>
      </c>
      <c r="AQ2905" s="373">
        <f>PPMT('Assumptions (T&amp;D)'!$C$20,Model!AA$1,'Assumptions (T&amp;D)'!$C$23,Model!$AM$2866)</f>
        <v>-0.3717127417</v>
      </c>
      <c r="AR2905" s="373">
        <f>PPMT('Assumptions (T&amp;D)'!$C$20,Model!AB$1,'Assumptions (T&amp;D)'!$C$23,Model!$AM$2866)</f>
        <v>-0.389369097</v>
      </c>
      <c r="AS2905" s="373">
        <f>PPMT('Assumptions (T&amp;D)'!$C$20,Model!AC$1,'Assumptions (T&amp;D)'!$C$23,Model!$AM$2866)</f>
        <v>-0.4078641291</v>
      </c>
      <c r="AT2905" s="373">
        <f>PPMT('Assumptions (T&amp;D)'!$C$20,Model!AD$1,'Assumptions (T&amp;D)'!$C$23,Model!$AM$2866)</f>
        <v>-0.4272376752</v>
      </c>
      <c r="AU2905" s="373">
        <f>PPMT('Assumptions (T&amp;D)'!$C$20,Model!AE$1,'Assumptions (T&amp;D)'!$C$23,Model!$AM$2866)</f>
        <v>-0.4475314648</v>
      </c>
      <c r="AV2905" s="373">
        <f>PPMT('Assumptions (T&amp;D)'!$C$20,Model!AF$1,'Assumptions (T&amp;D)'!$C$23,Model!$AM$2866)</f>
        <v>-0.4687892094</v>
      </c>
      <c r="AW2905" s="373">
        <f>PPMT('Assumptions (T&amp;D)'!$C$20,Model!AG$1,'Assumptions (T&amp;D)'!$C$23,Model!$AM$2866)</f>
        <v>-0.4910566968</v>
      </c>
      <c r="AX2905" s="373">
        <f>PPMT('Assumptions (T&amp;D)'!$C$20,Model!AH$1,'Assumptions (T&amp;D)'!$C$23,Model!$AM$2866)</f>
        <v>-0.5143818899</v>
      </c>
      <c r="AY2905" s="373">
        <f>PPMT('Assumptions (T&amp;D)'!$C$20,Model!AI$1,'Assumptions (T&amp;D)'!$C$23,Model!$AM$2866)</f>
        <v>-0.5388150297</v>
      </c>
      <c r="AZ2905" s="373">
        <f>PPMT('Assumptions (T&amp;D)'!$C$20,Model!AJ$1,'Assumptions (T&amp;D)'!$C$23,Model!$AM$2866)</f>
        <v>-0.5644087436</v>
      </c>
      <c r="BA2905" s="373">
        <f>PPMT('Assumptions (T&amp;D)'!$C$20,Model!AK$1,'Assumptions (T&amp;D)'!$C$23,Model!$AM$2866)</f>
        <v>-0.5912181589</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-0.3222674141</v>
      </c>
      <c r="AO2906" s="373">
        <f>PPMT('Assumptions (T&amp;D)'!$C$20,Model!X$1,'Assumptions (T&amp;D)'!$C$23,Model!$AN$2866)</f>
        <v>-0.3375751162</v>
      </c>
      <c r="AP2906" s="373">
        <f>PPMT('Assumptions (T&amp;D)'!$C$20,Model!Y$1,'Assumptions (T&amp;D)'!$C$23,Model!$AN$2866)</f>
        <v>-0.3536099342</v>
      </c>
      <c r="AQ2906" s="373">
        <f>PPMT('Assumptions (T&amp;D)'!$C$20,Model!Z$1,'Assumptions (T&amp;D)'!$C$23,Model!$AN$2866)</f>
        <v>-0.3704064061</v>
      </c>
      <c r="AR2906" s="373">
        <f>PPMT('Assumptions (T&amp;D)'!$C$20,Model!AA$1,'Assumptions (T&amp;D)'!$C$23,Model!$AN$2866)</f>
        <v>-0.3880007104</v>
      </c>
      <c r="AS2906" s="373">
        <f>PPMT('Assumptions (T&amp;D)'!$C$20,Model!AB$1,'Assumptions (T&amp;D)'!$C$23,Model!$AN$2866)</f>
        <v>-0.4064307442</v>
      </c>
      <c r="AT2906" s="373">
        <f>PPMT('Assumptions (T&amp;D)'!$C$20,Model!AC$1,'Assumptions (T&amp;D)'!$C$23,Model!$AN$2866)</f>
        <v>-0.4257362045</v>
      </c>
      <c r="AU2906" s="373">
        <f>PPMT('Assumptions (T&amp;D)'!$C$20,Model!AD$1,'Assumptions (T&amp;D)'!$C$23,Model!$AN$2866)</f>
        <v>-0.4459586742</v>
      </c>
      <c r="AV2906" s="373">
        <f>PPMT('Assumptions (T&amp;D)'!$C$20,Model!AE$1,'Assumptions (T&amp;D)'!$C$23,Model!$AN$2866)</f>
        <v>-0.4671417112</v>
      </c>
      <c r="AW2906" s="373">
        <f>PPMT('Assumptions (T&amp;D)'!$C$20,Model!AF$1,'Assumptions (T&amp;D)'!$C$23,Model!$AN$2866)</f>
        <v>-0.4893309425</v>
      </c>
      <c r="AX2906" s="373">
        <f>PPMT('Assumptions (T&amp;D)'!$C$20,Model!AG$1,'Assumptions (T&amp;D)'!$C$23,Model!$AN$2866)</f>
        <v>-0.5125741623</v>
      </c>
      <c r="AY2906" s="373">
        <f>PPMT('Assumptions (T&amp;D)'!$C$20,Model!AH$1,'Assumptions (T&amp;D)'!$C$23,Model!$AN$2866)</f>
        <v>-0.536921435</v>
      </c>
      <c r="AZ2906" s="373">
        <f>PPMT('Assumptions (T&amp;D)'!$C$20,Model!AI$1,'Assumptions (T&amp;D)'!$C$23,Model!$AN$2866)</f>
        <v>-0.5624252032</v>
      </c>
      <c r="BA2906" s="373">
        <f>PPMT('Assumptions (T&amp;D)'!$C$20,Model!AJ$1,'Assumptions (T&amp;D)'!$C$23,Model!$AN$2866)</f>
        <v>-0.5891404003</v>
      </c>
      <c r="BB2906" s="373">
        <f>PPMT('Assumptions (T&amp;D)'!$C$20,Model!AK$1,'Assumptions (T&amp;D)'!$C$23,Model!$AN$2866)</f>
        <v>-0.6171245693</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-0.3362098695</v>
      </c>
      <c r="AP2907" s="373">
        <f>PPMT('Assumptions (T&amp;D)'!$C$20,Model!X$1,'Assumptions (T&amp;D)'!$C$23,Model!$AO$2866)</f>
        <v>-0.3521798383</v>
      </c>
      <c r="AQ2907" s="373">
        <f>PPMT('Assumptions (T&amp;D)'!$C$20,Model!Y$1,'Assumptions (T&amp;D)'!$C$23,Model!$AO$2866)</f>
        <v>-0.3689083806</v>
      </c>
      <c r="AR2907" s="373">
        <f>PPMT('Assumptions (T&amp;D)'!$C$20,Model!Z$1,'Assumptions (T&amp;D)'!$C$23,Model!$AO$2866)</f>
        <v>-0.3864315287</v>
      </c>
      <c r="AS2907" s="373">
        <f>PPMT('Assumptions (T&amp;D)'!$C$20,Model!AA$1,'Assumptions (T&amp;D)'!$C$23,Model!$AO$2866)</f>
        <v>-0.4047870263</v>
      </c>
      <c r="AT2907" s="373">
        <f>PPMT('Assumptions (T&amp;D)'!$C$20,Model!AB$1,'Assumptions (T&amp;D)'!$C$23,Model!$AO$2866)</f>
        <v>-0.4240144101</v>
      </c>
      <c r="AU2907" s="373">
        <f>PPMT('Assumptions (T&amp;D)'!$C$20,Model!AC$1,'Assumptions (T&amp;D)'!$C$23,Model!$AO$2866)</f>
        <v>-0.4441550946</v>
      </c>
      <c r="AV2907" s="373">
        <f>PPMT('Assumptions (T&amp;D)'!$C$20,Model!AD$1,'Assumptions (T&amp;D)'!$C$23,Model!$AO$2866)</f>
        <v>-0.4652524616</v>
      </c>
      <c r="AW2907" s="373">
        <f>PPMT('Assumptions (T&amp;D)'!$C$20,Model!AE$1,'Assumptions (T&amp;D)'!$C$23,Model!$AO$2866)</f>
        <v>-0.4873519535</v>
      </c>
      <c r="AX2907" s="373">
        <f>PPMT('Assumptions (T&amp;D)'!$C$20,Model!AF$1,'Assumptions (T&amp;D)'!$C$23,Model!$AO$2866)</f>
        <v>-0.5105011713</v>
      </c>
      <c r="AY2907" s="373">
        <f>PPMT('Assumptions (T&amp;D)'!$C$20,Model!AG$1,'Assumptions (T&amp;D)'!$C$23,Model!$AO$2866)</f>
        <v>-0.5347499769</v>
      </c>
      <c r="AZ2907" s="373">
        <f>PPMT('Assumptions (T&amp;D)'!$C$20,Model!AH$1,'Assumptions (T&amp;D)'!$C$23,Model!$AO$2866)</f>
        <v>-0.5601506008</v>
      </c>
      <c r="BA2907" s="373">
        <f>PPMT('Assumptions (T&amp;D)'!$C$20,Model!AI$1,'Assumptions (T&amp;D)'!$C$23,Model!$AO$2866)</f>
        <v>-0.5867577543</v>
      </c>
      <c r="BB2907" s="373">
        <f>PPMT('Assumptions (T&amp;D)'!$C$20,Model!AJ$1,'Assumptions (T&amp;D)'!$C$23,Model!$AO$2866)</f>
        <v>-0.6146287477</v>
      </c>
      <c r="BC2907" s="373">
        <f>PPMT('Assumptions (T&amp;D)'!$C$20,Model!AK$1,'Assumptions (T&amp;D)'!$C$23,Model!$AO$2866)</f>
        <v>-0.6438236132</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-0.3505773168</v>
      </c>
      <c r="AQ2908" s="373">
        <f>PPMT('Assumptions (T&amp;D)'!$C$20,Model!X$1,'Assumptions (T&amp;D)'!$C$23,Model!$AP$2866)</f>
        <v>-0.3672297393</v>
      </c>
      <c r="AR2908" s="373">
        <f>PPMT('Assumptions (T&amp;D)'!$C$20,Model!Y$1,'Assumptions (T&amp;D)'!$C$23,Model!$AP$2866)</f>
        <v>-0.3846731519</v>
      </c>
      <c r="AS2908" s="373">
        <f>PPMT('Assumptions (T&amp;D)'!$C$20,Model!Z$1,'Assumptions (T&amp;D)'!$C$23,Model!$AP$2866)</f>
        <v>-0.4029451266</v>
      </c>
      <c r="AT2908" s="373">
        <f>PPMT('Assumptions (T&amp;D)'!$C$20,Model!AA$1,'Assumptions (T&amp;D)'!$C$23,Model!$AP$2866)</f>
        <v>-0.4220850202</v>
      </c>
      <c r="AU2908" s="373">
        <f>PPMT('Assumptions (T&amp;D)'!$C$20,Model!AB$1,'Assumptions (T&amp;D)'!$C$23,Model!$AP$2866)</f>
        <v>-0.4421340586</v>
      </c>
      <c r="AV2908" s="373">
        <f>PPMT('Assumptions (T&amp;D)'!$C$20,Model!AC$1,'Assumptions (T&amp;D)'!$C$23,Model!$AP$2866)</f>
        <v>-0.4631354264</v>
      </c>
      <c r="AW2908" s="373">
        <f>PPMT('Assumptions (T&amp;D)'!$C$20,Model!AD$1,'Assumptions (T&amp;D)'!$C$23,Model!$AP$2866)</f>
        <v>-0.4851343592</v>
      </c>
      <c r="AX2908" s="373">
        <f>PPMT('Assumptions (T&amp;D)'!$C$20,Model!AE$1,'Assumptions (T&amp;D)'!$C$23,Model!$AP$2866)</f>
        <v>-0.5081782412</v>
      </c>
      <c r="AY2908" s="373">
        <f>PPMT('Assumptions (T&amp;D)'!$C$20,Model!AF$1,'Assumptions (T&amp;D)'!$C$23,Model!$AP$2866)</f>
        <v>-0.5323167077</v>
      </c>
      <c r="AZ2908" s="373">
        <f>PPMT('Assumptions (T&amp;D)'!$C$20,Model!AG$1,'Assumptions (T&amp;D)'!$C$23,Model!$AP$2866)</f>
        <v>-0.5576017513</v>
      </c>
      <c r="BA2908" s="373">
        <f>PPMT('Assumptions (T&amp;D)'!$C$20,Model!AH$1,'Assumptions (T&amp;D)'!$C$23,Model!$AP$2866)</f>
        <v>-0.5840878345</v>
      </c>
      <c r="BB2908" s="373">
        <f>PPMT('Assumptions (T&amp;D)'!$C$20,Model!AI$1,'Assumptions (T&amp;D)'!$C$23,Model!$AP$2866)</f>
        <v>-0.6118320066</v>
      </c>
      <c r="BC2908" s="373">
        <f>PPMT('Assumptions (T&amp;D)'!$C$20,Model!AJ$1,'Assumptions (T&amp;D)'!$C$23,Model!$AP$2866)</f>
        <v>-0.6408940269</v>
      </c>
      <c r="BD2908" s="373">
        <f>PPMT('Assumptions (T&amp;D)'!$C$20,Model!AK$1,'Assumptions (T&amp;D)'!$C$23,Model!$AP$2866)</f>
        <v>-0.6713364932</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-0.365381104</v>
      </c>
      <c r="AR2909" s="373">
        <f>PPMT('Assumptions (T&amp;D)'!$C$20,Model!X$1,'Assumptions (T&amp;D)'!$C$23,Model!$AQ$2866)</f>
        <v>-0.3827367064</v>
      </c>
      <c r="AS2909" s="373">
        <f>PPMT('Assumptions (T&amp;D)'!$C$20,Model!Y$1,'Assumptions (T&amp;D)'!$C$23,Model!$AQ$2866)</f>
        <v>-0.4009167</v>
      </c>
      <c r="AT2909" s="373">
        <f>PPMT('Assumptions (T&amp;D)'!$C$20,Model!Z$1,'Assumptions (T&amp;D)'!$C$23,Model!$AQ$2866)</f>
        <v>-0.4199602432</v>
      </c>
      <c r="AU2909" s="373">
        <f>PPMT('Assumptions (T&amp;D)'!$C$20,Model!AA$1,'Assumptions (T&amp;D)'!$C$23,Model!$AQ$2866)</f>
        <v>-0.4399083547</v>
      </c>
      <c r="AV2909" s="373">
        <f>PPMT('Assumptions (T&amp;D)'!$C$20,Model!AB$1,'Assumptions (T&amp;D)'!$C$23,Model!$AQ$2866)</f>
        <v>-0.4608040016</v>
      </c>
      <c r="AW2909" s="373">
        <f>PPMT('Assumptions (T&amp;D)'!$C$20,Model!AC$1,'Assumptions (T&amp;D)'!$C$23,Model!$AQ$2866)</f>
        <v>-0.4826921917</v>
      </c>
      <c r="AX2909" s="373">
        <f>PPMT('Assumptions (T&amp;D)'!$C$20,Model!AD$1,'Assumptions (T&amp;D)'!$C$23,Model!$AQ$2866)</f>
        <v>-0.5056200708</v>
      </c>
      <c r="AY2909" s="373">
        <f>PPMT('Assumptions (T&amp;D)'!$C$20,Model!AE$1,'Assumptions (T&amp;D)'!$C$23,Model!$AQ$2866)</f>
        <v>-0.5296370241</v>
      </c>
      <c r="AZ2909" s="373">
        <f>PPMT('Assumptions (T&amp;D)'!$C$20,Model!AF$1,'Assumptions (T&amp;D)'!$C$23,Model!$AQ$2866)</f>
        <v>-0.5547947828</v>
      </c>
      <c r="BA2909" s="373">
        <f>PPMT('Assumptions (T&amp;D)'!$C$20,Model!AG$1,'Assumptions (T&amp;D)'!$C$23,Model!$AQ$2866)</f>
        <v>-0.581147535</v>
      </c>
      <c r="BB2909" s="373">
        <f>PPMT('Assumptions (T&amp;D)'!$C$20,Model!AH$1,'Assumptions (T&amp;D)'!$C$23,Model!$AQ$2866)</f>
        <v>-0.6087520429</v>
      </c>
      <c r="BC2909" s="373">
        <f>PPMT('Assumptions (T&amp;D)'!$C$20,Model!AI$1,'Assumptions (T&amp;D)'!$C$23,Model!$AQ$2866)</f>
        <v>-0.6376677649</v>
      </c>
      <c r="BD2909" s="373">
        <f>PPMT('Assumptions (T&amp;D)'!$C$20,Model!AJ$1,'Assumptions (T&amp;D)'!$C$23,Model!$AQ$2866)</f>
        <v>-0.6679569838</v>
      </c>
      <c r="BE2909" s="373">
        <f>PPMT('Assumptions (T&amp;D)'!$C$20,Model!AK$1,'Assumptions (T&amp;D)'!$C$23,Model!$AQ$2866)</f>
        <v>-0.6996849405</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-0.3806328617</v>
      </c>
      <c r="AS2910" s="373">
        <f>PPMT('Assumptions (T&amp;D)'!$C$20,Model!X$1,'Assumptions (T&amp;D)'!$C$23,Model!$AR$2866)</f>
        <v>-0.3987129226</v>
      </c>
      <c r="AT2910" s="373">
        <f>PPMT('Assumptions (T&amp;D)'!$C$20,Model!Y$1,'Assumptions (T&amp;D)'!$C$23,Model!$AR$2866)</f>
        <v>-0.4176517864</v>
      </c>
      <c r="AU2910" s="373">
        <f>PPMT('Assumptions (T&amp;D)'!$C$20,Model!Z$1,'Assumptions (T&amp;D)'!$C$23,Model!$AR$2866)</f>
        <v>-0.4374902463</v>
      </c>
      <c r="AV2910" s="373">
        <f>PPMT('Assumptions (T&amp;D)'!$C$20,Model!AA$1,'Assumptions (T&amp;D)'!$C$23,Model!$AR$2866)</f>
        <v>-0.458271033</v>
      </c>
      <c r="AW2910" s="373">
        <f>PPMT('Assumptions (T&amp;D)'!$C$20,Model!AB$1,'Assumptions (T&amp;D)'!$C$23,Model!$AR$2866)</f>
        <v>-0.4800389071</v>
      </c>
      <c r="AX2910" s="373">
        <f>PPMT('Assumptions (T&amp;D)'!$C$20,Model!AC$1,'Assumptions (T&amp;D)'!$C$23,Model!$AR$2866)</f>
        <v>-0.5028407552</v>
      </c>
      <c r="AY2910" s="373">
        <f>PPMT('Assumptions (T&amp;D)'!$C$20,Model!AD$1,'Assumptions (T&amp;D)'!$C$23,Model!$AR$2866)</f>
        <v>-0.526725691</v>
      </c>
      <c r="AZ2910" s="373">
        <f>PPMT('Assumptions (T&amp;D)'!$C$20,Model!AE$1,'Assumptions (T&amp;D)'!$C$23,Model!$AR$2866)</f>
        <v>-0.5517451613</v>
      </c>
      <c r="BA2910" s="373">
        <f>PPMT('Assumptions (T&amp;D)'!$C$20,Model!AF$1,'Assumptions (T&amp;D)'!$C$23,Model!$AR$2866)</f>
        <v>-0.5779530565</v>
      </c>
      <c r="BB2910" s="373">
        <f>PPMT('Assumptions (T&amp;D)'!$C$20,Model!AG$1,'Assumptions (T&amp;D)'!$C$23,Model!$AR$2866)</f>
        <v>-0.6054058267</v>
      </c>
      <c r="BC2910" s="373">
        <f>PPMT('Assumptions (T&amp;D)'!$C$20,Model!AH$1,'Assumptions (T&amp;D)'!$C$23,Model!$AR$2866)</f>
        <v>-0.6341626035</v>
      </c>
      <c r="BD2910" s="373">
        <f>PPMT('Assumptions (T&amp;D)'!$C$20,Model!AI$1,'Assumptions (T&amp;D)'!$C$23,Model!$AR$2866)</f>
        <v>-0.6642853271</v>
      </c>
      <c r="BE2910" s="373">
        <f>PPMT('Assumptions (T&amp;D)'!$C$20,Model!AJ$1,'Assumptions (T&amp;D)'!$C$23,Model!$AR$2866)</f>
        <v>-0.6958388802</v>
      </c>
      <c r="BF2910" s="373">
        <f>PPMT('Assumptions (T&amp;D)'!$C$20,Model!AK$1,'Assumptions (T&amp;D)'!$C$23,Model!$AR$2866)</f>
        <v>-0.728891227</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-0.3963445098</v>
      </c>
      <c r="AT2911" s="373">
        <f>PPMT('Assumptions (T&amp;D)'!$C$20,Model!X$1,'Assumptions (T&amp;D)'!$C$23,Model!$AS$2866)</f>
        <v>-0.415170874</v>
      </c>
      <c r="AU2911" s="373">
        <f>PPMT('Assumptions (T&amp;D)'!$C$20,Model!Y$1,'Assumptions (T&amp;D)'!$C$23,Model!$AS$2866)</f>
        <v>-0.4348914905</v>
      </c>
      <c r="AV2911" s="373">
        <f>PPMT('Assumptions (T&amp;D)'!$C$20,Model!Z$1,'Assumptions (T&amp;D)'!$C$23,Model!$AS$2866)</f>
        <v>-0.4555488363</v>
      </c>
      <c r="AW2911" s="373">
        <f>PPMT('Assumptions (T&amp;D)'!$C$20,Model!AA$1,'Assumptions (T&amp;D)'!$C$23,Model!$AS$2866)</f>
        <v>-0.477187406</v>
      </c>
      <c r="AX2911" s="373">
        <f>PPMT('Assumptions (T&amp;D)'!$C$20,Model!AB$1,'Assumptions (T&amp;D)'!$C$23,Model!$AS$2866)</f>
        <v>-0.4998538078</v>
      </c>
      <c r="AY2911" s="373">
        <f>PPMT('Assumptions (T&amp;D)'!$C$20,Model!AC$1,'Assumptions (T&amp;D)'!$C$23,Model!$AS$2866)</f>
        <v>-0.5235968637</v>
      </c>
      <c r="AZ2911" s="373">
        <f>PPMT('Assumptions (T&amp;D)'!$C$20,Model!AD$1,'Assumptions (T&amp;D)'!$C$23,Model!$AS$2866)</f>
        <v>-0.5484677147</v>
      </c>
      <c r="BA2911" s="373">
        <f>PPMT('Assumptions (T&amp;D)'!$C$20,Model!AE$1,'Assumptions (T&amp;D)'!$C$23,Model!$AS$2866)</f>
        <v>-0.5745199311</v>
      </c>
      <c r="BB2911" s="373">
        <f>PPMT('Assumptions (T&amp;D)'!$C$20,Model!AF$1,'Assumptions (T&amp;D)'!$C$23,Model!$AS$2866)</f>
        <v>-0.6018096279</v>
      </c>
      <c r="BC2911" s="373">
        <f>PPMT('Assumptions (T&amp;D)'!$C$20,Model!AG$1,'Assumptions (T&amp;D)'!$C$23,Model!$AS$2866)</f>
        <v>-0.6303955852</v>
      </c>
      <c r="BD2911" s="373">
        <f>PPMT('Assumptions (T&amp;D)'!$C$20,Model!AH$1,'Assumptions (T&amp;D)'!$C$23,Model!$AS$2866)</f>
        <v>-0.6603393755</v>
      </c>
      <c r="BE2911" s="373">
        <f>PPMT('Assumptions (T&amp;D)'!$C$20,Model!AI$1,'Assumptions (T&amp;D)'!$C$23,Model!$AS$2866)</f>
        <v>-0.6917054958</v>
      </c>
      <c r="BF2911" s="373">
        <f>PPMT('Assumptions (T&amp;D)'!$C$20,Model!AJ$1,'Assumptions (T&amp;D)'!$C$23,Model!$AS$2866)</f>
        <v>-0.7245615069</v>
      </c>
      <c r="BG2911" s="373">
        <f>PPMT('Assumptions (T&amp;D)'!$C$20,Model!AK$1,'Assumptions (T&amp;D)'!$C$23,Model!$AS$2866)</f>
        <v>-0.7589781785</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-0.4125282641</v>
      </c>
      <c r="AU2912" s="373">
        <f>PPMT('Assumptions (T&amp;D)'!$C$20,Model!X$1,'Assumptions (T&amp;D)'!$C$23,Model!$AT$2866)</f>
        <v>-0.4321233566</v>
      </c>
      <c r="AV2912" s="373">
        <f>PPMT('Assumptions (T&amp;D)'!$C$20,Model!Y$1,'Assumptions (T&amp;D)'!$C$23,Model!$AT$2866)</f>
        <v>-0.452649216</v>
      </c>
      <c r="AW2912" s="373">
        <f>PPMT('Assumptions (T&amp;D)'!$C$20,Model!Z$1,'Assumptions (T&amp;D)'!$C$23,Model!$AT$2866)</f>
        <v>-0.4741500538</v>
      </c>
      <c r="AX2912" s="373">
        <f>PPMT('Assumptions (T&amp;D)'!$C$20,Model!AA$1,'Assumptions (T&amp;D)'!$C$23,Model!$AT$2866)</f>
        <v>-0.4966721814</v>
      </c>
      <c r="AY2912" s="373">
        <f>PPMT('Assumptions (T&amp;D)'!$C$20,Model!AB$1,'Assumptions (T&amp;D)'!$C$23,Model!$AT$2866)</f>
        <v>-0.52026411</v>
      </c>
      <c r="AZ2912" s="373">
        <f>PPMT('Assumptions (T&amp;D)'!$C$20,Model!AC$1,'Assumptions (T&amp;D)'!$C$23,Model!$AT$2866)</f>
        <v>-0.5449766552</v>
      </c>
      <c r="BA2912" s="373">
        <f>PPMT('Assumptions (T&amp;D)'!$C$20,Model!AD$1,'Assumptions (T&amp;D)'!$C$23,Model!$AT$2866)</f>
        <v>-0.5708630463</v>
      </c>
      <c r="BB2912" s="373">
        <f>PPMT('Assumptions (T&amp;D)'!$C$20,Model!AE$1,'Assumptions (T&amp;D)'!$C$23,Model!$AT$2866)</f>
        <v>-0.597979041</v>
      </c>
      <c r="BC2912" s="373">
        <f>PPMT('Assumptions (T&amp;D)'!$C$20,Model!AF$1,'Assumptions (T&amp;D)'!$C$23,Model!$AT$2866)</f>
        <v>-0.6263830455</v>
      </c>
      <c r="BD2912" s="373">
        <f>PPMT('Assumptions (T&amp;D)'!$C$20,Model!AG$1,'Assumptions (T&amp;D)'!$C$23,Model!$AT$2866)</f>
        <v>-0.6561362401</v>
      </c>
      <c r="BE2912" s="373">
        <f>PPMT('Assumptions (T&amp;D)'!$C$20,Model!AH$1,'Assumptions (T&amp;D)'!$C$23,Model!$AT$2866)</f>
        <v>-0.6873027115</v>
      </c>
      <c r="BF2912" s="373">
        <f>PPMT('Assumptions (T&amp;D)'!$C$20,Model!AI$1,'Assumptions (T&amp;D)'!$C$23,Model!$AT$2866)</f>
        <v>-0.7199495903</v>
      </c>
      <c r="BG2912" s="373">
        <f>PPMT('Assumptions (T&amp;D)'!$C$20,Model!AJ$1,'Assumptions (T&amp;D)'!$C$23,Model!$AT$2866)</f>
        <v>-0.7541471959</v>
      </c>
      <c r="BH2912" s="373">
        <f>PPMT('Assumptions (T&amp;D)'!$C$20,Model!AK$1,'Assumptions (T&amp;D)'!$C$23,Model!$AT$2866)</f>
        <v>-0.7899691877</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-0.4291966436</v>
      </c>
      <c r="AV2913" s="373">
        <f>PPMT('Assumptions (T&amp;D)'!$C$20,Model!X$1,'Assumptions (T&amp;D)'!$C$23,Model!$AU$2866)</f>
        <v>-0.4495834842</v>
      </c>
      <c r="AW2913" s="373">
        <f>PPMT('Assumptions (T&amp;D)'!$C$20,Model!Y$1,'Assumptions (T&amp;D)'!$C$23,Model!$AU$2866)</f>
        <v>-0.4709386997</v>
      </c>
      <c r="AX2913" s="373">
        <f>PPMT('Assumptions (T&amp;D)'!$C$20,Model!Z$1,'Assumptions (T&amp;D)'!$C$23,Model!$AU$2866)</f>
        <v>-0.4933082879</v>
      </c>
      <c r="AY2913" s="373">
        <f>PPMT('Assumptions (T&amp;D)'!$C$20,Model!AA$1,'Assumptions (T&amp;D)'!$C$23,Model!$AU$2866)</f>
        <v>-0.5167404316</v>
      </c>
      <c r="AZ2913" s="373">
        <f>PPMT('Assumptions (T&amp;D)'!$C$20,Model!AB$1,'Assumptions (T&amp;D)'!$C$23,Model!$AU$2866)</f>
        <v>-0.5412856021</v>
      </c>
      <c r="BA2913" s="373">
        <f>PPMT('Assumptions (T&amp;D)'!$C$20,Model!AC$1,'Assumptions (T&amp;D)'!$C$23,Model!$AU$2866)</f>
        <v>-0.5669966682</v>
      </c>
      <c r="BB2913" s="373">
        <f>PPMT('Assumptions (T&amp;D)'!$C$20,Model!AD$1,'Assumptions (T&amp;D)'!$C$23,Model!$AU$2866)</f>
        <v>-0.5939290099</v>
      </c>
      <c r="BC2913" s="373">
        <f>PPMT('Assumptions (T&amp;D)'!$C$20,Model!AE$1,'Assumptions (T&amp;D)'!$C$23,Model!$AU$2866)</f>
        <v>-0.6221406379</v>
      </c>
      <c r="BD2913" s="373">
        <f>PPMT('Assumptions (T&amp;D)'!$C$20,Model!AF$1,'Assumptions (T&amp;D)'!$C$23,Model!$AU$2866)</f>
        <v>-0.6516923182</v>
      </c>
      <c r="BE2913" s="373">
        <f>PPMT('Assumptions (T&amp;D)'!$C$20,Model!AG$1,'Assumptions (T&amp;D)'!$C$23,Model!$AU$2866)</f>
        <v>-0.6826477033</v>
      </c>
      <c r="BF2913" s="373">
        <f>PPMT('Assumptions (T&amp;D)'!$C$20,Model!AH$1,'Assumptions (T&amp;D)'!$C$23,Model!$AU$2866)</f>
        <v>-0.7150734692</v>
      </c>
      <c r="BG2913" s="373">
        <f>PPMT('Assumptions (T&amp;D)'!$C$20,Model!AI$1,'Assumptions (T&amp;D)'!$C$23,Model!$AU$2866)</f>
        <v>-0.749039459</v>
      </c>
      <c r="BH2913" s="373">
        <f>PPMT('Assumptions (T&amp;D)'!$C$20,Model!AJ$1,'Assumptions (T&amp;D)'!$C$23,Model!$AU$2866)</f>
        <v>-0.7846188333</v>
      </c>
      <c r="BI2913" s="373">
        <f>PPMT('Assumptions (T&amp;D)'!$C$20,Model!AK$1,'Assumptions (T&amp;D)'!$C$23,Model!$AU$2866)</f>
        <v>-0.8218882279</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-0.4463624778</v>
      </c>
      <c r="AW2914" s="373">
        <f>PPMT('Assumptions (T&amp;D)'!$C$20,Model!X$1,'Assumptions (T&amp;D)'!$C$23,Model!$AV$2866)</f>
        <v>-0.4675646954</v>
      </c>
      <c r="AX2914" s="373">
        <f>PPMT('Assumptions (T&amp;D)'!$C$20,Model!Y$1,'Assumptions (T&amp;D)'!$C$23,Model!$AV$2866)</f>
        <v>-0.4897740185</v>
      </c>
      <c r="AY2914" s="373">
        <f>PPMT('Assumptions (T&amp;D)'!$C$20,Model!Z$1,'Assumptions (T&amp;D)'!$C$23,Model!$AV$2866)</f>
        <v>-0.5130382844</v>
      </c>
      <c r="AZ2914" s="373">
        <f>PPMT('Assumptions (T&amp;D)'!$C$20,Model!AA$1,'Assumptions (T&amp;D)'!$C$23,Model!$AV$2866)</f>
        <v>-0.5374076029</v>
      </c>
      <c r="BA2914" s="373">
        <f>PPMT('Assumptions (T&amp;D)'!$C$20,Model!AB$1,'Assumptions (T&amp;D)'!$C$23,Model!$AV$2866)</f>
        <v>-0.562934464</v>
      </c>
      <c r="BB2914" s="373">
        <f>PPMT('Assumptions (T&amp;D)'!$C$20,Model!AC$1,'Assumptions (T&amp;D)'!$C$23,Model!$AV$2866)</f>
        <v>-0.589673851</v>
      </c>
      <c r="BC2914" s="373">
        <f>PPMT('Assumptions (T&amp;D)'!$C$20,Model!AD$1,'Assumptions (T&amp;D)'!$C$23,Model!$AV$2866)</f>
        <v>-0.617683359</v>
      </c>
      <c r="BD2914" s="373">
        <f>PPMT('Assumptions (T&amp;D)'!$C$20,Model!AE$1,'Assumptions (T&amp;D)'!$C$23,Model!$AV$2866)</f>
        <v>-0.6470233185</v>
      </c>
      <c r="BE2914" s="373">
        <f>PPMT('Assumptions (T&amp;D)'!$C$20,Model!AF$1,'Assumptions (T&amp;D)'!$C$23,Model!$AV$2866)</f>
        <v>-0.6777569261</v>
      </c>
      <c r="BF2914" s="373">
        <f>PPMT('Assumptions (T&amp;D)'!$C$20,Model!AG$1,'Assumptions (T&amp;D)'!$C$23,Model!$AV$2866)</f>
        <v>-0.7099503801</v>
      </c>
      <c r="BG2914" s="373">
        <f>PPMT('Assumptions (T&amp;D)'!$C$20,Model!AH$1,'Assumptions (T&amp;D)'!$C$23,Model!$AV$2866)</f>
        <v>-0.7436730232</v>
      </c>
      <c r="BH2914" s="373">
        <f>PPMT('Assumptions (T&amp;D)'!$C$20,Model!AI$1,'Assumptions (T&amp;D)'!$C$23,Model!$AV$2866)</f>
        <v>-0.7789974918</v>
      </c>
      <c r="BI2914" s="373">
        <f>PPMT('Assumptions (T&amp;D)'!$C$20,Model!AJ$1,'Assumptions (T&amp;D)'!$C$23,Model!$AV$2866)</f>
        <v>-0.8159998727</v>
      </c>
      <c r="BJ2914" s="373">
        <f>PPMT('Assumptions (T&amp;D)'!$C$20,Model!AK$1,'Assumptions (T&amp;D)'!$C$23,Model!$AV$2866)</f>
        <v>-0.8547598666</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-0.4640389136</v>
      </c>
      <c r="AX2915" s="373">
        <f>PPMT('Assumptions (T&amp;D)'!$C$20,Model!X$1,'Assumptions (T&amp;D)'!$C$23,Model!$AW$2866)</f>
        <v>-0.4860807619</v>
      </c>
      <c r="AY2915" s="373">
        <f>PPMT('Assumptions (T&amp;D)'!$C$20,Model!Y$1,'Assumptions (T&amp;D)'!$C$23,Model!$AW$2866)</f>
        <v>-0.5091695981</v>
      </c>
      <c r="AZ2915" s="373">
        <f>PPMT('Assumptions (T&amp;D)'!$C$20,Model!Z$1,'Assumptions (T&amp;D)'!$C$23,Model!$AW$2866)</f>
        <v>-0.5333551541</v>
      </c>
      <c r="BA2915" s="373">
        <f>PPMT('Assumptions (T&amp;D)'!$C$20,Model!AA$1,'Assumptions (T&amp;D)'!$C$23,Model!$AW$2866)</f>
        <v>-0.5586895239</v>
      </c>
      <c r="BB2915" s="373">
        <f>PPMT('Assumptions (T&amp;D)'!$C$20,Model!AB$1,'Assumptions (T&amp;D)'!$C$23,Model!$AW$2866)</f>
        <v>-0.5852272763</v>
      </c>
      <c r="BC2915" s="373">
        <f>PPMT('Assumptions (T&amp;D)'!$C$20,Model!AC$1,'Assumptions (T&amp;D)'!$C$23,Model!$AW$2866)</f>
        <v>-0.6130255719</v>
      </c>
      <c r="BD2915" s="373">
        <f>PPMT('Assumptions (T&amp;D)'!$C$20,Model!AD$1,'Assumptions (T&amp;D)'!$C$23,Model!$AW$2866)</f>
        <v>-0.6421442865</v>
      </c>
      <c r="BE2915" s="373">
        <f>PPMT('Assumptions (T&amp;D)'!$C$20,Model!AE$1,'Assumptions (T&amp;D)'!$C$23,Model!$AW$2866)</f>
        <v>-0.6726461401</v>
      </c>
      <c r="BF2915" s="373">
        <f>PPMT('Assumptions (T&amp;D)'!$C$20,Model!AF$1,'Assumptions (T&amp;D)'!$C$23,Model!$AW$2866)</f>
        <v>-0.7045968318</v>
      </c>
      <c r="BG2915" s="373">
        <f>PPMT('Assumptions (T&amp;D)'!$C$20,Model!AG$1,'Assumptions (T&amp;D)'!$C$23,Model!$AW$2866)</f>
        <v>-0.7380651813</v>
      </c>
      <c r="BH2915" s="373">
        <f>PPMT('Assumptions (T&amp;D)'!$C$20,Model!AH$1,'Assumptions (T&amp;D)'!$C$23,Model!$AW$2866)</f>
        <v>-0.7731232774</v>
      </c>
      <c r="BI2915" s="373">
        <f>PPMT('Assumptions (T&amp;D)'!$C$20,Model!AI$1,'Assumptions (T&amp;D)'!$C$23,Model!$AW$2866)</f>
        <v>-0.8098466331</v>
      </c>
      <c r="BJ2915" s="373">
        <f>PPMT('Assumptions (T&amp;D)'!$C$20,Model!AJ$1,'Assumptions (T&amp;D)'!$C$23,Model!$AW$2866)</f>
        <v>-0.8483143482</v>
      </c>
      <c r="BK2915" s="373">
        <f>PPMT('Assumptions (T&amp;D)'!$C$20,Model!AK$1,'Assumptions (T&amp;D)'!$C$23,Model!$AW$2866)</f>
        <v>-0.8886092797</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-0.4822394233</v>
      </c>
      <c r="AY2916" s="373">
        <f>PPMT('Assumptions (T&amp;D)'!$C$20,Model!X$1,'Assumptions (T&amp;D)'!$C$23,Model!$AX$2866)</f>
        <v>-0.5051457959</v>
      </c>
      <c r="AZ2916" s="373">
        <f>PPMT('Assumptions (T&amp;D)'!$C$20,Model!Y$1,'Assumptions (T&amp;D)'!$C$23,Model!$AX$2866)</f>
        <v>-0.5291402212</v>
      </c>
      <c r="BA2916" s="373">
        <f>PPMT('Assumptions (T&amp;D)'!$C$20,Model!Z$1,'Assumptions (T&amp;D)'!$C$23,Model!$AX$2866)</f>
        <v>-0.5542743818</v>
      </c>
      <c r="BB2916" s="373">
        <f>PPMT('Assumptions (T&amp;D)'!$C$20,Model!AA$1,'Assumptions (T&amp;D)'!$C$23,Model!$AX$2866)</f>
        <v>-0.5806024149</v>
      </c>
      <c r="BC2916" s="373">
        <f>PPMT('Assumptions (T&amp;D)'!$C$20,Model!AB$1,'Assumptions (T&amp;D)'!$C$23,Model!$AX$2866)</f>
        <v>-0.6081810296</v>
      </c>
      <c r="BD2916" s="373">
        <f>PPMT('Assumptions (T&amp;D)'!$C$20,Model!AC$1,'Assumptions (T&amp;D)'!$C$23,Model!$AX$2866)</f>
        <v>-0.6370696285</v>
      </c>
      <c r="BE2916" s="373">
        <f>PPMT('Assumptions (T&amp;D)'!$C$20,Model!AD$1,'Assumptions (T&amp;D)'!$C$23,Model!$AX$2866)</f>
        <v>-0.6673304359</v>
      </c>
      <c r="BF2916" s="373">
        <f>PPMT('Assumptions (T&amp;D)'!$C$20,Model!AE$1,'Assumptions (T&amp;D)'!$C$23,Model!$AX$2866)</f>
        <v>-0.6990286316</v>
      </c>
      <c r="BG2916" s="373">
        <f>PPMT('Assumptions (T&amp;D)'!$C$20,Model!AF$1,'Assumptions (T&amp;D)'!$C$23,Model!$AX$2866)</f>
        <v>-0.7322324916</v>
      </c>
      <c r="BH2916" s="373">
        <f>PPMT('Assumptions (T&amp;D)'!$C$20,Model!AG$1,'Assumptions (T&amp;D)'!$C$23,Model!$AX$2866)</f>
        <v>-0.7670135349</v>
      </c>
      <c r="BI2916" s="373">
        <f>PPMT('Assumptions (T&amp;D)'!$C$20,Model!AH$1,'Assumptions (T&amp;D)'!$C$23,Model!$AX$2866)</f>
        <v>-0.8034466778</v>
      </c>
      <c r="BJ2916" s="373">
        <f>PPMT('Assumptions (T&amp;D)'!$C$20,Model!AI$1,'Assumptions (T&amp;D)'!$C$23,Model!$AX$2866)</f>
        <v>-0.841610395</v>
      </c>
      <c r="BK2916" s="373">
        <f>PPMT('Assumptions (T&amp;D)'!$C$20,Model!AJ$1,'Assumptions (T&amp;D)'!$C$23,Model!$AX$2866)</f>
        <v>-0.8815868888</v>
      </c>
      <c r="BL2916" s="373">
        <f>PPMT('Assumptions (T&amp;D)'!$C$20,Model!AK$1,'Assumptions (T&amp;D)'!$C$23,Model!$AX$2866)</f>
        <v>-0.923462266</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-0.5009778124</v>
      </c>
      <c r="AZ2917" s="373">
        <f>PPMT('Assumptions (T&amp;D)'!$C$20,Model!X$1,'Assumptions (T&amp;D)'!$C$23,Model!$AY$2866)</f>
        <v>-0.5247742585</v>
      </c>
      <c r="BA2917" s="373">
        <f>PPMT('Assumptions (T&amp;D)'!$C$20,Model!Y$1,'Assumptions (T&amp;D)'!$C$23,Model!$AY$2866)</f>
        <v>-0.5497010358</v>
      </c>
      <c r="BB2917" s="373">
        <f>PPMT('Assumptions (T&amp;D)'!$C$20,Model!Z$1,'Assumptions (T&amp;D)'!$C$23,Model!$AY$2866)</f>
        <v>-0.575811835</v>
      </c>
      <c r="BC2917" s="373">
        <f>PPMT('Assumptions (T&amp;D)'!$C$20,Model!AA$1,'Assumptions (T&amp;D)'!$C$23,Model!$AY$2866)</f>
        <v>-0.6031628971</v>
      </c>
      <c r="BD2917" s="373">
        <f>PPMT('Assumptions (T&amp;D)'!$C$20,Model!AB$1,'Assumptions (T&amp;D)'!$C$23,Model!$AY$2866)</f>
        <v>-0.6318131347</v>
      </c>
      <c r="BE2917" s="373">
        <f>PPMT('Assumptions (T&amp;D)'!$C$20,Model!AC$1,'Assumptions (T&amp;D)'!$C$23,Model!$AY$2866)</f>
        <v>-0.6618242586</v>
      </c>
      <c r="BF2917" s="373">
        <f>PPMT('Assumptions (T&amp;D)'!$C$20,Model!AD$1,'Assumptions (T&amp;D)'!$C$23,Model!$AY$2866)</f>
        <v>-0.6932609109</v>
      </c>
      <c r="BG2917" s="373">
        <f>PPMT('Assumptions (T&amp;D)'!$C$20,Model!AE$1,'Assumptions (T&amp;D)'!$C$23,Model!$AY$2866)</f>
        <v>-0.7261908042</v>
      </c>
      <c r="BH2917" s="373">
        <f>PPMT('Assumptions (T&amp;D)'!$C$20,Model!AF$1,'Assumptions (T&amp;D)'!$C$23,Model!$AY$2866)</f>
        <v>-0.7606848674</v>
      </c>
      <c r="BI2917" s="373">
        <f>PPMT('Assumptions (T&amp;D)'!$C$20,Model!AG$1,'Assumptions (T&amp;D)'!$C$23,Model!$AY$2866)</f>
        <v>-0.7968173986</v>
      </c>
      <c r="BJ2917" s="373">
        <f>PPMT('Assumptions (T&amp;D)'!$C$20,Model!AH$1,'Assumptions (T&amp;D)'!$C$23,Model!$AY$2866)</f>
        <v>-0.834666225</v>
      </c>
      <c r="BK2917" s="373">
        <f>PPMT('Assumptions (T&amp;D)'!$C$20,Model!AI$1,'Assumptions (T&amp;D)'!$C$23,Model!$AY$2866)</f>
        <v>-0.8743128707</v>
      </c>
      <c r="BL2917" s="373">
        <f>PPMT('Assumptions (T&amp;D)'!$C$20,Model!AJ$1,'Assumptions (T&amp;D)'!$C$23,Model!$AY$2866)</f>
        <v>-0.9158427321</v>
      </c>
      <c r="BM2917" s="373">
        <f>PPMT('Assumptions (T&amp;D)'!$C$20,Model!AK$1,'Assumptions (T&amp;D)'!$C$23,Model!$AY$2866)</f>
        <v>-0.9593452618</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-0.5202682269</v>
      </c>
      <c r="BA2918" s="373">
        <f>PPMT('Assumptions (T&amp;D)'!$C$20,Model!X$1,'Assumptions (T&amp;D)'!$C$23,Model!$AZ$2866)</f>
        <v>-0.5449809677</v>
      </c>
      <c r="BB2918" s="373">
        <f>PPMT('Assumptions (T&amp;D)'!$C$20,Model!Y$1,'Assumptions (T&amp;D)'!$C$23,Model!$AZ$2866)</f>
        <v>-0.5708675636</v>
      </c>
      <c r="BC2918" s="373">
        <f>PPMT('Assumptions (T&amp;D)'!$C$20,Model!Z$1,'Assumptions (T&amp;D)'!$C$23,Model!$AZ$2866)</f>
        <v>-0.5979837729</v>
      </c>
      <c r="BD2918" s="373">
        <f>PPMT('Assumptions (T&amp;D)'!$C$20,Model!AA$1,'Assumptions (T&amp;D)'!$C$23,Model!$AZ$2866)</f>
        <v>-0.6263880021</v>
      </c>
      <c r="BE2918" s="373">
        <f>PPMT('Assumptions (T&amp;D)'!$C$20,Model!AB$1,'Assumptions (T&amp;D)'!$C$23,Model!$AZ$2866)</f>
        <v>-0.6561414322</v>
      </c>
      <c r="BF2918" s="373">
        <f>PPMT('Assumptions (T&amp;D)'!$C$20,Model!AC$1,'Assumptions (T&amp;D)'!$C$23,Model!$AZ$2866)</f>
        <v>-0.6873081502</v>
      </c>
      <c r="BG2918" s="373">
        <f>PPMT('Assumptions (T&amp;D)'!$C$20,Model!AD$1,'Assumptions (T&amp;D)'!$C$23,Model!$AZ$2866)</f>
        <v>-0.7199552874</v>
      </c>
      <c r="BH2918" s="373">
        <f>PPMT('Assumptions (T&amp;D)'!$C$20,Model!AE$1,'Assumptions (T&amp;D)'!$C$23,Model!$AZ$2866)</f>
        <v>-0.7541531635</v>
      </c>
      <c r="BI2918" s="373">
        <f>PPMT('Assumptions (T&amp;D)'!$C$20,Model!AF$1,'Assumptions (T&amp;D)'!$C$23,Model!$AZ$2866)</f>
        <v>-0.7899754388</v>
      </c>
      <c r="BJ2918" s="373">
        <f>PPMT('Assumptions (T&amp;D)'!$C$20,Model!AG$1,'Assumptions (T&amp;D)'!$C$23,Model!$AZ$2866)</f>
        <v>-0.8274992721</v>
      </c>
      <c r="BK2918" s="373">
        <f>PPMT('Assumptions (T&amp;D)'!$C$20,Model!AH$1,'Assumptions (T&amp;D)'!$C$23,Model!$AZ$2866)</f>
        <v>-0.8668054876</v>
      </c>
      <c r="BL2918" s="373">
        <f>PPMT('Assumptions (T&amp;D)'!$C$20,Model!AI$1,'Assumptions (T&amp;D)'!$C$23,Model!$AZ$2866)</f>
        <v>-0.9079787482</v>
      </c>
      <c r="BM2918" s="373">
        <f>PPMT('Assumptions (T&amp;D)'!$C$20,Model!AJ$1,'Assumptions (T&amp;D)'!$C$23,Model!$AZ$2866)</f>
        <v>-0.9511077388</v>
      </c>
      <c r="BN2918" s="373">
        <f>PPMT('Assumptions (T&amp;D)'!$C$20,Model!AK$1,'Assumptions (T&amp;D)'!$C$23,Model!$AZ$2866)</f>
        <v>-0.9962853564</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-0.5305424684</v>
      </c>
      <c r="BB2919" s="373">
        <f>PPMT('Assumptions (T&amp;D)'!$C$20,Model!X$1,'Assumptions (T&amp;D)'!$C$23,Model!$BA$2866)</f>
        <v>-0.5557432356</v>
      </c>
      <c r="BC2919" s="373">
        <f>PPMT('Assumptions (T&amp;D)'!$C$20,Model!Y$1,'Assumptions (T&amp;D)'!$C$23,Model!$BA$2866)</f>
        <v>-0.5821410393</v>
      </c>
      <c r="BD2919" s="373">
        <f>PPMT('Assumptions (T&amp;D)'!$C$20,Model!Z$1,'Assumptions (T&amp;D)'!$C$23,Model!$BA$2866)</f>
        <v>-0.6097927387</v>
      </c>
      <c r="BE2919" s="373">
        <f>PPMT('Assumptions (T&amp;D)'!$C$20,Model!AA$1,'Assumptions (T&amp;D)'!$C$23,Model!$BA$2866)</f>
        <v>-0.6387578938</v>
      </c>
      <c r="BF2919" s="373">
        <f>PPMT('Assumptions (T&amp;D)'!$C$20,Model!AB$1,'Assumptions (T&amp;D)'!$C$23,Model!$BA$2866)</f>
        <v>-0.6690988938</v>
      </c>
      <c r="BG2919" s="373">
        <f>PPMT('Assumptions (T&amp;D)'!$C$20,Model!AC$1,'Assumptions (T&amp;D)'!$C$23,Model!$BA$2866)</f>
        <v>-0.7008810912</v>
      </c>
      <c r="BH2919" s="373">
        <f>PPMT('Assumptions (T&amp;D)'!$C$20,Model!AD$1,'Assumptions (T&amp;D)'!$C$23,Model!$BA$2866)</f>
        <v>-0.734172943</v>
      </c>
      <c r="BI2919" s="373">
        <f>PPMT('Assumptions (T&amp;D)'!$C$20,Model!AE$1,'Assumptions (T&amp;D)'!$C$23,Model!$BA$2866)</f>
        <v>-0.7690461578</v>
      </c>
      <c r="BJ2919" s="373">
        <f>PPMT('Assumptions (T&amp;D)'!$C$20,Model!AF$1,'Assumptions (T&amp;D)'!$C$23,Model!$BA$2866)</f>
        <v>-0.8055758503</v>
      </c>
      <c r="BK2919" s="373">
        <f>PPMT('Assumptions (T&amp;D)'!$C$20,Model!AG$1,'Assumptions (T&amp;D)'!$C$23,Model!$BA$2866)</f>
        <v>-0.8438407032</v>
      </c>
      <c r="BL2919" s="373">
        <f>PPMT('Assumptions (T&amp;D)'!$C$20,Model!AH$1,'Assumptions (T&amp;D)'!$C$23,Model!$BA$2866)</f>
        <v>-0.8839231366</v>
      </c>
      <c r="BM2919" s="373">
        <f>PPMT('Assumptions (T&amp;D)'!$C$20,Model!AI$1,'Assumptions (T&amp;D)'!$C$23,Model!$BA$2866)</f>
        <v>-0.9259094856</v>
      </c>
      <c r="BN2919" s="373">
        <f>PPMT('Assumptions (T&amp;D)'!$C$20,Model!AJ$1,'Assumptions (T&amp;D)'!$C$23,Model!$BA$2866)</f>
        <v>-0.9698901862</v>
      </c>
      <c r="BO2919" s="373">
        <f>PPMT('Assumptions (T&amp;D)'!$C$20,Model!AK$1,'Assumptions (T&amp;D) old'!$B$103,Model!$BA$2866)</f>
        <v>-1.01595997</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-0.05993906945</v>
      </c>
      <c r="D2920" s="372">
        <f t="array" ref="D2920">SUM(IF(ISERROR(D2921:D2971),"",D2921:D2971))</f>
        <v>-0.1180776937</v>
      </c>
      <c r="E2920" s="372">
        <f t="array" ref="E2920">SUM(IF(ISERROR(E2921:E2971),"",E2921:E2971))</f>
        <v>-0.1711395948</v>
      </c>
      <c r="F2920" s="372">
        <f t="array" ref="F2920">SUM(IF(ISERROR(F2921:F2971),"",F2921:F2971))</f>
        <v>-0.2169600406</v>
      </c>
      <c r="G2920" s="372">
        <f t="array" ref="G2920">SUM(IF(ISERROR(G2921:G2971),"",G2921:G2971))</f>
        <v>-0.2653422227</v>
      </c>
      <c r="H2920" s="372">
        <f t="array" ref="H2920">SUM(IF(ISERROR(H2921:H2971),"",H2921:H2971))</f>
        <v>-0.3089565177</v>
      </c>
      <c r="I2920" s="372">
        <f t="array" ref="I2920">SUM(IF(ISERROR(I2921:I2971),"",I2921:I2971))</f>
        <v>-0.3572333598</v>
      </c>
      <c r="J2920" s="372">
        <f t="array" ref="J2920">SUM(IF(ISERROR(J2921:J2971),"",J2921:J2971))</f>
        <v>-0.4081248627</v>
      </c>
      <c r="K2920" s="372">
        <f t="array" ref="K2920">SUM(IF(ISERROR(K2921:K2971),"",K2921:K2971))</f>
        <v>-0.4705007539</v>
      </c>
      <c r="L2920" s="372">
        <f t="array" ref="L2920">SUM(IF(ISERROR(L2921:L2971),"",L2921:L2971))</f>
        <v>-0.5237038943</v>
      </c>
      <c r="M2920" s="372">
        <f t="array" ref="M2920">SUM(IF(ISERROR(M2921:M2971),"",M2921:M2971))</f>
        <v>-0.5627321596</v>
      </c>
      <c r="N2920" s="372">
        <f t="array" ref="N2920">SUM(IF(ISERROR(N2921:N2971),"",N2921:N2971))</f>
        <v>-0.6010256342</v>
      </c>
      <c r="O2920" s="372">
        <f t="array" ref="O2920">SUM(IF(ISERROR(O2921:O2971),"",O2921:O2971))</f>
        <v>-0.6425221803</v>
      </c>
      <c r="P2920" s="372">
        <f t="array" ref="P2920">SUM(IF(ISERROR(P2921:P2971),"",P2921:P2971))</f>
        <v>-0.6830661853</v>
      </c>
      <c r="Q2920" s="372">
        <f t="array" ref="Q2920">SUM(IF(ISERROR(Q2921:Q2971),"",Q2921:Q2971))</f>
        <v>-0.7451245234</v>
      </c>
      <c r="R2920" s="372">
        <f t="array" ref="R2920">SUM(IF(ISERROR(R2921:R2971),"",R2921:R2971))</f>
        <v>-0.8084858962</v>
      </c>
      <c r="S2920" s="372">
        <f t="array" ref="S2920">SUM(IF(ISERROR(S2921:S2971),"",S2921:S2971))</f>
        <v>-0.8790714243</v>
      </c>
      <c r="T2920" s="372">
        <f t="array" ref="T2920">SUM(IF(ISERROR(T2921:T2971),"",T2921:T2971))</f>
        <v>-0.9238132815</v>
      </c>
      <c r="U2920" s="372">
        <f t="array" ref="U2920">SUM(IF(ISERROR(U2921:U2971),"",U2921:U2971))</f>
        <v>-0.9658305587</v>
      </c>
      <c r="V2920" s="372">
        <f t="array" ref="V2920">SUM(IF(ISERROR(V2921:V2971),"",V2921:V2971))</f>
        <v>-1.007537624</v>
      </c>
      <c r="W2920" s="372">
        <f t="array" ref="W2920">SUM(IF(ISERROR(W2921:W2971),"",W2921:W2971))</f>
        <v>-1.046938998</v>
      </c>
      <c r="X2920" s="372">
        <f t="array" ref="X2920">SUM(IF(ISERROR(X2921:X2971),"",X2921:X2971))</f>
        <v>-1.094533448</v>
      </c>
      <c r="Y2920" s="372">
        <f t="array" ref="Y2920">SUM(IF(ISERROR(Y2921:Y2971),"",Y2921:Y2971))</f>
        <v>-1.145104172</v>
      </c>
      <c r="Z2920" s="372">
        <f t="array" ref="Z2920">SUM(IF(ISERROR(Z2921:Z2971),"",Z2921:Z2971))</f>
        <v>-1.19889574</v>
      </c>
      <c r="AA2920" s="372">
        <f t="array" ref="AA2920">SUM(IF(ISERROR(AA2921:AA2971),"",AA2921:AA2971))</f>
        <v>-1.257033937</v>
      </c>
      <c r="AB2920" s="372">
        <f t="array" ref="AB2920">SUM(IF(ISERROR(AB2921:AB2971),"",AB2921:AB2971))</f>
        <v>-1.318814502</v>
      </c>
      <c r="AC2920" s="372">
        <f t="array" ref="AC2920">SUM(IF(ISERROR(AC2921:AC2971),"",AC2921:AC2971))</f>
        <v>-1.383014871</v>
      </c>
      <c r="AD2920" s="372">
        <f t="array" ref="AD2920">SUM(IF(ISERROR(AD2921:AD2971),"",AD2921:AD2971))</f>
        <v>-1.44959432</v>
      </c>
      <c r="AE2920" s="372">
        <f t="array" ref="AE2920">SUM(IF(ISERROR(AE2921:AE2971),"",AE2921:AE2971))</f>
        <v>-1.518908366</v>
      </c>
      <c r="AF2920" s="372">
        <f t="array" ref="AF2920">SUM(IF(ISERROR(AF2921:AF2971),"",AF2921:AF2971))</f>
        <v>-1.590982361</v>
      </c>
      <c r="AG2920" s="372">
        <f t="array" ref="AG2920">SUM(IF(ISERROR(AG2921:AG2971),"",AG2921:AG2971))</f>
        <v>-1.668004774</v>
      </c>
      <c r="AH2920" s="372">
        <f t="array" ref="AH2920">SUM(IF(ISERROR(AH2921:AH2971),"",AH2921:AH2971))</f>
        <v>-1.750492584</v>
      </c>
      <c r="AI2920" s="372">
        <f t="array" ref="AI2920">SUM(IF(ISERROR(AI2921:AI2971),"",AI2921:AI2971))</f>
        <v>-1.839073683</v>
      </c>
      <c r="AJ2920" s="372">
        <f t="array" ref="AJ2920">SUM(IF(ISERROR(AJ2921:AJ2971),"",AJ2921:AJ2971))</f>
        <v>-1.9313107</v>
      </c>
      <c r="AK2920" s="372">
        <f t="array" ref="AK2920">SUM(IF(ISERROR(AK2921:AK2971),"",AK2921:AK2971))</f>
        <v>-2.026762465</v>
      </c>
      <c r="AL2920" s="372">
        <f t="array" ref="AL2920">SUM(IF(ISERROR(AL2921:AL2971),"",AL2921:AL2971))</f>
        <v>-2.125234344</v>
      </c>
      <c r="AM2920" s="372">
        <f t="array" ref="AM2920">SUM(IF(ISERROR(AM2921:AM2971),"",AM2921:AM2971))</f>
        <v>-2.226300938</v>
      </c>
      <c r="AN2920" s="372">
        <f t="array" ref="AN2920">SUM(IF(ISERROR(AN2921:AN2971),"",AN2921:AN2971))</f>
        <v>-2.330530447</v>
      </c>
      <c r="AO2920" s="372">
        <f t="array" ref="AO2920">SUM(IF(ISERROR(AO2921:AO2971),"",AO2921:AO2971))</f>
        <v>-2.438008381</v>
      </c>
      <c r="AP2920" s="372">
        <f t="array" ref="AP2920">SUM(IF(ISERROR(AP2921:AP2971),"",AP2921:AP2971))</f>
        <v>-2.548822391</v>
      </c>
      <c r="AQ2920" s="372">
        <f t="array" ref="AQ2920">SUM(IF(ISERROR(AQ2921:AQ2971),"",AQ2921:AQ2971))</f>
        <v>-2.663062325</v>
      </c>
      <c r="AR2920" s="372">
        <f t="array" ref="AR2920">SUM(IF(ISERROR(AR2921:AR2971),"",AR2921:AR2971))</f>
        <v>-2.780820277</v>
      </c>
      <c r="AS2920" s="372">
        <f t="array" ref="AS2920">SUM(IF(ISERROR(AS2921:AS2971),"",AS2921:AS2971))</f>
        <v>-2.902190642</v>
      </c>
      <c r="AT2920" s="372">
        <f t="array" ref="AT2920">SUM(IF(ISERROR(AT2921:AT2971),"",AT2921:AT2971))</f>
        <v>-3.027270173</v>
      </c>
      <c r="AU2920" s="372">
        <f t="array" ref="AU2920">SUM(IF(ISERROR(AU2921:AU2971),"",AU2921:AU2971))</f>
        <v>-3.156158036</v>
      </c>
      <c r="AV2920" s="372">
        <f t="array" ref="AV2920">SUM(IF(ISERROR(AV2921:AV2971),"",AV2921:AV2971))</f>
        <v>-3.288955863</v>
      </c>
      <c r="AW2920" s="372">
        <f t="array" ref="AW2920">SUM(IF(ISERROR(AW2921:AW2971),"",AW2921:AW2971))</f>
        <v>-3.42576782</v>
      </c>
      <c r="AX2920" s="372">
        <f t="array" ref="AX2920">SUM(IF(ISERROR(AX2921:AX2971),"",AX2921:AX2971))</f>
        <v>-3.566700659</v>
      </c>
      <c r="AY2920" s="372">
        <f t="array" ref="AY2920">SUM(IF(ISERROR(AY2921:AY2971),"",AY2921:AY2971))</f>
        <v>-3.711863784</v>
      </c>
      <c r="AZ2920" s="372">
        <f t="array" ref="AZ2920">SUM(IF(ISERROR(AZ2921:AZ2971),"",AZ2921:AZ2971))</f>
        <v>-3.861369313</v>
      </c>
      <c r="BA2920" s="372">
        <f t="array" ref="BA2920">SUM(IF(ISERROR(BA2921:BA2971),"",BA2921:BA2971))</f>
        <v>-4.005692858</v>
      </c>
      <c r="BB2920" s="372">
        <f t="array" ref="BB2920">SUM(IF(ISERROR(BB2921:BB2971),"",BB2921:BB2971))</f>
        <v>-3.600812015</v>
      </c>
      <c r="BC2920" s="372">
        <f t="array" ref="BC2920">SUM(IF(ISERROR(BC2921:BC2971),"",BC2921:BC2971))</f>
        <v>-3.20611613</v>
      </c>
      <c r="BD2920" s="372">
        <f t="array" ref="BD2920">SUM(IF(ISERROR(BD2921:BD2971),"",BD2921:BD2971))</f>
        <v>-2.823377995</v>
      </c>
      <c r="BE2920" s="372">
        <f t="array" ref="BE2920">SUM(IF(ISERROR(BE2921:BE2971),"",BE2921:BE2971))</f>
        <v>-2.454494048</v>
      </c>
      <c r="BF2920" s="372">
        <f t="array" ref="BF2920">SUM(IF(ISERROR(BF2921:BF2971),"",BF2921:BF2971))</f>
        <v>-2.101491299</v>
      </c>
      <c r="BG2920" s="372">
        <f t="array" ref="BG2920">SUM(IF(ISERROR(BG2921:BG2971),"",BG2921:BG2971))</f>
        <v>-1.766534618</v>
      </c>
      <c r="BH2920" s="372">
        <f t="array" ref="BH2920">SUM(IF(ISERROR(BH2921:BH2971),"",BH2921:BH2971))</f>
        <v>-1.451934389</v>
      </c>
      <c r="BI2920" s="372">
        <f t="array" ref="BI2920">SUM(IF(ISERROR(BI2921:BI2971),"",BI2921:BI2971))</f>
        <v>-1.160154558</v>
      </c>
      <c r="BJ2920" s="372">
        <f t="array" ref="BJ2920">SUM(IF(ISERROR(BJ2921:BJ2971),"",BJ2921:BJ2971))</f>
        <v>-0.8938210883</v>
      </c>
      <c r="BK2920" s="372">
        <f t="array" ref="BK2920">SUM(IF(ISERROR(BK2921:BK2971),"",BK2921:BK2971))</f>
        <v>-0.6557308553</v>
      </c>
      <c r="BL2920" s="372">
        <f t="array" ref="BL2920">SUM(IF(ISERROR(BL2921:BL2971),"",BL2921:BL2971))</f>
        <v>-0.4488609819</v>
      </c>
      <c r="BM2920" s="372">
        <f t="array" ref="BM2920">SUM(IF(ISERROR(BM2921:BM2971),"",BM2921:BM2971))</f>
        <v>-0.2763786549</v>
      </c>
      <c r="BN2920" s="372">
        <f t="array" ref="BN2920">SUM(IF(ISERROR(BN2921:BN2971),"",BN2921:BN2971))</f>
        <v>-0.1416514368</v>
      </c>
      <c r="BO2920" s="372">
        <f t="array" ref="BO2920">SUM(IF(ISERROR(BO2921:BO2971),"",BO2921:BO2971))</f>
        <v>-0.04825809858</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-0.05993906945</v>
      </c>
      <c r="D2921" s="373">
        <f>IPMT('Assumptions (T&amp;D)'!$C$20,Model!X$1,'Assumptions (T&amp;D)'!$C$23,Model!$C$2866)</f>
        <v>-0.0571086786</v>
      </c>
      <c r="E2921" s="373">
        <f>IPMT('Assumptions (T&amp;D)'!$C$20,Model!Y$1,'Assumptions (T&amp;D)'!$C$23,Model!$C$2866)</f>
        <v>-0.05414384418</v>
      </c>
      <c r="F2921" s="373">
        <f>IPMT('Assumptions (T&amp;D)'!$C$20,Model!Z$1,'Assumptions (T&amp;D)'!$C$23,Model!$C$2866)</f>
        <v>-0.05103818012</v>
      </c>
      <c r="G2921" s="373">
        <f>IPMT('Assumptions (T&amp;D)'!$C$20,Model!AA$1,'Assumptions (T&amp;D)'!$C$23,Model!$C$2866)</f>
        <v>-0.04778499702</v>
      </c>
      <c r="H2921" s="373">
        <f>IPMT('Assumptions (T&amp;D)'!$C$20,Model!AB$1,'Assumptions (T&amp;D)'!$C$23,Model!$C$2866)</f>
        <v>-0.04437728773</v>
      </c>
      <c r="I2921" s="373">
        <f>IPMT('Assumptions (T&amp;D)'!$C$20,Model!AC$1,'Assumptions (T&amp;D)'!$C$23,Model!$C$2866)</f>
        <v>-0.04080771224</v>
      </c>
      <c r="J2921" s="373">
        <f>IPMT('Assumptions (T&amp;D)'!$C$20,Model!AD$1,'Assumptions (T&amp;D)'!$C$23,Model!$C$2866)</f>
        <v>-0.03706858192</v>
      </c>
      <c r="K2921" s="373">
        <f>IPMT('Assumptions (T&amp;D)'!$C$20,Model!AE$1,'Assumptions (T&amp;D)'!$C$23,Model!$C$2866)</f>
        <v>-0.0331518429</v>
      </c>
      <c r="L2921" s="373">
        <f>IPMT('Assumptions (T&amp;D)'!$C$20,Model!AF$1,'Assumptions (T&amp;D)'!$C$23,Model!$C$2866)</f>
        <v>-0.02904905879</v>
      </c>
      <c r="M2921" s="373">
        <f>IPMT('Assumptions (T&amp;D)'!$C$20,Model!AG$1,'Assumptions (T&amp;D)'!$C$23,Model!$C$2866)</f>
        <v>-0.02475139243</v>
      </c>
      <c r="N2921" s="373">
        <f>IPMT('Assumptions (T&amp;D)'!$C$20,Model!AH$1,'Assumptions (T&amp;D)'!$C$23,Model!$C$2866)</f>
        <v>-0.02024958691</v>
      </c>
      <c r="O2921" s="373">
        <f>IPMT('Assumptions (T&amp;D)'!$C$20,Model!AI$1,'Assumptions (T&amp;D)'!$C$23,Model!$C$2866)</f>
        <v>-0.01553394564</v>
      </c>
      <c r="P2921" s="373">
        <f>IPMT('Assumptions (T&amp;D)'!$C$20,Model!AJ$1,'Assumptions (T&amp;D)'!$C$23,Model!$C$2866)</f>
        <v>-0.0105943114</v>
      </c>
      <c r="Q2921" s="373">
        <f>IPMT('Assumptions (T&amp;D)'!$C$20,Model!AK$1,'Assumptions (T&amp;D)'!$C$23,Model!$C$2866)</f>
        <v>-0.005420044539</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-0.06096901509</v>
      </c>
      <c r="E2922" s="373">
        <f>IPMT('Assumptions (T&amp;D)'!$C$20,Model!X$1,'Assumptions (T&amp;D)'!$C$23,Model!$D$2866)</f>
        <v>-0.05808998903</v>
      </c>
      <c r="F2922" s="373">
        <f>IPMT('Assumptions (T&amp;D)'!$C$20,Model!Y$1,'Assumptions (T&amp;D)'!$C$23,Model!$D$2866)</f>
        <v>-0.05507420924</v>
      </c>
      <c r="G2922" s="373">
        <f>IPMT('Assumptions (T&amp;D)'!$C$20,Model!Z$1,'Assumptions (T&amp;D)'!$C$23,Model!$D$2866)</f>
        <v>-0.0519151799</v>
      </c>
      <c r="H2922" s="373">
        <f>IPMT('Assumptions (T&amp;D)'!$C$20,Model!AA$1,'Assumptions (T&amp;D)'!$C$23,Model!$D$2866)</f>
        <v>-0.04860609668</v>
      </c>
      <c r="I2922" s="373">
        <f>IPMT('Assumptions (T&amp;D)'!$C$20,Model!AB$1,'Assumptions (T&amp;D)'!$C$23,Model!$D$2866)</f>
        <v>-0.04513983199</v>
      </c>
      <c r="J2922" s="373">
        <f>IPMT('Assumptions (T&amp;D)'!$C$20,Model!AC$1,'Assumptions (T&amp;D)'!$C$23,Model!$D$2866)</f>
        <v>-0.04150891974</v>
      </c>
      <c r="K2922" s="373">
        <f>IPMT('Assumptions (T&amp;D)'!$C$20,Model!AD$1,'Assumptions (T&amp;D)'!$C$23,Model!$D$2866)</f>
        <v>-0.03770553916</v>
      </c>
      <c r="L2922" s="373">
        <f>IPMT('Assumptions (T&amp;D)'!$C$20,Model!AE$1,'Assumptions (T&amp;D)'!$C$23,Model!$D$2866)</f>
        <v>-0.03372149799</v>
      </c>
      <c r="M2922" s="373">
        <f>IPMT('Assumptions (T&amp;D)'!$C$20,Model!AF$1,'Assumptions (T&amp;D)'!$C$23,Model!$D$2866)</f>
        <v>-0.02954821487</v>
      </c>
      <c r="N2922" s="373">
        <f>IPMT('Assumptions (T&amp;D)'!$C$20,Model!AG$1,'Assumptions (T&amp;D)'!$C$23,Model!$D$2866)</f>
        <v>-0.02517670081</v>
      </c>
      <c r="O2922" s="373">
        <f>IPMT('Assumptions (T&amp;D)'!$C$20,Model!AH$1,'Assumptions (T&amp;D)'!$C$23,Model!$D$2866)</f>
        <v>-0.02059753982</v>
      </c>
      <c r="P2922" s="373">
        <f>IPMT('Assumptions (T&amp;D)'!$C$20,Model!AI$1,'Assumptions (T&amp;D)'!$C$23,Model!$D$2866)</f>
        <v>-0.01580086869</v>
      </c>
      <c r="Q2922" s="373">
        <f>IPMT('Assumptions (T&amp;D)'!$C$20,Model!AJ$1,'Assumptions (T&amp;D)'!$C$23,Model!$D$2866)</f>
        <v>-0.01077635568</v>
      </c>
      <c r="R2922" s="373">
        <f>IPMT('Assumptions (T&amp;D)'!$C$20,Model!AK$1,'Assumptions (T&amp;D)'!$C$23,Model!$D$2866)</f>
        <v>-0.005513178304</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-0.05890576158</v>
      </c>
      <c r="F2923" s="373">
        <f>IPMT('Assumptions (T&amp;D)'!$C$20,Model!X$1,'Assumptions (T&amp;D)'!$C$23,Model!$E$2866)</f>
        <v>-0.0561241647</v>
      </c>
      <c r="G2923" s="373">
        <f>IPMT('Assumptions (T&amp;D)'!$C$20,Model!Y$1,'Assumptions (T&amp;D)'!$C$23,Model!$E$2866)</f>
        <v>-0.05321044196</v>
      </c>
      <c r="H2923" s="373">
        <f>IPMT('Assumptions (T&amp;D)'!$C$20,Model!Z$1,'Assumptions (T&amp;D)'!$C$23,Model!$E$2866)</f>
        <v>-0.05015831739</v>
      </c>
      <c r="I2923" s="373">
        <f>IPMT('Assumptions (T&amp;D)'!$C$20,Model!AA$1,'Assumptions (T&amp;D)'!$C$23,Model!$E$2866)</f>
        <v>-0.04696121691</v>
      </c>
      <c r="J2923" s="373">
        <f>IPMT('Assumptions (T&amp;D)'!$C$20,Model!AB$1,'Assumptions (T&amp;D)'!$C$23,Model!$E$2866)</f>
        <v>-0.04361225415</v>
      </c>
      <c r="K2923" s="373">
        <f>IPMT('Assumptions (T&amp;D)'!$C$20,Model!AC$1,'Assumptions (T&amp;D)'!$C$23,Model!$E$2866)</f>
        <v>-0.04010421566</v>
      </c>
      <c r="L2923" s="373">
        <f>IPMT('Assumptions (T&amp;D)'!$C$20,Model!AD$1,'Assumptions (T&amp;D)'!$C$23,Model!$E$2866)</f>
        <v>-0.03642954535</v>
      </c>
      <c r="M2923" s="373">
        <f>IPMT('Assumptions (T&amp;D)'!$C$20,Model!AE$1,'Assumptions (T&amp;D)'!$C$23,Model!$E$2866)</f>
        <v>-0.03258032819</v>
      </c>
      <c r="N2923" s="373">
        <f>IPMT('Assumptions (T&amp;D)'!$C$20,Model!AF$1,'Assumptions (T&amp;D)'!$C$23,Model!$E$2866)</f>
        <v>-0.02854827322</v>
      </c>
      <c r="O2923" s="373">
        <f>IPMT('Assumptions (T&amp;D)'!$C$20,Model!AG$1,'Assumptions (T&amp;D)'!$C$23,Model!$E$2866)</f>
        <v>-0.02432469564</v>
      </c>
      <c r="P2923" s="373">
        <f>IPMT('Assumptions (T&amp;D)'!$C$20,Model!AH$1,'Assumptions (T&amp;D)'!$C$23,Model!$E$2866)</f>
        <v>-0.01990049812</v>
      </c>
      <c r="Q2923" s="373">
        <f>IPMT('Assumptions (T&amp;D)'!$C$20,Model!AI$1,'Assumptions (T&amp;D)'!$C$23,Model!$E$2866)</f>
        <v>-0.01526615122</v>
      </c>
      <c r="R2923" s="373">
        <f>IPMT('Assumptions (T&amp;D)'!$C$20,Model!AJ$1,'Assumptions (T&amp;D)'!$C$23,Model!$E$2866)</f>
        <v>-0.01041167284</v>
      </c>
      <c r="S2923" s="373">
        <f>IPMT('Assumptions (T&amp;D)'!$C$20,Model!AK$1,'Assumptions (T&amp;D)'!$C$23,Model!$E$2866)</f>
        <v>-0.00532660674</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-0.05472348656</v>
      </c>
      <c r="G2924" s="373">
        <f>IPMT('Assumptions (T&amp;D)'!$C$20,Model!X$1,'Assumptions (T&amp;D)'!$C$23,Model!$F$2866)</f>
        <v>-0.05213938145</v>
      </c>
      <c r="H2924" s="373">
        <f>IPMT('Assumptions (T&amp;D)'!$C$20,Model!Y$1,'Assumptions (T&amp;D)'!$C$23,Model!$F$2866)</f>
        <v>-0.04943253134</v>
      </c>
      <c r="I2924" s="373">
        <f>IPMT('Assumptions (T&amp;D)'!$C$20,Model!Z$1,'Assumptions (T&amp;D)'!$C$23,Model!$F$2866)</f>
        <v>-0.04659710586</v>
      </c>
      <c r="J2924" s="373">
        <f>IPMT('Assumptions (T&amp;D)'!$C$20,Model!AA$1,'Assumptions (T&amp;D)'!$C$23,Model!$F$2866)</f>
        <v>-0.04362699766</v>
      </c>
      <c r="K2924" s="373">
        <f>IPMT('Assumptions (T&amp;D)'!$C$20,Model!AB$1,'Assumptions (T&amp;D)'!$C$23,Model!$F$2866)</f>
        <v>-0.04051580932</v>
      </c>
      <c r="L2924" s="373">
        <f>IPMT('Assumptions (T&amp;D)'!$C$20,Model!AC$1,'Assumptions (T&amp;D)'!$C$23,Model!$F$2866)</f>
        <v>-0.03725683954</v>
      </c>
      <c r="M2924" s="373">
        <f>IPMT('Assumptions (T&amp;D)'!$C$20,Model!AD$1,'Assumptions (T&amp;D)'!$C$23,Model!$F$2866)</f>
        <v>-0.03384306869</v>
      </c>
      <c r="N2924" s="373">
        <f>IPMT('Assumptions (T&amp;D)'!$C$20,Model!AE$1,'Assumptions (T&amp;D)'!$C$23,Model!$F$2866)</f>
        <v>-0.03026714372</v>
      </c>
      <c r="O2924" s="373">
        <f>IPMT('Assumptions (T&amp;D)'!$C$20,Model!AF$1,'Assumptions (T&amp;D)'!$C$23,Model!$F$2866)</f>
        <v>-0.02652136232</v>
      </c>
      <c r="P2924" s="373">
        <f>IPMT('Assumptions (T&amp;D)'!$C$20,Model!AG$1,'Assumptions (T&amp;D)'!$C$23,Model!$F$2866)</f>
        <v>-0.02259765631</v>
      </c>
      <c r="Q2924" s="373">
        <f>IPMT('Assumptions (T&amp;D)'!$C$20,Model!AH$1,'Assumptions (T&amp;D)'!$C$23,Model!$F$2866)</f>
        <v>-0.01848757426</v>
      </c>
      <c r="R2924" s="373">
        <f>IPMT('Assumptions (T&amp;D)'!$C$20,Model!AI$1,'Assumptions (T&amp;D)'!$C$23,Model!$F$2866)</f>
        <v>-0.01418226331</v>
      </c>
      <c r="S2924" s="373">
        <f>IPMT('Assumptions (T&amp;D)'!$C$20,Model!AJ$1,'Assumptions (T&amp;D)'!$C$23,Model!$F$2866)</f>
        <v>-0.009672450088</v>
      </c>
      <c r="T2924" s="373">
        <f>IPMT('Assumptions (T&amp;D)'!$C$20,Model!AK$1,'Assumptions (T&amp;D)'!$C$23,Model!$F$2866)</f>
        <v>-0.004948420741</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-0.06029222233</v>
      </c>
      <c r="H2925" s="373">
        <f>IPMT('Assumptions (T&amp;D)'!$C$20,Model!X$1,'Assumptions (T&amp;D)'!$C$23,Model!$G$2866)</f>
        <v>-0.0574451552</v>
      </c>
      <c r="I2925" s="373">
        <f>IPMT('Assumptions (T&amp;D)'!$C$20,Model!Y$1,'Assumptions (T&amp;D)'!$C$23,Model!$G$2866)</f>
        <v>-0.05446285237</v>
      </c>
      <c r="J2925" s="373">
        <f>IPMT('Assumptions (T&amp;D)'!$C$20,Model!Z$1,'Assumptions (T&amp;D)'!$C$23,Model!$G$2866)</f>
        <v>-0.05133889016</v>
      </c>
      <c r="K2925" s="373">
        <f>IPMT('Assumptions (T&amp;D)'!$C$20,Model!AA$1,'Assumptions (T&amp;D)'!$C$23,Model!$G$2866)</f>
        <v>-0.04806653975</v>
      </c>
      <c r="L2925" s="373">
        <f>IPMT('Assumptions (T&amp;D)'!$C$20,Model!AB$1,'Assumptions (T&amp;D)'!$C$23,Model!$G$2866)</f>
        <v>-0.0446387527</v>
      </c>
      <c r="M2925" s="373">
        <f>IPMT('Assumptions (T&amp;D)'!$C$20,Model!AC$1,'Assumptions (T&amp;D)'!$C$23,Model!$G$2866)</f>
        <v>-0.04104814575</v>
      </c>
      <c r="N2925" s="373">
        <f>IPMT('Assumptions (T&amp;D)'!$C$20,Model!AD$1,'Assumptions (T&amp;D)'!$C$23,Model!$G$2866)</f>
        <v>-0.03728698498</v>
      </c>
      <c r="O2925" s="373">
        <f>IPMT('Assumptions (T&amp;D)'!$C$20,Model!AE$1,'Assumptions (T&amp;D)'!$C$23,Model!$G$2866)</f>
        <v>-0.03334716907</v>
      </c>
      <c r="P2925" s="373">
        <f>IPMT('Assumptions (T&amp;D)'!$C$20,Model!AF$1,'Assumptions (T&amp;D)'!$C$23,Model!$G$2866)</f>
        <v>-0.02922021191</v>
      </c>
      <c r="Q2925" s="373">
        <f>IPMT('Assumptions (T&amp;D)'!$C$20,Model!AG$1,'Assumptions (T&amp;D)'!$C$23,Model!$G$2866)</f>
        <v>-0.02489722428</v>
      </c>
      <c r="R2925" s="373">
        <f>IPMT('Assumptions (T&amp;D)'!$C$20,Model!AH$1,'Assumptions (T&amp;D)'!$C$23,Model!$G$2866)</f>
        <v>-0.02036889474</v>
      </c>
      <c r="S2925" s="373">
        <f>IPMT('Assumptions (T&amp;D)'!$C$20,Model!AI$1,'Assumptions (T&amp;D)'!$C$23,Model!$G$2866)</f>
        <v>-0.01562546954</v>
      </c>
      <c r="T2925" s="373">
        <f>IPMT('Assumptions (T&amp;D)'!$C$20,Model!AJ$1,'Assumptions (T&amp;D)'!$C$23,Model!$G$2866)</f>
        <v>-0.01065673165</v>
      </c>
      <c r="U2925" s="373">
        <f>IPMT('Assumptions (T&amp;D)'!$C$20,Model!AK$1,'Assumptions (T&amp;D)'!$C$23,Model!$G$2866)</f>
        <v>-0.005451978707</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-0.05893712938</v>
      </c>
      <c r="I2926" s="373">
        <f>IPMT('Assumptions (T&amp;D)'!$C$20,Model!X$1,'Assumptions (T&amp;D)'!$C$23,Model!$H$2866)</f>
        <v>-0.05615405128</v>
      </c>
      <c r="J2926" s="373">
        <f>IPMT('Assumptions (T&amp;D)'!$C$20,Model!Y$1,'Assumptions (T&amp;D)'!$C$23,Model!$H$2866)</f>
        <v>-0.05323877696</v>
      </c>
      <c r="K2926" s="373">
        <f>IPMT('Assumptions (T&amp;D)'!$C$20,Model!Z$1,'Assumptions (T&amp;D)'!$C$23,Model!$H$2866)</f>
        <v>-0.05018502711</v>
      </c>
      <c r="L2926" s="373">
        <f>IPMT('Assumptions (T&amp;D)'!$C$20,Model!AA$1,'Assumptions (T&amp;D)'!$C$23,Model!$H$2866)</f>
        <v>-0.04698622414</v>
      </c>
      <c r="M2926" s="373">
        <f>IPMT('Assumptions (T&amp;D)'!$C$20,Model!AB$1,'Assumptions (T&amp;D)'!$C$23,Model!$H$2866)</f>
        <v>-0.04363547803</v>
      </c>
      <c r="N2926" s="373">
        <f>IPMT('Assumptions (T&amp;D)'!$C$20,Model!AC$1,'Assumptions (T&amp;D)'!$C$23,Model!$H$2866)</f>
        <v>-0.04012557149</v>
      </c>
      <c r="O2926" s="373">
        <f>IPMT('Assumptions (T&amp;D)'!$C$20,Model!AD$1,'Assumptions (T&amp;D)'!$C$23,Model!$H$2866)</f>
        <v>-0.03644894438</v>
      </c>
      <c r="P2926" s="373">
        <f>IPMT('Assumptions (T&amp;D)'!$C$20,Model!AE$1,'Assumptions (T&amp;D)'!$C$23,Model!$H$2866)</f>
        <v>-0.03259767748</v>
      </c>
      <c r="Q2926" s="373">
        <f>IPMT('Assumptions (T&amp;D)'!$C$20,Model!AF$1,'Assumptions (T&amp;D)'!$C$23,Model!$H$2866)</f>
        <v>-0.02856347541</v>
      </c>
      <c r="R2926" s="373">
        <f>IPMT('Assumptions (T&amp;D)'!$C$20,Model!AG$1,'Assumptions (T&amp;D)'!$C$23,Model!$H$2866)</f>
        <v>-0.02433764874</v>
      </c>
      <c r="S2926" s="373">
        <f>IPMT('Assumptions (T&amp;D)'!$C$20,Model!AH$1,'Assumptions (T&amp;D)'!$C$23,Model!$H$2866)</f>
        <v>-0.0199110953</v>
      </c>
      <c r="T2926" s="373">
        <f>IPMT('Assumptions (T&amp;D)'!$C$20,Model!AI$1,'Assumptions (T&amp;D)'!$C$23,Model!$H$2866)</f>
        <v>-0.01527428057</v>
      </c>
      <c r="U2926" s="373">
        <f>IPMT('Assumptions (T&amp;D)'!$C$20,Model!AJ$1,'Assumptions (T&amp;D)'!$C$23,Model!$H$2866)</f>
        <v>-0.01041721714</v>
      </c>
      <c r="V2926" s="373">
        <f>IPMT('Assumptions (T&amp;D)'!$C$20,Model!AK$1,'Assumptions (T&amp;D)'!$C$23,Model!$H$2866)</f>
        <v>-0.005329443202</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-0.06711058915</v>
      </c>
      <c r="J2927" s="373">
        <f>IPMT('Assumptions (T&amp;D)'!$C$20,Model!X$1,'Assumptions (T&amp;D)'!$C$23,Model!$I$2866)</f>
        <v>-0.063941551</v>
      </c>
      <c r="K2927" s="373">
        <f>IPMT('Assumptions (T&amp;D)'!$C$20,Model!Y$1,'Assumptions (T&amp;D)'!$C$23,Model!$I$2866)</f>
        <v>-0.06062198353</v>
      </c>
      <c r="L2927" s="373">
        <f>IPMT('Assumptions (T&amp;D)'!$C$20,Model!Z$1,'Assumptions (T&amp;D)'!$C$23,Model!$I$2866)</f>
        <v>-0.05714473662</v>
      </c>
      <c r="M2927" s="373">
        <f>IPMT('Assumptions (T&amp;D)'!$C$20,Model!AA$1,'Assumptions (T&amp;D)'!$C$23,Model!$I$2866)</f>
        <v>-0.05350232047</v>
      </c>
      <c r="N2927" s="373">
        <f>IPMT('Assumptions (T&amp;D)'!$C$20,Model!AB$1,'Assumptions (T&amp;D)'!$C$23,Model!$I$2866)</f>
        <v>-0.04968688956</v>
      </c>
      <c r="O2927" s="373">
        <f>IPMT('Assumptions (T&amp;D)'!$C$20,Model!AC$1,'Assumptions (T&amp;D)'!$C$23,Model!$I$2866)</f>
        <v>-0.04569022568</v>
      </c>
      <c r="P2927" s="373">
        <f>IPMT('Assumptions (T&amp;D)'!$C$20,Model!AD$1,'Assumptions (T&amp;D)'!$C$23,Model!$I$2866)</f>
        <v>-0.04150372026</v>
      </c>
      <c r="Q2927" s="373">
        <f>IPMT('Assumptions (T&amp;D)'!$C$20,Model!AE$1,'Assumptions (T&amp;D)'!$C$23,Model!$I$2866)</f>
        <v>-0.03711835584</v>
      </c>
      <c r="R2927" s="373">
        <f>IPMT('Assumptions (T&amp;D)'!$C$20,Model!AF$1,'Assumptions (T&amp;D)'!$C$23,Model!$I$2866)</f>
        <v>-0.03252468661</v>
      </c>
      <c r="S2927" s="373">
        <f>IPMT('Assumptions (T&amp;D)'!$C$20,Model!AG$1,'Assumptions (T&amp;D)'!$C$23,Model!$I$2866)</f>
        <v>-0.02771281809</v>
      </c>
      <c r="T2927" s="373">
        <f>IPMT('Assumptions (T&amp;D)'!$C$20,Model!AH$1,'Assumptions (T&amp;D)'!$C$23,Model!$I$2866)</f>
        <v>-0.02267238581</v>
      </c>
      <c r="U2927" s="373">
        <f>IPMT('Assumptions (T&amp;D)'!$C$20,Model!AI$1,'Assumptions (T&amp;D)'!$C$23,Model!$I$2866)</f>
        <v>-0.017392533</v>
      </c>
      <c r="V2927" s="373">
        <f>IPMT('Assumptions (T&amp;D)'!$C$20,Model!AJ$1,'Assumptions (T&amp;D)'!$C$23,Model!$I$2866)</f>
        <v>-0.01186188718</v>
      </c>
      <c r="W2927" s="373">
        <f>IPMT('Assumptions (T&amp;D)'!$C$20,Model!AK$1,'Assumptions (T&amp;D)'!$C$23,Model!$I$2866)</f>
        <v>-0.00606853569</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-0.07378889112</v>
      </c>
      <c r="K2928" s="373">
        <f>IPMT('Assumptions (T&amp;D)'!$C$20,Model!X$1,'Assumptions (T&amp;D)'!$C$23,Model!$J$2866)</f>
        <v>-0.07030449597</v>
      </c>
      <c r="L2928" s="373">
        <f>IPMT('Assumptions (T&amp;D)'!$C$20,Model!Y$1,'Assumptions (T&amp;D)'!$C$23,Model!$J$2866)</f>
        <v>-0.06665459206</v>
      </c>
      <c r="M2928" s="373">
        <f>IPMT('Assumptions (T&amp;D)'!$C$20,Model!Z$1,'Assumptions (T&amp;D)'!$C$23,Model!$J$2866)</f>
        <v>-0.06283131771</v>
      </c>
      <c r="N2928" s="373">
        <f>IPMT('Assumptions (T&amp;D)'!$C$20,Model!AA$1,'Assumptions (T&amp;D)'!$C$23,Model!$J$2866)</f>
        <v>-0.05882643782</v>
      </c>
      <c r="O2928" s="373">
        <f>IPMT('Assumptions (T&amp;D)'!$C$20,Model!AB$1,'Assumptions (T&amp;D)'!$C$23,Model!$J$2866)</f>
        <v>-0.05463132615</v>
      </c>
      <c r="P2928" s="373">
        <f>IPMT('Assumptions (T&amp;D)'!$C$20,Model!AC$1,'Assumptions (T&amp;D)'!$C$23,Model!$J$2866)</f>
        <v>-0.05023694667</v>
      </c>
      <c r="Q2928" s="373">
        <f>IPMT('Assumptions (T&amp;D)'!$C$20,Model!AD$1,'Assumptions (T&amp;D)'!$C$23,Model!$J$2866)</f>
        <v>-0.04563383416</v>
      </c>
      <c r="R2928" s="373">
        <f>IPMT('Assumptions (T&amp;D)'!$C$20,Model!AE$1,'Assumptions (T&amp;D)'!$C$23,Model!$J$2866)</f>
        <v>-0.04081207381</v>
      </c>
      <c r="S2928" s="373">
        <f>IPMT('Assumptions (T&amp;D)'!$C$20,Model!AF$1,'Assumptions (T&amp;D)'!$C$23,Model!$J$2866)</f>
        <v>-0.03576127984</v>
      </c>
      <c r="T2928" s="373">
        <f>IPMT('Assumptions (T&amp;D)'!$C$20,Model!AG$1,'Assumptions (T&amp;D)'!$C$23,Model!$J$2866)</f>
        <v>-0.03047057316</v>
      </c>
      <c r="U2928" s="373">
        <f>IPMT('Assumptions (T&amp;D)'!$C$20,Model!AH$1,'Assumptions (T&amp;D)'!$C$23,Model!$J$2866)</f>
        <v>-0.02492855791</v>
      </c>
      <c r="V2928" s="373">
        <f>IPMT('Assumptions (T&amp;D)'!$C$20,Model!AI$1,'Assumptions (T&amp;D)'!$C$23,Model!$J$2866)</f>
        <v>-0.01912329694</v>
      </c>
      <c r="W2928" s="373">
        <f>IPMT('Assumptions (T&amp;D)'!$C$20,Model!AJ$1,'Assumptions (T&amp;D)'!$C$23,Model!$J$2866)</f>
        <v>-0.01304228607</v>
      </c>
      <c r="X2928" s="373">
        <f>IPMT('Assumptions (T&amp;D)'!$C$20,Model!AK$1,'Assumptions (T&amp;D)'!$C$23,Model!$J$2866)</f>
        <v>-0.006672427182</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-0.08984530044</v>
      </c>
      <c r="L2929" s="373">
        <f>IPMT('Assumptions (T&amp;D)'!$C$20,Model!X$1,'Assumptions (T&amp;D)'!$C$23,Model!$K$2866)</f>
        <v>-0.08560270344</v>
      </c>
      <c r="M2929" s="373">
        <f>IPMT('Assumptions (T&amp;D)'!$C$20,Model!Y$1,'Assumptions (T&amp;D)'!$C$23,Model!$K$2866)</f>
        <v>-0.08115858307</v>
      </c>
      <c r="N2929" s="373">
        <f>IPMT('Assumptions (T&amp;D)'!$C$20,Model!Z$1,'Assumptions (T&amp;D)'!$C$23,Model!$K$2866)</f>
        <v>-0.07650336699</v>
      </c>
      <c r="O2929" s="373">
        <f>IPMT('Assumptions (T&amp;D)'!$C$20,Model!AA$1,'Assumptions (T&amp;D)'!$C$23,Model!$K$2866)</f>
        <v>-0.07162702814</v>
      </c>
      <c r="P2929" s="373">
        <f>IPMT('Assumptions (T&amp;D)'!$C$20,Model!AB$1,'Assumptions (T&amp;D)'!$C$23,Model!$K$2866)</f>
        <v>-0.0665190632</v>
      </c>
      <c r="Q2929" s="373">
        <f>IPMT('Assumptions (T&amp;D)'!$C$20,Model!AC$1,'Assumptions (T&amp;D)'!$C$23,Model!$K$2866)</f>
        <v>-0.06116846992</v>
      </c>
      <c r="R2929" s="373">
        <f>IPMT('Assumptions (T&amp;D)'!$C$20,Model!AD$1,'Assumptions (T&amp;D)'!$C$23,Model!$K$2866)</f>
        <v>-0.05556372346</v>
      </c>
      <c r="S2929" s="373">
        <f>IPMT('Assumptions (T&amp;D)'!$C$20,Model!AE$1,'Assumptions (T&amp;D)'!$C$23,Model!$K$2866)</f>
        <v>-0.04969275154</v>
      </c>
      <c r="T2929" s="373">
        <f>IPMT('Assumptions (T&amp;D)'!$C$20,Model!AF$1,'Assumptions (T&amp;D)'!$C$23,Model!$K$2866)</f>
        <v>-0.04354290846</v>
      </c>
      <c r="U2929" s="373">
        <f>IPMT('Assumptions (T&amp;D)'!$C$20,Model!AG$1,'Assumptions (T&amp;D)'!$C$23,Model!$K$2866)</f>
        <v>-0.03710094783</v>
      </c>
      <c r="V2929" s="373">
        <f>IPMT('Assumptions (T&amp;D)'!$C$20,Model!AH$1,'Assumptions (T&amp;D)'!$C$23,Model!$K$2866)</f>
        <v>-0.03035299408</v>
      </c>
      <c r="W2929" s="373">
        <f>IPMT('Assumptions (T&amp;D)'!$C$20,Model!AI$1,'Assumptions (T&amp;D)'!$C$23,Model!$K$2866)</f>
        <v>-0.02328451252</v>
      </c>
      <c r="X2929" s="373">
        <f>IPMT('Assumptions (T&amp;D)'!$C$20,Model!AJ$1,'Assumptions (T&amp;D)'!$C$23,Model!$K$2866)</f>
        <v>-0.01588027808</v>
      </c>
      <c r="Y2929" s="373">
        <f>IPMT('Assumptions (T&amp;D)'!$C$20,Model!AK$1,'Assumptions (T&amp;D)'!$C$23,Model!$K$2866)</f>
        <v>-0.00812434251</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-0.08621994365</v>
      </c>
      <c r="M2930" s="373">
        <f>IPMT('Assumptions (T&amp;D)'!$C$20,Model!X$1,'Assumptions (T&amp;D)'!$C$23,Model!$L$2866)</f>
        <v>-0.0821485401</v>
      </c>
      <c r="N2930" s="373">
        <f>IPMT('Assumptions (T&amp;D)'!$C$20,Model!Y$1,'Assumptions (T&amp;D)'!$C$23,Model!$L$2866)</f>
        <v>-0.07788374488</v>
      </c>
      <c r="O2930" s="373">
        <f>IPMT('Assumptions (T&amp;D)'!$C$20,Model!Z$1,'Assumptions (T&amp;D)'!$C$23,Model!$L$2866)</f>
        <v>-0.0734163719</v>
      </c>
      <c r="P2930" s="373">
        <f>IPMT('Assumptions (T&amp;D)'!$C$20,Model!AA$1,'Assumptions (T&amp;D)'!$C$23,Model!$L$2866)</f>
        <v>-0.06873679869</v>
      </c>
      <c r="Q2930" s="373">
        <f>IPMT('Assumptions (T&amp;D)'!$C$20,Model!AB$1,'Assumptions (T&amp;D)'!$C$23,Model!$L$2866)</f>
        <v>-0.06383494576</v>
      </c>
      <c r="R2930" s="373">
        <f>IPMT('Assumptions (T&amp;D)'!$C$20,Model!AC$1,'Assumptions (T&amp;D)'!$C$23,Model!$L$2866)</f>
        <v>-0.05870025481</v>
      </c>
      <c r="S2930" s="373">
        <f>IPMT('Assumptions (T&amp;D)'!$C$20,Model!AD$1,'Assumptions (T&amp;D)'!$C$23,Model!$L$2866)</f>
        <v>-0.05332166604</v>
      </c>
      <c r="T2930" s="373">
        <f>IPMT('Assumptions (T&amp;D)'!$C$20,Model!AE$1,'Assumptions (T&amp;D)'!$C$23,Model!$L$2866)</f>
        <v>-0.04768759431</v>
      </c>
      <c r="U2930" s="373">
        <f>IPMT('Assumptions (T&amp;D)'!$C$20,Model!AF$1,'Assumptions (T&amp;D)'!$C$23,Model!$L$2866)</f>
        <v>-0.04178590416</v>
      </c>
      <c r="V2930" s="373">
        <f>IPMT('Assumptions (T&amp;D)'!$C$20,Model!AG$1,'Assumptions (T&amp;D)'!$C$23,Model!$L$2866)</f>
        <v>-0.03560388374</v>
      </c>
      <c r="W2930" s="373">
        <f>IPMT('Assumptions (T&amp;D)'!$C$20,Model!AH$1,'Assumptions (T&amp;D)'!$C$23,Model!$L$2866)</f>
        <v>-0.02912821735</v>
      </c>
      <c r="X2930" s="373">
        <f>IPMT('Assumptions (T&amp;D)'!$C$20,Model!AI$1,'Assumptions (T&amp;D)'!$C$23,Model!$L$2866)</f>
        <v>-0.0223449568</v>
      </c>
      <c r="Y2930" s="373">
        <f>IPMT('Assumptions (T&amp;D)'!$C$20,Model!AJ$1,'Assumptions (T&amp;D)'!$C$23,Model!$L$2866)</f>
        <v>-0.01523949138</v>
      </c>
      <c r="Z2930" s="373">
        <f>IPMT('Assumptions (T&amp;D)'!$C$20,Model!AK$1,'Assumptions (T&amp;D)'!$C$23,Model!$L$2866)</f>
        <v>-0.007796516345</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-0.07768477029</v>
      </c>
      <c r="N2931" s="373">
        <f>IPMT('Assumptions (T&amp;D)'!$C$20,Model!X$1,'Assumptions (T&amp;D)'!$C$23,Model!$M$2866)</f>
        <v>-0.07401640731</v>
      </c>
      <c r="O2931" s="373">
        <f>IPMT('Assumptions (T&amp;D)'!$C$20,Model!Y$1,'Assumptions (T&amp;D)'!$C$23,Model!$M$2866)</f>
        <v>-0.07017379709</v>
      </c>
      <c r="P2931" s="373">
        <f>IPMT('Assumptions (T&amp;D)'!$C$20,Model!Z$1,'Assumptions (T&amp;D)'!$C$23,Model!$M$2866)</f>
        <v>-0.06614866288</v>
      </c>
      <c r="Q2931" s="373">
        <f>IPMT('Assumptions (T&amp;D)'!$C$20,Model!AA$1,'Assumptions (T&amp;D)'!$C$23,Model!$M$2866)</f>
        <v>-0.0619323348</v>
      </c>
      <c r="R2931" s="373">
        <f>IPMT('Assumptions (T&amp;D)'!$C$20,Model!AB$1,'Assumptions (T&amp;D)'!$C$23,Model!$M$2866)</f>
        <v>-0.05751573114</v>
      </c>
      <c r="S2931" s="373">
        <f>IPMT('Assumptions (T&amp;D)'!$C$20,Model!AC$1,'Assumptions (T&amp;D)'!$C$23,Model!$M$2866)</f>
        <v>-0.0528893388</v>
      </c>
      <c r="T2931" s="373">
        <f>IPMT('Assumptions (T&amp;D)'!$C$20,Model!AD$1,'Assumptions (T&amp;D)'!$C$23,Model!$M$2866)</f>
        <v>-0.04804319282</v>
      </c>
      <c r="U2931" s="373">
        <f>IPMT('Assumptions (T&amp;D)'!$C$20,Model!AE$1,'Assumptions (T&amp;D)'!$C$23,Model!$M$2866)</f>
        <v>-0.04296685491</v>
      </c>
      <c r="V2931" s="373">
        <f>IPMT('Assumptions (T&amp;D)'!$C$20,Model!AF$1,'Assumptions (T&amp;D)'!$C$23,Model!$M$2866)</f>
        <v>-0.03764939095</v>
      </c>
      <c r="W2931" s="373">
        <f>IPMT('Assumptions (T&amp;D)'!$C$20,Model!AG$1,'Assumptions (T&amp;D)'!$C$23,Model!$M$2866)</f>
        <v>-0.03207934745</v>
      </c>
      <c r="X2931" s="373">
        <f>IPMT('Assumptions (T&amp;D)'!$C$20,Model!AH$1,'Assumptions (T&amp;D)'!$C$23,Model!$M$2866)</f>
        <v>-0.02624472689</v>
      </c>
      <c r="Y2931" s="373">
        <f>IPMT('Assumptions (T&amp;D)'!$C$20,Model!AI$1,'Assumptions (T&amp;D)'!$C$23,Model!$M$2866)</f>
        <v>-0.02013296185</v>
      </c>
      <c r="Z2931" s="373">
        <f>IPMT('Assumptions (T&amp;D)'!$C$20,Model!AJ$1,'Assumptions (T&amp;D)'!$C$23,Model!$M$2866)</f>
        <v>-0.01373088797</v>
      </c>
      <c r="AA2931" s="373">
        <f>IPMT('Assumptions (T&amp;D)'!$C$20,Model!AK$1,'Assumptions (T&amp;D)'!$C$23,Model!$M$2866)</f>
        <v>-0.007024715578</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-0.08245452653</v>
      </c>
      <c r="O2932" s="373">
        <f>IPMT('Assumptions (T&amp;D)'!$C$20,Model!X$1,'Assumptions (T&amp;D)'!$C$23,Model!$N$2866)</f>
        <v>-0.07856093025</v>
      </c>
      <c r="P2932" s="373">
        <f>IPMT('Assumptions (T&amp;D)'!$C$20,Model!Y$1,'Assumptions (T&amp;D)'!$C$23,Model!$N$2866)</f>
        <v>-0.07448238815</v>
      </c>
      <c r="Q2932" s="373">
        <f>IPMT('Assumptions (T&amp;D)'!$C$20,Model!Z$1,'Assumptions (T&amp;D)'!$C$23,Model!$N$2866)</f>
        <v>-0.0702101153</v>
      </c>
      <c r="R2932" s="373">
        <f>IPMT('Assumptions (T&amp;D)'!$C$20,Model!AA$1,'Assumptions (T&amp;D)'!$C$23,Model!$N$2866)</f>
        <v>-0.06573490948</v>
      </c>
      <c r="S2932" s="373">
        <f>IPMT('Assumptions (T&amp;D)'!$C$20,Model!AB$1,'Assumptions (T&amp;D)'!$C$23,Model!$N$2866)</f>
        <v>-0.06104713139</v>
      </c>
      <c r="T2932" s="373">
        <f>IPMT('Assumptions (T&amp;D)'!$C$20,Model!AC$1,'Assumptions (T&amp;D)'!$C$23,Model!$N$2866)</f>
        <v>-0.05613668384</v>
      </c>
      <c r="U2932" s="373">
        <f>IPMT('Assumptions (T&amp;D)'!$C$20,Model!AD$1,'Assumptions (T&amp;D)'!$C$23,Model!$N$2866)</f>
        <v>-0.05099299003</v>
      </c>
      <c r="V2932" s="373">
        <f>IPMT('Assumptions (T&amp;D)'!$C$20,Model!AE$1,'Assumptions (T&amp;D)'!$C$23,Model!$N$2866)</f>
        <v>-0.04560497077</v>
      </c>
      <c r="W2932" s="373">
        <f>IPMT('Assumptions (T&amp;D)'!$C$20,Model!AF$1,'Assumptions (T&amp;D)'!$C$23,Model!$N$2866)</f>
        <v>-0.03996102059</v>
      </c>
      <c r="X2932" s="373">
        <f>IPMT('Assumptions (T&amp;D)'!$C$20,Model!AG$1,'Assumptions (T&amp;D)'!$C$23,Model!$N$2866)</f>
        <v>-0.03404898278</v>
      </c>
      <c r="Y2932" s="373">
        <f>IPMT('Assumptions (T&amp;D)'!$C$20,Model!AH$1,'Assumptions (T&amp;D)'!$C$23,Model!$N$2866)</f>
        <v>-0.02785612317</v>
      </c>
      <c r="Z2932" s="373">
        <f>IPMT('Assumptions (T&amp;D)'!$C$20,Model!AI$1,'Assumptions (T&amp;D)'!$C$23,Model!$N$2866)</f>
        <v>-0.02136910273</v>
      </c>
      <c r="AA2932" s="373">
        <f>IPMT('Assumptions (T&amp;D)'!$C$20,Model!AJ$1,'Assumptions (T&amp;D)'!$C$23,Model!$N$2866)</f>
        <v>-0.01457394882</v>
      </c>
      <c r="AB2932" s="373">
        <f>IPMT('Assumptions (T&amp;D)'!$C$20,Model!AK$1,'Assumptions (T&amp;D)'!$C$23,Model!$N$2866)</f>
        <v>-0.007456025098</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-0.09164884427</v>
      </c>
      <c r="P2933" s="373">
        <f>IPMT('Assumptions (T&amp;D)'!$C$20,Model!X$1,'Assumptions (T&amp;D)'!$C$23,Model!$O$2866)</f>
        <v>-0.08732108187</v>
      </c>
      <c r="Q2933" s="373">
        <f>IPMT('Assumptions (T&amp;D)'!$C$20,Model!Y$1,'Assumptions (T&amp;D)'!$C$23,Model!$O$2866)</f>
        <v>-0.08278775077</v>
      </c>
      <c r="R2933" s="373">
        <f>IPMT('Assumptions (T&amp;D)'!$C$20,Model!Z$1,'Assumptions (T&amp;D)'!$C$23,Model!$O$2866)</f>
        <v>-0.07803908643</v>
      </c>
      <c r="S2933" s="373">
        <f>IPMT('Assumptions (T&amp;D)'!$C$20,Model!AA$1,'Assumptions (T&amp;D)'!$C$23,Model!$O$2866)</f>
        <v>-0.07306486054</v>
      </c>
      <c r="T2933" s="373">
        <f>IPMT('Assumptions (T&amp;D)'!$C$20,Model!AB$1,'Assumptions (T&amp;D)'!$C$23,Model!$O$2866)</f>
        <v>-0.06785435892</v>
      </c>
      <c r="U2933" s="373">
        <f>IPMT('Assumptions (T&amp;D)'!$C$20,Model!AC$1,'Assumptions (T&amp;D)'!$C$23,Model!$O$2866)</f>
        <v>-0.06239635847</v>
      </c>
      <c r="V2933" s="373">
        <f>IPMT('Assumptions (T&amp;D)'!$C$20,Model!AD$1,'Assumptions (T&amp;D)'!$C$23,Model!$O$2866)</f>
        <v>-0.056679103</v>
      </c>
      <c r="W2933" s="373">
        <f>IPMT('Assumptions (T&amp;D)'!$C$20,Model!AE$1,'Assumptions (T&amp;D)'!$C$23,Model!$O$2866)</f>
        <v>-0.0506902779</v>
      </c>
      <c r="X2933" s="373">
        <f>IPMT('Assumptions (T&amp;D)'!$C$20,Model!AF$1,'Assumptions (T&amp;D)'!$C$23,Model!$O$2866)</f>
        <v>-0.0444169836</v>
      </c>
      <c r="Y2933" s="373">
        <f>IPMT('Assumptions (T&amp;D)'!$C$20,Model!AG$1,'Assumptions (T&amp;D)'!$C$23,Model!$O$2866)</f>
        <v>-0.03784570783</v>
      </c>
      <c r="Z2933" s="373">
        <f>IPMT('Assumptions (T&amp;D)'!$C$20,Model!AH$1,'Assumptions (T&amp;D)'!$C$23,Model!$O$2866)</f>
        <v>-0.03096229645</v>
      </c>
      <c r="AA2933" s="373">
        <f>IPMT('Assumptions (T&amp;D)'!$C$20,Model!AI$1,'Assumptions (T&amp;D)'!$C$23,Model!$O$2866)</f>
        <v>-0.02375192304</v>
      </c>
      <c r="AB2933" s="373">
        <f>IPMT('Assumptions (T&amp;D)'!$C$20,Model!AJ$1,'Assumptions (T&amp;D)'!$C$23,Model!$O$2866)</f>
        <v>-0.01619905689</v>
      </c>
      <c r="AC2933" s="373">
        <f>IPMT('Assumptions (T&amp;D)'!$C$20,Model!AK$1,'Assumptions (T&amp;D)'!$C$23,Model!$O$2866)</f>
        <v>-0.008287429591</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-0.09740629968</v>
      </c>
      <c r="Q2934" s="373">
        <f>IPMT('Assumptions (T&amp;D)'!$C$20,Model!X$1,'Assumptions (T&amp;D)'!$C$23,Model!$P$2866)</f>
        <v>-0.09280666371</v>
      </c>
      <c r="R2934" s="373">
        <f>IPMT('Assumptions (T&amp;D)'!$C$20,Model!Y$1,'Assumptions (T&amp;D)'!$C$23,Model!$P$2866)</f>
        <v>-0.08798854503</v>
      </c>
      <c r="S2934" s="373">
        <f>IPMT('Assumptions (T&amp;D)'!$C$20,Model!Z$1,'Assumptions (T&amp;D)'!$C$23,Model!$P$2866)</f>
        <v>-0.08294156571</v>
      </c>
      <c r="T2934" s="373">
        <f>IPMT('Assumptions (T&amp;D)'!$C$20,Model!AA$1,'Assumptions (T&amp;D)'!$C$23,Model!$P$2866)</f>
        <v>-0.07765485488</v>
      </c>
      <c r="U2934" s="373">
        <f>IPMT('Assumptions (T&amp;D)'!$C$20,Model!AB$1,'Assumptions (T&amp;D)'!$C$23,Model!$P$2866)</f>
        <v>-0.07211702528</v>
      </c>
      <c r="V2934" s="373">
        <f>IPMT('Assumptions (T&amp;D)'!$C$20,Model!AC$1,'Assumptions (T&amp;D)'!$C$23,Model!$P$2866)</f>
        <v>-0.06631614878</v>
      </c>
      <c r="W2934" s="373">
        <f>IPMT('Assumptions (T&amp;D)'!$C$20,Model!AD$1,'Assumptions (T&amp;D)'!$C$23,Model!$P$2866)</f>
        <v>-0.06023973064</v>
      </c>
      <c r="X2934" s="373">
        <f>IPMT('Assumptions (T&amp;D)'!$C$20,Model!AE$1,'Assumptions (T&amp;D)'!$C$23,Model!$P$2866)</f>
        <v>-0.05387468264</v>
      </c>
      <c r="Y2934" s="373">
        <f>IPMT('Assumptions (T&amp;D)'!$C$20,Model!AF$1,'Assumptions (T&amp;D)'!$C$23,Model!$P$2866)</f>
        <v>-0.04720729487</v>
      </c>
      <c r="Z2934" s="373">
        <f>IPMT('Assumptions (T&amp;D)'!$C$20,Model!AG$1,'Assumptions (T&amp;D)'!$C$23,Model!$P$2866)</f>
        <v>-0.04022320617</v>
      </c>
      <c r="AA2934" s="373">
        <f>IPMT('Assumptions (T&amp;D)'!$C$20,Model!AH$1,'Assumptions (T&amp;D)'!$C$23,Model!$P$2866)</f>
        <v>-0.03290737326</v>
      </c>
      <c r="AB2934" s="373">
        <f>IPMT('Assumptions (T&amp;D)'!$C$20,Model!AI$1,'Assumptions (T&amp;D)'!$C$23,Model!$P$2866)</f>
        <v>-0.02524403828</v>
      </c>
      <c r="AC2934" s="373">
        <f>IPMT('Assumptions (T&amp;D)'!$C$20,Model!AJ$1,'Assumptions (T&amp;D)'!$C$23,Model!$P$2866)</f>
        <v>-0.0172166949</v>
      </c>
      <c r="AD2934" s="373">
        <f>IPMT('Assumptions (T&amp;D)'!$C$20,Model!AK$1,'Assumptions (T&amp;D)'!$C$23,Model!$P$2866)</f>
        <v>-0.008808052701</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-0.1262212278</v>
      </c>
      <c r="R2935" s="373">
        <f>IPMT('Assumptions (T&amp;D)'!$C$20,Model!X$1,'Assumptions (T&amp;D)'!$C$23,Model!$Q$2866)</f>
        <v>-0.1202609183</v>
      </c>
      <c r="S2935" s="373">
        <f>IPMT('Assumptions (T&amp;D)'!$C$20,Model!Y$1,'Assumptions (T&amp;D)'!$C$23,Model!$Q$2866)</f>
        <v>-0.114017494</v>
      </c>
      <c r="T2935" s="373">
        <f>IPMT('Assumptions (T&amp;D)'!$C$20,Model!Z$1,'Assumptions (T&amp;D)'!$C$23,Model!$Q$2866)</f>
        <v>-0.1074775071</v>
      </c>
      <c r="U2935" s="373">
        <f>IPMT('Assumptions (T&amp;D)'!$C$20,Model!AA$1,'Assumptions (T&amp;D)'!$C$23,Model!$Q$2866)</f>
        <v>-0.1006268708</v>
      </c>
      <c r="V2935" s="373">
        <f>IPMT('Assumptions (T&amp;D)'!$C$20,Model!AB$1,'Assumptions (T&amp;D)'!$C$23,Model!$Q$2866)</f>
        <v>-0.09345082925</v>
      </c>
      <c r="W2935" s="373">
        <f>IPMT('Assumptions (T&amp;D)'!$C$20,Model!AC$1,'Assumptions (T&amp;D)'!$C$23,Model!$Q$2866)</f>
        <v>-0.08593392575</v>
      </c>
      <c r="X2935" s="373">
        <f>IPMT('Assumptions (T&amp;D)'!$C$20,Model!AD$1,'Assumptions (T&amp;D)'!$C$23,Model!$Q$2866)</f>
        <v>-0.07805996933</v>
      </c>
      <c r="Y2935" s="373">
        <f>IPMT('Assumptions (T&amp;D)'!$C$20,Model!AE$1,'Assumptions (T&amp;D)'!$C$23,Model!$Q$2866)</f>
        <v>-0.06981199999</v>
      </c>
      <c r="Z2935" s="373">
        <f>IPMT('Assumptions (T&amp;D)'!$C$20,Model!AF$1,'Assumptions (T&amp;D)'!$C$23,Model!$Q$2866)</f>
        <v>-0.0611722521</v>
      </c>
      <c r="AA2935" s="373">
        <f>IPMT('Assumptions (T&amp;D)'!$C$20,Model!AG$1,'Assumptions (T&amp;D)'!$C$23,Model!$Q$2866)</f>
        <v>-0.05212211619</v>
      </c>
      <c r="AB2935" s="373">
        <f>IPMT('Assumptions (T&amp;D)'!$C$20,Model!AH$1,'Assumptions (T&amp;D)'!$C$23,Model!$Q$2866)</f>
        <v>-0.04264209883</v>
      </c>
      <c r="AC2935" s="373">
        <f>IPMT('Assumptions (T&amp;D)'!$C$20,Model!AI$1,'Assumptions (T&amp;D)'!$C$23,Model!$Q$2866)</f>
        <v>-0.03271178063</v>
      </c>
      <c r="AD2935" s="373">
        <f>IPMT('Assumptions (T&amp;D)'!$C$20,Model!AJ$1,'Assumptions (T&amp;D)'!$C$23,Model!$Q$2866)</f>
        <v>-0.02230977233</v>
      </c>
      <c r="AE2935" s="373">
        <f>IPMT('Assumptions (T&amp;D)'!$C$20,Model!AK$1,'Assumptions (T&amp;D)'!$C$23,Model!$Q$2866)</f>
        <v>-0.01141366863</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-0.1365323093</v>
      </c>
      <c r="S2936" s="373">
        <f>IPMT('Assumptions (T&amp;D)'!$C$20,Model!X$1,'Assumptions (T&amp;D)'!$C$23,Model!$R$2866)</f>
        <v>-0.1300850988</v>
      </c>
      <c r="T2936" s="373">
        <f>IPMT('Assumptions (T&amp;D)'!$C$20,Model!Y$1,'Assumptions (T&amp;D)'!$C$23,Model!$R$2866)</f>
        <v>-0.1233316457</v>
      </c>
      <c r="U2936" s="373">
        <f>IPMT('Assumptions (T&amp;D)'!$C$20,Model!Z$1,'Assumptions (T&amp;D)'!$C$23,Model!$R$2866)</f>
        <v>-0.1162574037</v>
      </c>
      <c r="V2936" s="373">
        <f>IPMT('Assumptions (T&amp;D)'!$C$20,Model!AA$1,'Assumptions (T&amp;D)'!$C$23,Model!$R$2866)</f>
        <v>-0.1088471351</v>
      </c>
      <c r="W2936" s="373">
        <f>IPMT('Assumptions (T&amp;D)'!$C$20,Model!AB$1,'Assumptions (T&amp;D)'!$C$23,Model!$R$2866)</f>
        <v>-0.1010848788</v>
      </c>
      <c r="X2936" s="373">
        <f>IPMT('Assumptions (T&amp;D)'!$C$20,Model!AC$1,'Assumptions (T&amp;D)'!$C$23,Model!$R$2866)</f>
        <v>-0.09295391536</v>
      </c>
      <c r="Y2936" s="373">
        <f>IPMT('Assumptions (T&amp;D)'!$C$20,Model!AD$1,'Assumptions (T&amp;D)'!$C$23,Model!$R$2866)</f>
        <v>-0.08443673112</v>
      </c>
      <c r="Z2936" s="373">
        <f>IPMT('Assumptions (T&amp;D)'!$C$20,Model!AE$1,'Assumptions (T&amp;D)'!$C$23,Model!$R$2866)</f>
        <v>-0.07551498063</v>
      </c>
      <c r="AA2936" s="373">
        <f>IPMT('Assumptions (T&amp;D)'!$C$20,Model!AF$1,'Assumptions (T&amp;D)'!$C$23,Model!$R$2866)</f>
        <v>-0.06616944699</v>
      </c>
      <c r="AB2936" s="373">
        <f>IPMT('Assumptions (T&amp;D)'!$C$20,Model!AG$1,'Assumptions (T&amp;D)'!$C$23,Model!$R$2866)</f>
        <v>-0.05638000051</v>
      </c>
      <c r="AC2936" s="373">
        <f>IPMT('Assumptions (T&amp;D)'!$C$20,Model!AH$1,'Assumptions (T&amp;D)'!$C$23,Model!$R$2866)</f>
        <v>-0.04612555531</v>
      </c>
      <c r="AD2936" s="373">
        <f>IPMT('Assumptions (T&amp;D)'!$C$20,Model!AI$1,'Assumptions (T&amp;D)'!$C$23,Model!$R$2866)</f>
        <v>-0.03538402397</v>
      </c>
      <c r="AE2936" s="373">
        <f>IPMT('Assumptions (T&amp;D)'!$C$20,Model!AJ$1,'Assumptions (T&amp;D)'!$C$23,Model!$R$2866)</f>
        <v>-0.02413226989</v>
      </c>
      <c r="AF2936" s="373">
        <f>IPMT('Assumptions (T&amp;D)'!$C$20,Model!AK$1,'Assumptions (T&amp;D)'!$C$23,Model!$R$2866)</f>
        <v>-0.01234605749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-0.148001798</v>
      </c>
      <c r="T2937" s="373">
        <f>IPMT('Assumptions (T&amp;D)'!$C$20,Model!X$1,'Assumptions (T&amp;D)'!$C$23,Model!$S$2866)</f>
        <v>-0.1410129852</v>
      </c>
      <c r="U2937" s="373">
        <f>IPMT('Assumptions (T&amp;D)'!$C$20,Model!Y$1,'Assumptions (T&amp;D)'!$C$23,Model!$S$2866)</f>
        <v>-0.1336922038</v>
      </c>
      <c r="V2937" s="373">
        <f>IPMT('Assumptions (T&amp;D)'!$C$20,Model!Z$1,'Assumptions (T&amp;D)'!$C$23,Model!$S$2866)</f>
        <v>-0.1260236852</v>
      </c>
      <c r="W2937" s="373">
        <f>IPMT('Assumptions (T&amp;D)'!$C$20,Model!AA$1,'Assumptions (T&amp;D)'!$C$23,Model!$S$2866)</f>
        <v>-0.1179909121</v>
      </c>
      <c r="X2937" s="373">
        <f>IPMT('Assumptions (T&amp;D)'!$C$20,Model!AB$1,'Assumptions (T&amp;D)'!$C$23,Model!$S$2866)</f>
        <v>-0.1095765822</v>
      </c>
      <c r="Y2937" s="373">
        <f>IPMT('Assumptions (T&amp;D)'!$C$20,Model!AC$1,'Assumptions (T&amp;D)'!$C$23,Model!$S$2866)</f>
        <v>-0.1007625717</v>
      </c>
      <c r="Z2937" s="373">
        <f>IPMT('Assumptions (T&amp;D)'!$C$20,Model!AD$1,'Assumptions (T&amp;D)'!$C$23,Model!$S$2866)</f>
        <v>-0.09152989563</v>
      </c>
      <c r="AA2937" s="373">
        <f>IPMT('Assumptions (T&amp;D)'!$C$20,Model!AE$1,'Assumptions (T&amp;D)'!$C$23,Model!$S$2866)</f>
        <v>-0.08185866748</v>
      </c>
      <c r="AB2937" s="373">
        <f>IPMT('Assumptions (T&amp;D)'!$C$20,Model!AF$1,'Assumptions (T&amp;D)'!$C$23,Model!$S$2866)</f>
        <v>-0.07172805599</v>
      </c>
      <c r="AC2937" s="373">
        <f>IPMT('Assumptions (T&amp;D)'!$C$20,Model!AG$1,'Assumptions (T&amp;D)'!$C$23,Model!$S$2866)</f>
        <v>-0.06111624045</v>
      </c>
      <c r="AD2937" s="373">
        <f>IPMT('Assumptions (T&amp;D)'!$C$20,Model!AH$1,'Assumptions (T&amp;D)'!$C$23,Model!$S$2866)</f>
        <v>-0.05000036367</v>
      </c>
      <c r="AE2937" s="373">
        <f>IPMT('Assumptions (T&amp;D)'!$C$20,Model!AI$1,'Assumptions (T&amp;D)'!$C$23,Model!$S$2866)</f>
        <v>-0.03835648275</v>
      </c>
      <c r="AF2937" s="373">
        <f>IPMT('Assumptions (T&amp;D)'!$C$20,Model!AJ$1,'Assumptions (T&amp;D)'!$C$23,Model!$S$2866)</f>
        <v>-0.02615951749</v>
      </c>
      <c r="AG2937" s="373">
        <f>IPMT('Assumptions (T&amp;D)'!$C$20,Model!AK$1,'Assumptions (T&amp;D)'!$C$23,Model!$S$2866)</f>
        <v>-0.01338319637</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-0.1270491584</v>
      </c>
      <c r="U2938" s="373">
        <f>IPMT('Assumptions (T&amp;D)'!$C$20,Model!X$1,'Assumptions (T&amp;D)'!$C$23,Model!$T$2866)</f>
        <v>-0.121049753</v>
      </c>
      <c r="V2938" s="373">
        <f>IPMT('Assumptions (T&amp;D)'!$C$20,Model!Y$1,'Assumptions (T&amp;D)'!$C$23,Model!$T$2866)</f>
        <v>-0.1147653759</v>
      </c>
      <c r="W2938" s="373">
        <f>IPMT('Assumptions (T&amp;D)'!$C$20,Model!Z$1,'Assumptions (T&amp;D)'!$C$23,Model!$T$2866)</f>
        <v>-0.1081824908</v>
      </c>
      <c r="X2938" s="373">
        <f>IPMT('Assumptions (T&amp;D)'!$C$20,Model!AA$1,'Assumptions (T&amp;D)'!$C$23,Model!$T$2866)</f>
        <v>-0.1012869187</v>
      </c>
      <c r="Y2938" s="373">
        <f>IPMT('Assumptions (T&amp;D)'!$C$20,Model!AB$1,'Assumptions (T&amp;D)'!$C$23,Model!$T$2866)</f>
        <v>-0.09406380696</v>
      </c>
      <c r="Z2938" s="373">
        <f>IPMT('Assumptions (T&amp;D)'!$C$20,Model!AC$1,'Assumptions (T&amp;D)'!$C$23,Model!$T$2866)</f>
        <v>-0.08649759738</v>
      </c>
      <c r="AA2938" s="373">
        <f>IPMT('Assumptions (T&amp;D)'!$C$20,Model!AD$1,'Assumptions (T&amp;D)'!$C$23,Model!$T$2866)</f>
        <v>-0.07857199285</v>
      </c>
      <c r="AB2938" s="373">
        <f>IPMT('Assumptions (T&amp;D)'!$C$20,Model!AE$1,'Assumptions (T&amp;D)'!$C$23,Model!$T$2866)</f>
        <v>-0.0702699221</v>
      </c>
      <c r="AC2938" s="373">
        <f>IPMT('Assumptions (T&amp;D)'!$C$20,Model!AF$1,'Assumptions (T&amp;D)'!$C$23,Model!$T$2866)</f>
        <v>-0.06157350299</v>
      </c>
      <c r="AD2938" s="373">
        <f>IPMT('Assumptions (T&amp;D)'!$C$20,Model!AG$1,'Assumptions (T&amp;D)'!$C$23,Model!$T$2866)</f>
        <v>-0.05246400397</v>
      </c>
      <c r="AE2938" s="373">
        <f>IPMT('Assumptions (T&amp;D)'!$C$20,Model!AH$1,'Assumptions (T&amp;D)'!$C$23,Model!$T$2866)</f>
        <v>-0.04292180374</v>
      </c>
      <c r="AF2938" s="373">
        <f>IPMT('Assumptions (T&amp;D)'!$C$20,Model!AI$1,'Assumptions (T&amp;D)'!$C$23,Model!$T$2866)</f>
        <v>-0.03292634901</v>
      </c>
      <c r="AG2938" s="373">
        <f>IPMT('Assumptions (T&amp;D)'!$C$20,Model!AJ$1,'Assumptions (T&amp;D)'!$C$23,Model!$T$2866)</f>
        <v>-0.02245611018</v>
      </c>
      <c r="AH2938" s="373">
        <f>IPMT('Assumptions (T&amp;D)'!$C$20,Model!AK$1,'Assumptions (T&amp;D)'!$C$23,Model!$T$2866)</f>
        <v>-0.011488535</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-0.12865396</v>
      </c>
      <c r="V2939" s="373">
        <f>IPMT('Assumptions (T&amp;D)'!$C$20,Model!X$1,'Assumptions (T&amp;D)'!$C$23,Model!$U$2866)</f>
        <v>-0.1225787741</v>
      </c>
      <c r="W2939" s="373">
        <f>IPMT('Assumptions (T&amp;D)'!$C$20,Model!Y$1,'Assumptions (T&amp;D)'!$C$23,Model!$U$2866)</f>
        <v>-0.1162150168</v>
      </c>
      <c r="X2939" s="373">
        <f>IPMT('Assumptions (T&amp;D)'!$C$20,Model!Z$1,'Assumptions (T&amp;D)'!$C$23,Model!$U$2866)</f>
        <v>-0.109548981</v>
      </c>
      <c r="Y2939" s="373">
        <f>IPMT('Assumptions (T&amp;D)'!$C$20,Model!AA$1,'Assumptions (T&amp;D)'!$C$23,Model!$U$2866)</f>
        <v>-0.1025663086</v>
      </c>
      <c r="Z2939" s="373">
        <f>IPMT('Assumptions (T&amp;D)'!$C$20,Model!AB$1,'Assumptions (T&amp;D)'!$C$23,Model!$U$2866)</f>
        <v>-0.09525195923</v>
      </c>
      <c r="AA2939" s="373">
        <f>IPMT('Assumptions (T&amp;D)'!$C$20,Model!AC$1,'Assumptions (T&amp;D)'!$C$23,Model!$U$2866)</f>
        <v>-0.08759017826</v>
      </c>
      <c r="AB2939" s="373">
        <f>IPMT('Assumptions (T&amp;D)'!$C$20,Model!AD$1,'Assumptions (T&amp;D)'!$C$23,Model!$U$2866)</f>
        <v>-0.07956446269</v>
      </c>
      <c r="AC2939" s="373">
        <f>IPMT('Assumptions (T&amp;D)'!$C$20,Model!AE$1,'Assumptions (T&amp;D)'!$C$23,Model!$U$2866)</f>
        <v>-0.07115752563</v>
      </c>
      <c r="AD2939" s="373">
        <f>IPMT('Assumptions (T&amp;D)'!$C$20,Model!AF$1,'Assumptions (T&amp;D)'!$C$23,Model!$U$2866)</f>
        <v>-0.06235125906</v>
      </c>
      <c r="AE2939" s="373">
        <f>IPMT('Assumptions (T&amp;D)'!$C$20,Model!AG$1,'Assumptions (T&amp;D)'!$C$23,Model!$U$2866)</f>
        <v>-0.05312669483</v>
      </c>
      <c r="AF2939" s="373">
        <f>IPMT('Assumptions (T&amp;D)'!$C$20,Model!AH$1,'Assumptions (T&amp;D)'!$C$23,Model!$U$2866)</f>
        <v>-0.0434639638</v>
      </c>
      <c r="AG2939" s="373">
        <f>IPMT('Assumptions (T&amp;D)'!$C$20,Model!AI$1,'Assumptions (T&amp;D)'!$C$23,Model!$U$2866)</f>
        <v>-0.03334225304</v>
      </c>
      <c r="AH2939" s="373">
        <f>IPMT('Assumptions (T&amp;D)'!$C$20,Model!AJ$1,'Assumptions (T&amp;D)'!$C$23,Model!$U$2866)</f>
        <v>-0.02273976102</v>
      </c>
      <c r="AI2939" s="373">
        <f>IPMT('Assumptions (T&amp;D)'!$C$20,Model!AK$1,'Assumptions (T&amp;D)'!$C$23,Model!$U$2866)</f>
        <v>-0.01163365063</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-0.1333507058</v>
      </c>
      <c r="W2940" s="373">
        <f>IPMT('Assumptions (T&amp;D)'!$C$20,Model!X$1,'Assumptions (T&amp;D)'!$C$23,Model!$V$2866)</f>
        <v>-0.1270537342</v>
      </c>
      <c r="X2940" s="373">
        <f>IPMT('Assumptions (T&amp;D)'!$C$20,Model!Y$1,'Assumptions (T&amp;D)'!$C$23,Model!$V$2866)</f>
        <v>-0.1204576564</v>
      </c>
      <c r="Y2940" s="373">
        <f>IPMT('Assumptions (T&amp;D)'!$C$20,Model!Z$1,'Assumptions (T&amp;D)'!$C$23,Model!$V$2866)</f>
        <v>-0.113548265</v>
      </c>
      <c r="Z2940" s="373">
        <f>IPMT('Assumptions (T&amp;D)'!$C$20,Model!AA$1,'Assumptions (T&amp;D)'!$C$23,Model!$V$2866)</f>
        <v>-0.1063106774</v>
      </c>
      <c r="AA2940" s="373">
        <f>IPMT('Assumptions (T&amp;D)'!$C$20,Model!AB$1,'Assumptions (T&amp;D)'!$C$23,Model!$V$2866)</f>
        <v>-0.09872930448</v>
      </c>
      <c r="AB2940" s="373">
        <f>IPMT('Assumptions (T&amp;D)'!$C$20,Model!AC$1,'Assumptions (T&amp;D)'!$C$23,Model!$V$2866)</f>
        <v>-0.09078781632</v>
      </c>
      <c r="AC2940" s="373">
        <f>IPMT('Assumptions (T&amp;D)'!$C$20,Model!AD$1,'Assumptions (T&amp;D)'!$C$23,Model!$V$2866)</f>
        <v>-0.08246910747</v>
      </c>
      <c r="AD2940" s="373">
        <f>IPMT('Assumptions (T&amp;D)'!$C$20,Model!AE$1,'Assumptions (T&amp;D)'!$C$23,Model!$V$2866)</f>
        <v>-0.07375525995</v>
      </c>
      <c r="AE2940" s="373">
        <f>IPMT('Assumptions (T&amp;D)'!$C$20,Model!AF$1,'Assumptions (T&amp;D)'!$C$23,Model!$V$2866)</f>
        <v>-0.06462750467</v>
      </c>
      <c r="AF2940" s="373">
        <f>IPMT('Assumptions (T&amp;D)'!$C$20,Model!AG$1,'Assumptions (T&amp;D)'!$C$23,Model!$V$2866)</f>
        <v>-0.05506618102</v>
      </c>
      <c r="AG2940" s="373">
        <f>IPMT('Assumptions (T&amp;D)'!$C$20,Model!AH$1,'Assumptions (T&amp;D)'!$C$23,Model!$V$2866)</f>
        <v>-0.0450506945</v>
      </c>
      <c r="AH2940" s="373">
        <f>IPMT('Assumptions (T&amp;D)'!$C$20,Model!AI$1,'Assumptions (T&amp;D)'!$C$23,Model!$V$2866)</f>
        <v>-0.03455947236</v>
      </c>
      <c r="AI2940" s="373">
        <f>IPMT('Assumptions (T&amp;D)'!$C$20,Model!AJ$1,'Assumptions (T&amp;D)'!$C$23,Model!$V$2866)</f>
        <v>-0.02356991717</v>
      </c>
      <c r="AJ2940" s="373">
        <f>IPMT('Assumptions (T&amp;D)'!$C$20,Model!AK$1,'Assumptions (T&amp;D)'!$C$23,Model!$V$2866)</f>
        <v>-0.01205835811</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-0.1359841115</v>
      </c>
      <c r="X2941" s="373">
        <f>IPMT('Assumptions (T&amp;D)'!$C$20,Model!X$1,'Assumptions (T&amp;D)'!$C$23,Model!$W$2866)</f>
        <v>-0.1295627875</v>
      </c>
      <c r="Y2941" s="373">
        <f>IPMT('Assumptions (T&amp;D)'!$C$20,Model!Y$1,'Assumptions (T&amp;D)'!$C$23,Model!$W$2866)</f>
        <v>-0.1228364506</v>
      </c>
      <c r="Z2941" s="373">
        <f>IPMT('Assumptions (T&amp;D)'!$C$20,Model!Z$1,'Assumptions (T&amp;D)'!$C$23,Model!$W$2866)</f>
        <v>-0.1157906127</v>
      </c>
      <c r="AA2941" s="373">
        <f>IPMT('Assumptions (T&amp;D)'!$C$20,Model!AA$1,'Assumptions (T&amp;D)'!$C$23,Model!$W$2866)</f>
        <v>-0.1084100975</v>
      </c>
      <c r="AB2941" s="373">
        <f>IPMT('Assumptions (T&amp;D)'!$C$20,Model!AB$1,'Assumptions (T&amp;D)'!$C$23,Model!$W$2866)</f>
        <v>-0.1006790079</v>
      </c>
      <c r="AC2941" s="373">
        <f>IPMT('Assumptions (T&amp;D)'!$C$20,Model!AC$1,'Assumptions (T&amp;D)'!$C$23,Model!$W$2866)</f>
        <v>-0.09258069142</v>
      </c>
      <c r="AD2941" s="373">
        <f>IPMT('Assumptions (T&amp;D)'!$C$20,Model!AD$1,'Assumptions (T&amp;D)'!$C$23,Model!$W$2866)</f>
        <v>-0.08409770496</v>
      </c>
      <c r="AE2941" s="373">
        <f>IPMT('Assumptions (T&amp;D)'!$C$20,Model!AE$1,'Assumptions (T&amp;D)'!$C$23,Model!$W$2866)</f>
        <v>-0.07521177664</v>
      </c>
      <c r="AF2941" s="373">
        <f>IPMT('Assumptions (T&amp;D)'!$C$20,Model!AF$1,'Assumptions (T&amp;D)'!$C$23,Model!$W$2866)</f>
        <v>-0.06590376672</v>
      </c>
      <c r="AG2941" s="373">
        <f>IPMT('Assumptions (T&amp;D)'!$C$20,Model!AG$1,'Assumptions (T&amp;D)'!$C$23,Model!$W$2866)</f>
        <v>-0.05615362633</v>
      </c>
      <c r="AH2941" s="373">
        <f>IPMT('Assumptions (T&amp;D)'!$C$20,Model!AH$1,'Assumptions (T&amp;D)'!$C$23,Model!$W$2866)</f>
        <v>-0.04594035427</v>
      </c>
      <c r="AI2941" s="373">
        <f>IPMT('Assumptions (T&amp;D)'!$C$20,Model!AI$1,'Assumptions (T&amp;D)'!$C$23,Model!$W$2866)</f>
        <v>-0.03524195179</v>
      </c>
      <c r="AJ2941" s="373">
        <f>IPMT('Assumptions (T&amp;D)'!$C$20,Model!AJ$1,'Assumptions (T&amp;D)'!$C$23,Model!$W$2866)</f>
        <v>-0.0240353752</v>
      </c>
      <c r="AK2941" s="373">
        <f>IPMT('Assumptions (T&amp;D)'!$C$20,Model!AK$1,'Assumptions (T&amp;D)'!$C$23,Model!$W$2866)</f>
        <v>-0.01229648621</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-0.1496035993</v>
      </c>
      <c r="Y2942" s="373">
        <f>IPMT('Assumptions (T&amp;D)'!$C$20,Model!X$1,'Assumptions (T&amp;D)'!$C$23,Model!$X$2866)</f>
        <v>-0.1425391477</v>
      </c>
      <c r="Z2942" s="373">
        <f>IPMT('Assumptions (T&amp;D)'!$C$20,Model!Y$1,'Assumptions (T&amp;D)'!$C$23,Model!$X$2866)</f>
        <v>-0.1351391345</v>
      </c>
      <c r="AA2942" s="373">
        <f>IPMT('Assumptions (T&amp;D)'!$C$20,Model!Z$1,'Assumptions (T&amp;D)'!$C$23,Model!$X$2866)</f>
        <v>-0.1273876208</v>
      </c>
      <c r="AB2942" s="373">
        <f>IPMT('Assumptions (T&amp;D)'!$C$20,Model!AA$1,'Assumptions (T&amp;D)'!$C$23,Model!$X$2866)</f>
        <v>-0.1192679101</v>
      </c>
      <c r="AC2942" s="373">
        <f>IPMT('Assumptions (T&amp;D)'!$C$20,Model!AB$1,'Assumptions (T&amp;D)'!$C$23,Model!$X$2866)</f>
        <v>-0.1107625132</v>
      </c>
      <c r="AD2942" s="373">
        <f>IPMT('Assumptions (T&amp;D)'!$C$20,Model!AC$1,'Assumptions (T&amp;D)'!$C$23,Model!$X$2866)</f>
        <v>-0.10185311</v>
      </c>
      <c r="AE2942" s="373">
        <f>IPMT('Assumptions (T&amp;D)'!$C$20,Model!AD$1,'Assumptions (T&amp;D)'!$C$23,Model!$X$2866)</f>
        <v>-0.09252051005</v>
      </c>
      <c r="AF2942" s="373">
        <f>IPMT('Assumptions (T&amp;D)'!$C$20,Model!AE$1,'Assumptions (T&amp;D)'!$C$23,Model!$X$2866)</f>
        <v>-0.08274461163</v>
      </c>
      <c r="AG2942" s="373">
        <f>IPMT('Assumptions (T&amp;D)'!$C$20,Model!AF$1,'Assumptions (T&amp;D)'!$C$23,Model!$X$2866)</f>
        <v>-0.07250435804</v>
      </c>
      <c r="AH2942" s="373">
        <f>IPMT('Assumptions (T&amp;D)'!$C$20,Model!AG$1,'Assumptions (T&amp;D)'!$C$23,Model!$X$2866)</f>
        <v>-0.06177769241</v>
      </c>
      <c r="AI2942" s="373">
        <f>IPMT('Assumptions (T&amp;D)'!$C$20,Model!AH$1,'Assumptions (T&amp;D)'!$C$23,Model!$X$2866)</f>
        <v>-0.05054151015</v>
      </c>
      <c r="AJ2942" s="373">
        <f>IPMT('Assumptions (T&amp;D)'!$C$20,Model!AI$1,'Assumptions (T&amp;D)'!$C$23,Model!$X$2866)</f>
        <v>-0.03877160925</v>
      </c>
      <c r="AK2942" s="373">
        <f>IPMT('Assumptions (T&amp;D)'!$C$20,Model!AJ$1,'Assumptions (T&amp;D)'!$C$23,Model!$X$2866)</f>
        <v>-0.02644263804</v>
      </c>
      <c r="AL2942" s="373">
        <f>IPMT('Assumptions (T&amp;D)'!$C$20,Model!AK$1,'Assumptions (T&amp;D)'!$C$23,Model!$X$2866)</f>
        <v>-0.01352804071</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-0.1581329685</v>
      </c>
      <c r="Z2943" s="373">
        <f>IPMT('Assumptions (T&amp;D)'!$C$20,Model!X$1,'Assumptions (T&amp;D)'!$C$23,Model!$Y$2866)</f>
        <v>-0.1506657503</v>
      </c>
      <c r="AA2943" s="373">
        <f>IPMT('Assumptions (T&amp;D)'!$C$20,Model!Y$1,'Assumptions (T&amp;D)'!$C$23,Model!$Y$2866)</f>
        <v>-0.1428438393</v>
      </c>
      <c r="AB2943" s="373">
        <f>IPMT('Assumptions (T&amp;D)'!$C$20,Model!Z$1,'Assumptions (T&amp;D)'!$C$23,Model!$Y$2866)</f>
        <v>-0.1346503875</v>
      </c>
      <c r="AC2943" s="373">
        <f>IPMT('Assumptions (T&amp;D)'!$C$20,Model!AA$1,'Assumptions (T&amp;D)'!$C$23,Model!$Y$2866)</f>
        <v>-0.1260677468</v>
      </c>
      <c r="AD2943" s="373">
        <f>IPMT('Assumptions (T&amp;D)'!$C$20,Model!AB$1,'Assumptions (T&amp;D)'!$C$23,Model!$Y$2866)</f>
        <v>-0.1170774306</v>
      </c>
      <c r="AE2943" s="373">
        <f>IPMT('Assumptions (T&amp;D)'!$C$20,Model!AC$1,'Assumptions (T&amp;D)'!$C$23,Model!$Y$2866)</f>
        <v>-0.1076600744</v>
      </c>
      <c r="AF2943" s="373">
        <f>IPMT('Assumptions (T&amp;D)'!$C$20,Model!AD$1,'Assumptions (T&amp;D)'!$C$23,Model!$Y$2866)</f>
        <v>-0.09779539373</v>
      </c>
      <c r="AG2943" s="373">
        <f>IPMT('Assumptions (T&amp;D)'!$C$20,Model!AE$1,'Assumptions (T&amp;D)'!$C$23,Model!$Y$2866)</f>
        <v>-0.08746214077</v>
      </c>
      <c r="AH2943" s="373">
        <f>IPMT('Assumptions (T&amp;D)'!$C$20,Model!AF$1,'Assumptions (T&amp;D)'!$C$23,Model!$Y$2866)</f>
        <v>-0.07663805829</v>
      </c>
      <c r="AI2943" s="373">
        <f>IPMT('Assumptions (T&amp;D)'!$C$20,Model!AG$1,'Assumptions (T&amp;D)'!$C$23,Model!$Y$2866)</f>
        <v>-0.06529983189</v>
      </c>
      <c r="AJ2943" s="373">
        <f>IPMT('Assumptions (T&amp;D)'!$C$20,Model!AH$1,'Assumptions (T&amp;D)'!$C$23,Model!$Y$2866)</f>
        <v>-0.05342303974</v>
      </c>
      <c r="AK2943" s="373">
        <f>IPMT('Assumptions (T&amp;D)'!$C$20,Model!AI$1,'Assumptions (T&amp;D)'!$C$23,Model!$Y$2866)</f>
        <v>-0.04098209997</v>
      </c>
      <c r="AL2943" s="373">
        <f>IPMT('Assumptions (T&amp;D)'!$C$20,Model!AJ$1,'Assumptions (T&amp;D)'!$C$23,Model!$Y$2866)</f>
        <v>-0.02795021555</v>
      </c>
      <c r="AM2943" s="373">
        <f>IPMT('Assumptions (T&amp;D)'!$C$20,Model!AK$1,'Assumptions (T&amp;D)'!$C$23,Model!$Y$2866)</f>
        <v>-0.01429931662</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-0.1669408704</v>
      </c>
      <c r="AA2944" s="373">
        <f>IPMT('Assumptions (T&amp;D)'!$C$20,Model!X$1,'Assumptions (T&amp;D)'!$C$23,Model!$Z$2866)</f>
        <v>-0.1590577331</v>
      </c>
      <c r="AB2944" s="373">
        <f>IPMT('Assumptions (T&amp;D)'!$C$20,Model!Y$1,'Assumptions (T&amp;D)'!$C$23,Model!$Z$2866)</f>
        <v>-0.1508001468</v>
      </c>
      <c r="AC2944" s="373">
        <f>IPMT('Assumptions (T&amp;D)'!$C$20,Model!Z$1,'Assumptions (T&amp;D)'!$C$23,Model!$Z$2866)</f>
        <v>-0.1421503251</v>
      </c>
      <c r="AD2944" s="373">
        <f>IPMT('Assumptions (T&amp;D)'!$C$20,Model!AA$1,'Assumptions (T&amp;D)'!$C$23,Model!$Z$2866)</f>
        <v>-0.133089637</v>
      </c>
      <c r="AE2944" s="373">
        <f>IPMT('Assumptions (T&amp;D)'!$C$20,Model!AB$1,'Assumptions (T&amp;D)'!$C$23,Model!$Z$2866)</f>
        <v>-0.1235985661</v>
      </c>
      <c r="AF2944" s="373">
        <f>IPMT('Assumptions (T&amp;D)'!$C$20,Model!AC$1,'Assumptions (T&amp;D)'!$C$23,Model!$Z$2866)</f>
        <v>-0.1136566694</v>
      </c>
      <c r="AG2944" s="373">
        <f>IPMT('Assumptions (T&amp;D)'!$C$20,Model!AD$1,'Assumptions (T&amp;D)'!$C$23,Model!$Z$2866)</f>
        <v>-0.1032425325</v>
      </c>
      <c r="AH2944" s="373">
        <f>IPMT('Assumptions (T&amp;D)'!$C$20,Model!AE$1,'Assumptions (T&amp;D)'!$C$23,Model!$Z$2866)</f>
        <v>-0.09233372422</v>
      </c>
      <c r="AI2944" s="373">
        <f>IPMT('Assumptions (T&amp;D)'!$C$20,Model!AF$1,'Assumptions (T&amp;D)'!$C$23,Model!$Z$2866)</f>
        <v>-0.0809067475</v>
      </c>
      <c r="AJ2944" s="373">
        <f>IPMT('Assumptions (T&amp;D)'!$C$20,Model!AG$1,'Assumptions (T&amp;D)'!$C$23,Model!$Z$2866)</f>
        <v>-0.06893698938</v>
      </c>
      <c r="AK2944" s="373">
        <f>IPMT('Assumptions (T&amp;D)'!$C$20,Model!AH$1,'Assumptions (T&amp;D)'!$C$23,Model!$Z$2866)</f>
        <v>-0.05639866776</v>
      </c>
      <c r="AL2944" s="373">
        <f>IPMT('Assumptions (T&amp;D)'!$C$20,Model!AI$1,'Assumptions (T&amp;D)'!$C$23,Model!$Z$2866)</f>
        <v>-0.04326477586</v>
      </c>
      <c r="AM2944" s="373">
        <f>IPMT('Assumptions (T&amp;D)'!$C$20,Model!AJ$1,'Assumptions (T&amp;D)'!$C$23,Model!$Z$2866)</f>
        <v>-0.02950702409</v>
      </c>
      <c r="AN2944" s="373">
        <f>IPMT('Assumptions (T&amp;D)'!$C$20,Model!AK$1,'Assumptions (T&amp;D)'!$C$23,Model!$Z$2866)</f>
        <v>-0.01509577911</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-0.1760349795</v>
      </c>
      <c r="AB2945" s="373">
        <f>IPMT('Assumptions (T&amp;D)'!$C$20,Model!X$1,'Assumptions (T&amp;D)'!$C$23,Model!$AA$2866)</f>
        <v>-0.1677224081</v>
      </c>
      <c r="AC2945" s="373">
        <f>IPMT('Assumptions (T&amp;D)'!$C$20,Model!Y$1,'Assumptions (T&amp;D)'!$C$23,Model!$AA$2866)</f>
        <v>-0.1590149895</v>
      </c>
      <c r="AD2945" s="373">
        <f>IPMT('Assumptions (T&amp;D)'!$C$20,Model!Z$1,'Assumptions (T&amp;D)'!$C$23,Model!$AA$2866)</f>
        <v>-0.1498939686</v>
      </c>
      <c r="AE2945" s="373">
        <f>IPMT('Assumptions (T&amp;D)'!$C$20,Model!AA$1,'Assumptions (T&amp;D)'!$C$23,Model!$AA$2866)</f>
        <v>-0.1403396991</v>
      </c>
      <c r="AF2945" s="373">
        <f>IPMT('Assumptions (T&amp;D)'!$C$20,Model!AB$1,'Assumptions (T&amp;D)'!$C$23,Model!$AA$2866)</f>
        <v>-0.1303316019</v>
      </c>
      <c r="AG2945" s="373">
        <f>IPMT('Assumptions (T&amp;D)'!$C$20,Model!AC$1,'Assumptions (T&amp;D)'!$C$23,Model!$AA$2866)</f>
        <v>-0.11984812</v>
      </c>
      <c r="AH2945" s="373">
        <f>IPMT('Assumptions (T&amp;D)'!$C$20,Model!AD$1,'Assumptions (T&amp;D)'!$C$23,Model!$AA$2866)</f>
        <v>-0.1088666727</v>
      </c>
      <c r="AI2945" s="373">
        <f>IPMT('Assumptions (T&amp;D)'!$C$20,Model!AE$1,'Assumptions (T&amp;D)'!$C$23,Model!$AA$2866)</f>
        <v>-0.09736360675</v>
      </c>
      <c r="AJ2945" s="373">
        <f>IPMT('Assumptions (T&amp;D)'!$C$20,Model!AF$1,'Assumptions (T&amp;D)'!$C$23,Model!$AA$2866)</f>
        <v>-0.08531414511</v>
      </c>
      <c r="AK2945" s="373">
        <f>IPMT('Assumptions (T&amp;D)'!$C$20,Model!AG$1,'Assumptions (T&amp;D)'!$C$23,Model!$AA$2866)</f>
        <v>-0.07269233405</v>
      </c>
      <c r="AL2945" s="373">
        <f>IPMT('Assumptions (T&amp;D)'!$C$20,Model!AH$1,'Assumptions (T&amp;D)'!$C$23,Model!$AA$2866)</f>
        <v>-0.05947098696</v>
      </c>
      <c r="AM2945" s="373">
        <f>IPMT('Assumptions (T&amp;D)'!$C$20,Model!AI$1,'Assumptions (T&amp;D)'!$C$23,Model!$AA$2866)</f>
        <v>-0.04562162588</v>
      </c>
      <c r="AN2945" s="373">
        <f>IPMT('Assumptions (T&amp;D)'!$C$20,Model!AJ$1,'Assumptions (T&amp;D)'!$C$23,Model!$AA$2866)</f>
        <v>-0.03111442015</v>
      </c>
      <c r="AO2945" s="373">
        <f>IPMT('Assumptions (T&amp;D)'!$C$20,Model!AK$1,'Assumptions (T&amp;D)'!$C$23,Model!$AA$2866)</f>
        <v>-0.01591812215</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-0.1854231651</v>
      </c>
      <c r="AC2946" s="373">
        <f>IPMT('Assumptions (T&amp;D)'!$C$20,Model!X$1,'Assumptions (T&amp;D)'!$C$23,Model!$AB$2866)</f>
        <v>-0.1766672729</v>
      </c>
      <c r="AD2946" s="373">
        <f>IPMT('Assumptions (T&amp;D)'!$C$20,Model!Y$1,'Assumptions (T&amp;D)'!$C$23,Model!$AB$2866)</f>
        <v>-0.1674954758</v>
      </c>
      <c r="AE2946" s="373">
        <f>IPMT('Assumptions (T&amp;D)'!$C$20,Model!Z$1,'Assumptions (T&amp;D)'!$C$23,Model!$AB$2866)</f>
        <v>-0.1578880184</v>
      </c>
      <c r="AF2946" s="373">
        <f>IPMT('Assumptions (T&amp;D)'!$C$20,Model!AA$1,'Assumptions (T&amp;D)'!$C$23,Model!$AB$2866)</f>
        <v>-0.1478242067</v>
      </c>
      <c r="AG2946" s="373">
        <f>IPMT('Assumptions (T&amp;D)'!$C$20,Model!AB$1,'Assumptions (T&amp;D)'!$C$23,Model!$AB$2866)</f>
        <v>-0.137282364</v>
      </c>
      <c r="AH2946" s="373">
        <f>IPMT('Assumptions (T&amp;D)'!$C$20,Model!AC$1,'Assumptions (T&amp;D)'!$C$23,Model!$AB$2866)</f>
        <v>-0.1262397837</v>
      </c>
      <c r="AI2946" s="373">
        <f>IPMT('Assumptions (T&amp;D)'!$C$20,Model!AD$1,'Assumptions (T&amp;D)'!$C$23,Model!$AB$2866)</f>
        <v>-0.1146726809</v>
      </c>
      <c r="AJ2946" s="373">
        <f>IPMT('Assumptions (T&amp;D)'!$C$20,Model!AE$1,'Assumptions (T&amp;D)'!$C$23,Model!$AB$2866)</f>
        <v>-0.1025561407</v>
      </c>
      <c r="AK2946" s="373">
        <f>IPMT('Assumptions (T&amp;D)'!$C$20,Model!AF$1,'Assumptions (T&amp;D)'!$C$23,Model!$AB$2866)</f>
        <v>-0.08986406484</v>
      </c>
      <c r="AL2946" s="373">
        <f>IPMT('Assumptions (T&amp;D)'!$C$20,Model!AG$1,'Assumptions (T&amp;D)'!$C$23,Model!$AB$2866)</f>
        <v>-0.07656911537</v>
      </c>
      <c r="AM2946" s="373">
        <f>IPMT('Assumptions (T&amp;D)'!$C$20,Model!AH$1,'Assumptions (T&amp;D)'!$C$23,Model!$AB$2866)</f>
        <v>-0.06264265581</v>
      </c>
      <c r="AN2946" s="373">
        <f>IPMT('Assumptions (T&amp;D)'!$C$20,Model!AI$1,'Assumptions (T&amp;D)'!$C$23,Model!$AB$2866)</f>
        <v>-0.04805468942</v>
      </c>
      <c r="AO2946" s="373">
        <f>IPMT('Assumptions (T&amp;D)'!$C$20,Model!AJ$1,'Assumptions (T&amp;D)'!$C$23,Model!$AB$2866)</f>
        <v>-0.03277379462</v>
      </c>
      <c r="AP2946" s="373">
        <f>IPMT('Assumptions (T&amp;D)'!$C$20,Model!AK$1,'Assumptions (T&amp;D)'!$C$23,Model!$AB$2866)</f>
        <v>-0.01676705732</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-0.1951134954</v>
      </c>
      <c r="AD2947" s="373">
        <f>IPMT('Assumptions (T&amp;D)'!$C$20,Model!X$1,'Assumptions (T&amp;D)'!$C$23,Model!$AC$2866)</f>
        <v>-0.1859000148</v>
      </c>
      <c r="AE2947" s="373">
        <f>IPMT('Assumptions (T&amp;D)'!$C$20,Model!Y$1,'Assumptions (T&amp;D)'!$C$23,Model!$AC$2866)</f>
        <v>-0.1762488938</v>
      </c>
      <c r="AF2947" s="373">
        <f>IPMT('Assumptions (T&amp;D)'!$C$20,Model!Z$1,'Assumptions (T&amp;D)'!$C$23,Model!$AC$2866)</f>
        <v>-0.1661393447</v>
      </c>
      <c r="AG2947" s="373">
        <f>IPMT('Assumptions (T&amp;D)'!$C$20,Model!AA$1,'Assumptions (T&amp;D)'!$C$23,Model!$AC$2866)</f>
        <v>-0.1555495919</v>
      </c>
      <c r="AH2947" s="373">
        <f>IPMT('Assumptions (T&amp;D)'!$C$20,Model!AB$1,'Assumptions (T&amp;D)'!$C$23,Model!$AC$2866)</f>
        <v>-0.1444568259</v>
      </c>
      <c r="AI2947" s="373">
        <f>IPMT('Assumptions (T&amp;D)'!$C$20,Model!AC$1,'Assumptions (T&amp;D)'!$C$23,Model!$AC$2866)</f>
        <v>-0.1328371536</v>
      </c>
      <c r="AJ2947" s="373">
        <f>IPMT('Assumptions (T&amp;D)'!$C$20,Model!AD$1,'Assumptions (T&amp;D)'!$C$23,Model!$AC$2866)</f>
        <v>-0.1206655467</v>
      </c>
      <c r="AK2947" s="373">
        <f>IPMT('Assumptions (T&amp;D)'!$C$20,Model!AE$1,'Assumptions (T&amp;D)'!$C$23,Model!$AC$2866)</f>
        <v>-0.1079157886</v>
      </c>
      <c r="AL2947" s="373">
        <f>IPMT('Assumptions (T&amp;D)'!$C$20,Model!AF$1,'Assumptions (T&amp;D)'!$C$23,Model!$AC$2866)</f>
        <v>-0.09456041692</v>
      </c>
      <c r="AM2947" s="373">
        <f>IPMT('Assumptions (T&amp;D)'!$C$20,Model!AG$1,'Assumptions (T&amp;D)'!$C$23,Model!$AC$2866)</f>
        <v>-0.0805706651</v>
      </c>
      <c r="AN2947" s="373">
        <f>IPMT('Assumptions (T&amp;D)'!$C$20,Model!AH$1,'Assumptions (T&amp;D)'!$C$23,Model!$AC$2866)</f>
        <v>-0.06591640007</v>
      </c>
      <c r="AO2947" s="373">
        <f>IPMT('Assumptions (T&amp;D)'!$C$20,Model!AI$1,'Assumptions (T&amp;D)'!$C$23,Model!$AC$2866)</f>
        <v>-0.05056605746</v>
      </c>
      <c r="AP2947" s="373">
        <f>IPMT('Assumptions (T&amp;D)'!$C$20,Model!AJ$1,'Assumptions (T&amp;D)'!$C$23,Model!$AC$2866)</f>
        <v>-0.03448657357</v>
      </c>
      <c r="AQ2947" s="373">
        <f>IPMT('Assumptions (T&amp;D)'!$C$20,Model!AK$1,'Assumptions (T&amp;D)'!$C$23,Model!$AC$2866)</f>
        <v>-0.01764331419</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-0.2051142426</v>
      </c>
      <c r="AE2948" s="373">
        <f>IPMT('Assumptions (T&amp;D)'!$C$20,Model!X$1,'Assumptions (T&amp;D)'!$C$23,Model!$AD$2866)</f>
        <v>-0.1954285153</v>
      </c>
      <c r="AF2948" s="373">
        <f>IPMT('Assumptions (T&amp;D)'!$C$20,Model!Y$1,'Assumptions (T&amp;D)'!$C$23,Model!$AD$2866)</f>
        <v>-0.1852827161</v>
      </c>
      <c r="AG2948" s="373">
        <f>IPMT('Assumptions (T&amp;D)'!$C$20,Model!Z$1,'Assumptions (T&amp;D)'!$C$23,Model!$AD$2866)</f>
        <v>-0.1746549914</v>
      </c>
      <c r="AH2948" s="373">
        <f>IPMT('Assumptions (T&amp;D)'!$C$20,Model!AA$1,'Assumptions (T&amp;D)'!$C$23,Model!$AD$2866)</f>
        <v>-0.1635224497</v>
      </c>
      <c r="AI2948" s="373">
        <f>IPMT('Assumptions (T&amp;D)'!$C$20,Model!AB$1,'Assumptions (T&amp;D)'!$C$23,Model!$AD$2866)</f>
        <v>-0.1518611123</v>
      </c>
      <c r="AJ2948" s="373">
        <f>IPMT('Assumptions (T&amp;D)'!$C$20,Model!AC$1,'Assumptions (T&amp;D)'!$C$23,Model!$AD$2866)</f>
        <v>-0.1396458614</v>
      </c>
      <c r="AK2948" s="373">
        <f>IPMT('Assumptions (T&amp;D)'!$C$20,Model!AD$1,'Assumptions (T&amp;D)'!$C$23,Model!$AD$2866)</f>
        <v>-0.1268503861</v>
      </c>
      <c r="AL2948" s="373">
        <f>IPMT('Assumptions (T&amp;D)'!$C$20,Model!AE$1,'Assumptions (T&amp;D)'!$C$23,Model!$AD$2866)</f>
        <v>-0.1134471257</v>
      </c>
      <c r="AM2948" s="373">
        <f>IPMT('Assumptions (T&amp;D)'!$C$20,Model!AF$1,'Assumptions (T&amp;D)'!$C$23,Model!$AD$2866)</f>
        <v>-0.09940721044</v>
      </c>
      <c r="AN2948" s="373">
        <f>IPMT('Assumptions (T&amp;D)'!$C$20,Model!AG$1,'Assumptions (T&amp;D)'!$C$23,Model!$AD$2866)</f>
        <v>-0.0847003992</v>
      </c>
      <c r="AO2948" s="373">
        <f>IPMT('Assumptions (T&amp;D)'!$C$20,Model!AH$1,'Assumptions (T&amp;D)'!$C$23,Model!$AD$2866)</f>
        <v>-0.06929501442</v>
      </c>
      <c r="AP2948" s="373">
        <f>IPMT('Assumptions (T&amp;D)'!$C$20,Model!AI$1,'Assumptions (T&amp;D)'!$C$23,Model!$AD$2866)</f>
        <v>-0.05315787386</v>
      </c>
      <c r="AQ2948" s="373">
        <f>IPMT('Assumptions (T&amp;D)'!$C$20,Model!AJ$1,'Assumptions (T&amp;D)'!$C$23,Model!$AD$2866)</f>
        <v>-0.03625421913</v>
      </c>
      <c r="AR2948" s="373">
        <f>IPMT('Assumptions (T&amp;D)'!$C$20,Model!AK$1,'Assumptions (T&amp;D)'!$C$23,Model!$AD$2866)</f>
        <v>-0.0185476408</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-0.2154338879</v>
      </c>
      <c r="AF2949" s="373">
        <f>IPMT('Assumptions (T&amp;D)'!$C$20,Model!X$1,'Assumptions (T&amp;D)'!$C$23,Model!$AE$2866)</f>
        <v>-0.2052608553</v>
      </c>
      <c r="AG2949" s="373">
        <f>IPMT('Assumptions (T&amp;D)'!$C$20,Model!Y$1,'Assumptions (T&amp;D)'!$C$23,Model!$AE$2866)</f>
        <v>-0.1946046037</v>
      </c>
      <c r="AH2949" s="373">
        <f>IPMT('Assumptions (T&amp;D)'!$C$20,Model!Z$1,'Assumptions (T&amp;D)'!$C$23,Model!$AE$2866)</f>
        <v>-0.1834421801</v>
      </c>
      <c r="AI2949" s="373">
        <f>IPMT('Assumptions (T&amp;D)'!$C$20,Model!AA$1,'Assumptions (T&amp;D)'!$C$23,Model!$AE$2866)</f>
        <v>-0.1717495414</v>
      </c>
      <c r="AJ2949" s="373">
        <f>IPMT('Assumptions (T&amp;D)'!$C$20,Model!AB$1,'Assumptions (T&amp;D)'!$C$23,Model!$AE$2866)</f>
        <v>-0.1595015024</v>
      </c>
      <c r="AK2949" s="373">
        <f>IPMT('Assumptions (T&amp;D)'!$C$20,Model!AC$1,'Assumptions (T&amp;D)'!$C$23,Model!$AE$2866)</f>
        <v>-0.1466716815</v>
      </c>
      <c r="AL2949" s="373">
        <f>IPMT('Assumptions (T&amp;D)'!$C$20,Model!AD$1,'Assumptions (T&amp;D)'!$C$23,Model!$AE$2866)</f>
        <v>-0.1332324441</v>
      </c>
      <c r="AM2949" s="373">
        <f>IPMT('Assumptions (T&amp;D)'!$C$20,Model!AE$1,'Assumptions (T&amp;D)'!$C$23,Model!$AE$2866)</f>
        <v>-0.1191548429</v>
      </c>
      <c r="AN2949" s="373">
        <f>IPMT('Assumptions (T&amp;D)'!$C$20,Model!AF$1,'Assumptions (T&amp;D)'!$C$23,Model!$AE$2866)</f>
        <v>-0.1044085557</v>
      </c>
      <c r="AO2949" s="373">
        <f>IPMT('Assumptions (T&amp;D)'!$C$20,Model!AG$1,'Assumptions (T&amp;D)'!$C$23,Model!$AE$2866)</f>
        <v>-0.08896181989</v>
      </c>
      <c r="AP2949" s="373">
        <f>IPMT('Assumptions (T&amp;D)'!$C$20,Model!AH$1,'Assumptions (T&amp;D)'!$C$23,Model!$AE$2866)</f>
        <v>-0.07278136408</v>
      </c>
      <c r="AQ2949" s="373">
        <f>IPMT('Assumptions (T&amp;D)'!$C$20,Model!AI$1,'Assumptions (T&amp;D)'!$C$23,Model!$AE$2866)</f>
        <v>-0.05583233663</v>
      </c>
      <c r="AR2949" s="373">
        <f>IPMT('Assumptions (T&amp;D)'!$C$20,Model!AJ$1,'Assumptions (T&amp;D)'!$C$23,Model!$AE$2866)</f>
        <v>-0.03807823036</v>
      </c>
      <c r="AS2949" s="373">
        <f>IPMT('Assumptions (T&amp;D)'!$C$20,Model!AK$1,'Assumptions (T&amp;D)'!$C$23,Model!$AE$2866)</f>
        <v>-0.01948080406</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-0.2260811264</v>
      </c>
      <c r="AG2950" s="373">
        <f>IPMT('Assumptions (T&amp;D)'!$C$20,Model!X$1,'Assumptions (T&amp;D)'!$C$23,Model!$AF$2866)</f>
        <v>-0.2154053191</v>
      </c>
      <c r="AH2950" s="373">
        <f>IPMT('Assumptions (T&amp;D)'!$C$20,Model!Y$1,'Assumptions (T&amp;D)'!$C$23,Model!$AF$2866)</f>
        <v>-0.204222411</v>
      </c>
      <c r="AI2950" s="373">
        <f>IPMT('Assumptions (T&amp;D)'!$C$20,Model!Z$1,'Assumptions (T&amp;D)'!$C$23,Model!$AF$2866)</f>
        <v>-0.1925083148</v>
      </c>
      <c r="AJ2950" s="373">
        <f>IPMT('Assumptions (T&amp;D)'!$C$20,Model!AA$1,'Assumptions (T&amp;D)'!$C$23,Model!$AF$2866)</f>
        <v>-0.180237799</v>
      </c>
      <c r="AK2950" s="373">
        <f>IPMT('Assumptions (T&amp;D)'!$C$20,Model!AB$1,'Assumptions (T&amp;D)'!$C$23,Model!$AF$2866)</f>
        <v>-0.1673844337</v>
      </c>
      <c r="AL2950" s="373">
        <f>IPMT('Assumptions (T&amp;D)'!$C$20,Model!AC$1,'Assumptions (T&amp;D)'!$C$23,Model!$AF$2866)</f>
        <v>-0.1539205335</v>
      </c>
      <c r="AM2950" s="373">
        <f>IPMT('Assumptions (T&amp;D)'!$C$20,Model!AD$1,'Assumptions (T&amp;D)'!$C$23,Model!$AF$2866)</f>
        <v>-0.1398170981</v>
      </c>
      <c r="AN2950" s="373">
        <f>IPMT('Assumptions (T&amp;D)'!$C$20,Model!AE$1,'Assumptions (T&amp;D)'!$C$23,Model!$AF$2866)</f>
        <v>-0.1250437495</v>
      </c>
      <c r="AO2950" s="373">
        <f>IPMT('Assumptions (T&amp;D)'!$C$20,Model!AF$1,'Assumptions (T&amp;D)'!$C$23,Model!$AF$2866)</f>
        <v>-0.1095686668</v>
      </c>
      <c r="AP2950" s="373">
        <f>IPMT('Assumptions (T&amp;D)'!$C$20,Model!AG$1,'Assumptions (T&amp;D)'!$C$23,Model!$AF$2866)</f>
        <v>-0.09335851774</v>
      </c>
      <c r="AQ2950" s="373">
        <f>IPMT('Assumptions (T&amp;D)'!$C$20,Model!AH$1,'Assumptions (T&amp;D)'!$C$23,Model!$AF$2866)</f>
        <v>-0.07637838657</v>
      </c>
      <c r="AR2950" s="373">
        <f>IPMT('Assumptions (T&amp;D)'!$C$20,Model!AI$1,'Assumptions (T&amp;D)'!$C$23,Model!$AF$2866)</f>
        <v>-0.05859169918</v>
      </c>
      <c r="AS2950" s="373">
        <f>IPMT('Assumptions (T&amp;D)'!$C$20,Model!AJ$1,'Assumptions (T&amp;D)'!$C$23,Model!$AF$2866)</f>
        <v>-0.03996014413</v>
      </c>
      <c r="AT2950" s="373">
        <f>IPMT('Assumptions (T&amp;D)'!$C$20,Model!AK$1,'Assumptions (T&amp;D)'!$C$23,Model!$AF$2866)</f>
        <v>-0.02044359022</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-0.2370648721</v>
      </c>
      <c r="AH2951" s="373">
        <f>IPMT('Assumptions (T&amp;D)'!$C$20,Model!X$1,'Assumptions (T&amp;D)'!$C$23,Model!$AG$2866)</f>
        <v>-0.2258703999</v>
      </c>
      <c r="AI2951" s="373">
        <f>IPMT('Assumptions (T&amp;D)'!$C$20,Model!Y$1,'Assumptions (T&amp;D)'!$C$23,Model!$AG$2866)</f>
        <v>-0.2141441903</v>
      </c>
      <c r="AJ2951" s="373">
        <f>IPMT('Assumptions (T&amp;D)'!$C$20,Model!Z$1,'Assumptions (T&amp;D)'!$C$23,Model!$AG$2866)</f>
        <v>-0.2018609857</v>
      </c>
      <c r="AK2951" s="373">
        <f>IPMT('Assumptions (T&amp;D)'!$C$20,Model!AA$1,'Assumptions (T&amp;D)'!$C$23,Model!$AG$2866)</f>
        <v>-0.1889943289</v>
      </c>
      <c r="AL2951" s="373">
        <f>IPMT('Assumptions (T&amp;D)'!$C$20,Model!AB$1,'Assumptions (T&amp;D)'!$C$23,Model!$AG$2866)</f>
        <v>-0.1755165059</v>
      </c>
      <c r="AM2951" s="373">
        <f>IPMT('Assumptions (T&amp;D)'!$C$20,Model!AC$1,'Assumptions (T&amp;D)'!$C$23,Model!$AG$2866)</f>
        <v>-0.1613984864</v>
      </c>
      <c r="AN2951" s="373">
        <f>IPMT('Assumptions (T&amp;D)'!$C$20,Model!AD$1,'Assumptions (T&amp;D)'!$C$23,Model!$AG$2866)</f>
        <v>-0.1466098609</v>
      </c>
      <c r="AO2951" s="373">
        <f>IPMT('Assumptions (T&amp;D)'!$C$20,Model!AE$1,'Assumptions (T&amp;D)'!$C$23,Model!$AG$2866)</f>
        <v>-0.1311187756</v>
      </c>
      <c r="AP2951" s="373">
        <f>IPMT('Assumptions (T&amp;D)'!$C$20,Model!AF$1,'Assumptions (T&amp;D)'!$C$23,Model!$AG$2866)</f>
        <v>-0.1148918639</v>
      </c>
      <c r="AQ2951" s="373">
        <f>IPMT('Assumptions (T&amp;D)'!$C$20,Model!AG$1,'Assumptions (T&amp;D)'!$C$23,Model!$AG$2866)</f>
        <v>-0.09789417377</v>
      </c>
      <c r="AR2951" s="373">
        <f>IPMT('Assumptions (T&amp;D)'!$C$20,Model!AH$1,'Assumptions (T&amp;D)'!$C$23,Model!$AG$2866)</f>
        <v>-0.08008909341</v>
      </c>
      <c r="AS2951" s="373">
        <f>IPMT('Assumptions (T&amp;D)'!$C$20,Model!AI$1,'Assumptions (T&amp;D)'!$C$23,Model!$AG$2866)</f>
        <v>-0.06143827173</v>
      </c>
      <c r="AT2951" s="373">
        <f>IPMT('Assumptions (T&amp;D)'!$C$20,Model!AJ$1,'Assumptions (T&amp;D)'!$C$23,Model!$AG$2866)</f>
        <v>-0.04190153602</v>
      </c>
      <c r="AU2951" s="373">
        <f>IPMT('Assumptions (T&amp;D)'!$C$20,Model!AK$1,'Assumptions (T&amp;D)'!$C$23,Model!$AG$2866)</f>
        <v>-0.02143680536</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-0.2483942636</v>
      </c>
      <c r="AI2952" s="373">
        <f>IPMT('Assumptions (T&amp;D)'!$C$20,Model!X$1,'Assumptions (T&amp;D)'!$C$23,Model!$AH$2866)</f>
        <v>-0.2366648047</v>
      </c>
      <c r="AJ2952" s="373">
        <f>IPMT('Assumptions (T&amp;D)'!$C$20,Model!Y$1,'Assumptions (T&amp;D)'!$C$23,Model!$AH$2866)</f>
        <v>-0.2243781965</v>
      </c>
      <c r="AK2952" s="373">
        <f>IPMT('Assumptions (T&amp;D)'!$C$20,Model!Z$1,'Assumptions (T&amp;D)'!$C$23,Model!$AH$2866)</f>
        <v>-0.2115079744</v>
      </c>
      <c r="AL2952" s="373">
        <f>IPMT('Assumptions (T&amp;D)'!$C$20,Model!AA$1,'Assumptions (T&amp;D)'!$C$23,Model!$AH$2866)</f>
        <v>-0.1980264168</v>
      </c>
      <c r="AM2952" s="373">
        <f>IPMT('Assumptions (T&amp;D)'!$C$20,Model!AB$1,'Assumptions (T&amp;D)'!$C$23,Model!$AH$2866)</f>
        <v>-0.1839044851</v>
      </c>
      <c r="AN2952" s="373">
        <f>IPMT('Assumptions (T&amp;D)'!$C$20,Model!AC$1,'Assumptions (T&amp;D)'!$C$23,Model!$AH$2866)</f>
        <v>-0.1691117617</v>
      </c>
      <c r="AO2952" s="373">
        <f>IPMT('Assumptions (T&amp;D)'!$C$20,Model!AD$1,'Assumptions (T&amp;D)'!$C$23,Model!$AH$2866)</f>
        <v>-0.153616384</v>
      </c>
      <c r="AP2952" s="373">
        <f>IPMT('Assumptions (T&amp;D)'!$C$20,Model!AE$1,'Assumptions (T&amp;D)'!$C$23,Model!$AH$2866)</f>
        <v>-0.1373849758</v>
      </c>
      <c r="AQ2952" s="373">
        <f>IPMT('Assumptions (T&amp;D)'!$C$20,Model!AF$1,'Assumptions (T&amp;D)'!$C$23,Model!$AH$2866)</f>
        <v>-0.1203825757</v>
      </c>
      <c r="AR2952" s="373">
        <f>IPMT('Assumptions (T&amp;D)'!$C$20,Model!AG$1,'Assumptions (T&amp;D)'!$C$23,Model!$AH$2866)</f>
        <v>-0.1025725616</v>
      </c>
      <c r="AS2952" s="373">
        <f>IPMT('Assumptions (T&amp;D)'!$C$20,Model!AH$1,'Assumptions (T&amp;D)'!$C$23,Model!$AH$2866)</f>
        <v>-0.08391657187</v>
      </c>
      <c r="AT2952" s="373">
        <f>IPMT('Assumptions (T&amp;D)'!$C$20,Model!AI$1,'Assumptions (T&amp;D)'!$C$23,Model!$AH$2866)</f>
        <v>-0.06437442261</v>
      </c>
      <c r="AU2952" s="373">
        <f>IPMT('Assumptions (T&amp;D)'!$C$20,Model!AJ$1,'Assumptions (T&amp;D)'!$C$23,Model!$AH$2866)</f>
        <v>-0.04390402125</v>
      </c>
      <c r="AV2952" s="373">
        <f>IPMT('Assumptions (T&amp;D)'!$C$20,Model!AK$1,'Assumptions (T&amp;D)'!$C$23,Model!$AH$2866)</f>
        <v>-0.02246127583</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-0.260078669</v>
      </c>
      <c r="AJ2953" s="373">
        <f>IPMT('Assumptions (T&amp;D)'!$C$20,Model!X$1,'Assumptions (T&amp;D)'!$C$23,Model!$AI$2866)</f>
        <v>-0.2477974592</v>
      </c>
      <c r="AK2953" s="373">
        <f>IPMT('Assumptions (T&amp;D)'!$C$20,Model!Y$1,'Assumptions (T&amp;D)'!$C$23,Model!$AI$2866)</f>
        <v>-0.2349328919</v>
      </c>
      <c r="AL2953" s="373">
        <f>IPMT('Assumptions (T&amp;D)'!$C$20,Model!Z$1,'Assumptions (T&amp;D)'!$C$23,Model!$AI$2866)</f>
        <v>-0.2214572577</v>
      </c>
      <c r="AM2953" s="373">
        <f>IPMT('Assumptions (T&amp;D)'!$C$20,Model!AA$1,'Assumptions (T&amp;D)'!$C$23,Model!$AI$2866)</f>
        <v>-0.2073415309</v>
      </c>
      <c r="AN2953" s="373">
        <f>IPMT('Assumptions (T&amp;D)'!$C$20,Model!AB$1,'Assumptions (T&amp;D)'!$C$23,Model!$AI$2866)</f>
        <v>-0.1925553071</v>
      </c>
      <c r="AO2953" s="373">
        <f>IPMT('Assumptions (T&amp;D)'!$C$20,Model!AC$1,'Assumptions (T&amp;D)'!$C$23,Model!$AI$2866)</f>
        <v>-0.1770667376</v>
      </c>
      <c r="AP2953" s="373">
        <f>IPMT('Assumptions (T&amp;D)'!$C$20,Model!AD$1,'Assumptions (T&amp;D)'!$C$23,Model!$AI$2866)</f>
        <v>-0.1608424611</v>
      </c>
      <c r="AQ2953" s="373">
        <f>IPMT('Assumptions (T&amp;D)'!$C$20,Model!AE$1,'Assumptions (T&amp;D)'!$C$23,Model!$AI$2866)</f>
        <v>-0.1438475314</v>
      </c>
      <c r="AR2953" s="373">
        <f>IPMT('Assumptions (T&amp;D)'!$C$20,Model!AF$1,'Assumptions (T&amp;D)'!$C$23,Model!$AI$2866)</f>
        <v>-0.1260453426</v>
      </c>
      <c r="AS2953" s="373">
        <f>IPMT('Assumptions (T&amp;D)'!$C$20,Model!AG$1,'Assumptions (T&amp;D)'!$C$23,Model!$AI$2866)</f>
        <v>-0.1073975498</v>
      </c>
      <c r="AT2953" s="373">
        <f>IPMT('Assumptions (T&amp;D)'!$C$20,Model!AH$1,'Assumptions (T&amp;D)'!$C$23,Model!$AI$2866)</f>
        <v>-0.08786398687</v>
      </c>
      <c r="AU2953" s="373">
        <f>IPMT('Assumptions (T&amp;D)'!$C$20,Model!AI$1,'Assumptions (T&amp;D)'!$C$23,Model!$AI$2866)</f>
        <v>-0.06740257969</v>
      </c>
      <c r="AV2953" s="373">
        <f>IPMT('Assumptions (T&amp;D)'!$C$20,Model!AJ$1,'Assumptions (T&amp;D)'!$C$23,Model!$AI$2866)</f>
        <v>-0.04596925566</v>
      </c>
      <c r="AW2953" s="373">
        <f>IPMT('Assumptions (T&amp;D)'!$C$20,Model!AK$1,'Assumptions (T&amp;D)'!$C$23,Model!$AI$2866)</f>
        <v>-0.02351784875</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-0.2721276915</v>
      </c>
      <c r="AK2954" s="373">
        <f>IPMT('Assumptions (T&amp;D)'!$C$20,Model!X$1,'Assumptions (T&amp;D)'!$C$23,Model!$AJ$2866)</f>
        <v>-0.2592775132</v>
      </c>
      <c r="AL2954" s="373">
        <f>IPMT('Assumptions (T&amp;D)'!$C$20,Model!Y$1,'Assumptions (T&amp;D)'!$C$23,Model!$AJ$2866)</f>
        <v>-0.2458169515</v>
      </c>
      <c r="AM2954" s="373">
        <f>IPMT('Assumptions (T&amp;D)'!$C$20,Model!Z$1,'Assumptions (T&amp;D)'!$C$23,Model!$AJ$2866)</f>
        <v>-0.231717013</v>
      </c>
      <c r="AN2954" s="373">
        <f>IPMT('Assumptions (T&amp;D)'!$C$20,Model!AA$1,'Assumptions (T&amp;D)'!$C$23,Model!$AJ$2866)</f>
        <v>-0.2169473275</v>
      </c>
      <c r="AO2954" s="373">
        <f>IPMT('Assumptions (T&amp;D)'!$C$20,Model!AB$1,'Assumptions (T&amp;D)'!$C$23,Model!$AJ$2866)</f>
        <v>-0.2014760819</v>
      </c>
      <c r="AP2954" s="373">
        <f>IPMT('Assumptions (T&amp;D)'!$C$20,Model!AC$1,'Assumptions (T&amp;D)'!$C$23,Model!$AJ$2866)</f>
        <v>-0.1852699521</v>
      </c>
      <c r="AQ2954" s="373">
        <f>IPMT('Assumptions (T&amp;D)'!$C$20,Model!AD$1,'Assumptions (T&amp;D)'!$C$23,Model!$AJ$2866)</f>
        <v>-0.1682940312</v>
      </c>
      <c r="AR2954" s="373">
        <f>IPMT('Assumptions (T&amp;D)'!$C$20,Model!AE$1,'Assumptions (T&amp;D)'!$C$23,Model!$AJ$2866)</f>
        <v>-0.1505117541</v>
      </c>
      <c r="AS2954" s="373">
        <f>IPMT('Assumptions (T&amp;D)'!$C$20,Model!AF$1,'Assumptions (T&amp;D)'!$C$23,Model!$AJ$2866)</f>
        <v>-0.1318848187</v>
      </c>
      <c r="AT2954" s="373">
        <f>IPMT('Assumptions (T&amp;D)'!$C$20,Model!AG$1,'Assumptions (T&amp;D)'!$C$23,Model!$AJ$2866)</f>
        <v>-0.112373104</v>
      </c>
      <c r="AU2954" s="373">
        <f>IPMT('Assumptions (T&amp;D)'!$C$20,Model!AH$1,'Assumptions (T&amp;D)'!$C$23,Model!$AJ$2866)</f>
        <v>-0.09193458276</v>
      </c>
      <c r="AV2954" s="373">
        <f>IPMT('Assumptions (T&amp;D)'!$C$20,Model!AI$1,'Assumptions (T&amp;D)'!$C$23,Model!$AJ$2866)</f>
        <v>-0.0705252318</v>
      </c>
      <c r="AW2954" s="373">
        <f>IPMT('Assumptions (T&amp;D)'!$C$20,Model!AJ$1,'Assumptions (T&amp;D)'!$C$23,Model!$AJ$2866)</f>
        <v>-0.04809893666</v>
      </c>
      <c r="AX2954" s="373">
        <f>IPMT('Assumptions (T&amp;D)'!$C$20,Model!AK$1,'Assumptions (T&amp;D)'!$C$23,Model!$AJ$2866)</f>
        <v>-0.0246073925</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-0.2845511755</v>
      </c>
      <c r="AL2955" s="373">
        <f>IPMT('Assumptions (T&amp;D)'!$C$20,Model!X$1,'Assumptions (T&amp;D)'!$C$23,Model!$AK$2866)</f>
        <v>-0.2711143462</v>
      </c>
      <c r="AM2955" s="373">
        <f>IPMT('Assumptions (T&amp;D)'!$C$20,Model!Y$1,'Assumptions (T&amp;D)'!$C$23,Model!$AK$2866)</f>
        <v>-0.2570392675</v>
      </c>
      <c r="AN2955" s="373">
        <f>IPMT('Assumptions (T&amp;D)'!$C$20,Model!Z$1,'Assumptions (T&amp;D)'!$C$23,Model!$AK$2866)</f>
        <v>-0.2422956226</v>
      </c>
      <c r="AO2955" s="373">
        <f>IPMT('Assumptions (T&amp;D)'!$C$20,Model!AA$1,'Assumptions (T&amp;D)'!$C$23,Model!$AK$2866)</f>
        <v>-0.2268516545</v>
      </c>
      <c r="AP2955" s="373">
        <f>IPMT('Assumptions (T&amp;D)'!$C$20,Model!AB$1,'Assumptions (T&amp;D)'!$C$23,Model!$AK$2866)</f>
        <v>-0.2106740979</v>
      </c>
      <c r="AQ2955" s="373">
        <f>IPMT('Assumptions (T&amp;D)'!$C$20,Model!AC$1,'Assumptions (T&amp;D)'!$C$23,Model!$AK$2866)</f>
        <v>-0.1937281074</v>
      </c>
      <c r="AR2955" s="373">
        <f>IPMT('Assumptions (T&amp;D)'!$C$20,Model!AD$1,'Assumptions (T&amp;D)'!$C$23,Model!$AK$2866)</f>
        <v>-0.1759771824</v>
      </c>
      <c r="AS2955" s="373">
        <f>IPMT('Assumptions (T&amp;D)'!$C$20,Model!AE$1,'Assumptions (T&amp;D)'!$C$23,Model!$AK$2866)</f>
        <v>-0.1573830884</v>
      </c>
      <c r="AT2955" s="373">
        <f>IPMT('Assumptions (T&amp;D)'!$C$20,Model!AF$1,'Assumptions (T&amp;D)'!$C$23,Model!$AK$2866)</f>
        <v>-0.137905775</v>
      </c>
      <c r="AU2955" s="373">
        <f>IPMT('Assumptions (T&amp;D)'!$C$20,Model!AG$1,'Assumptions (T&amp;D)'!$C$23,Model!$AK$2866)</f>
        <v>-0.1175032892</v>
      </c>
      <c r="AV2955" s="373">
        <f>IPMT('Assumptions (T&amp;D)'!$C$20,Model!AH$1,'Assumptions (T&amp;D)'!$C$23,Model!$AK$2866)</f>
        <v>-0.09613168526</v>
      </c>
      <c r="AW2955" s="373">
        <f>IPMT('Assumptions (T&amp;D)'!$C$20,Model!AI$1,'Assumptions (T&amp;D)'!$C$23,Model!$AK$2866)</f>
        <v>-0.07374493017</v>
      </c>
      <c r="AX2955" s="373">
        <f>IPMT('Assumptions (T&amp;D)'!$C$20,Model!AJ$1,'Assumptions (T&amp;D)'!$C$23,Model!$AK$2866)</f>
        <v>-0.05029480421</v>
      </c>
      <c r="AY2955" s="373">
        <f>IPMT('Assumptions (T&amp;D)'!$C$20,Model!AK$1,'Assumptions (T&amp;D)'!$C$23,Model!$AK$2866)</f>
        <v>-0.02573079727</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-0.2973592116</v>
      </c>
      <c r="AM2956" s="373">
        <f>IPMT('Assumptions (T&amp;D)'!$C$20,Model!X$1,'Assumptions (T&amp;D)'!$C$23,Model!$AL$2866)</f>
        <v>-0.2833175723</v>
      </c>
      <c r="AN2956" s="373">
        <f>IPMT('Assumptions (T&amp;D)'!$C$20,Model!Y$1,'Assumptions (T&amp;D)'!$C$23,Model!$AL$2866)</f>
        <v>-0.2686089552</v>
      </c>
      <c r="AO2956" s="373">
        <f>IPMT('Assumptions (T&amp;D)'!$C$20,Model!Z$1,'Assumptions (T&amp;D)'!$C$23,Model!$AL$2866)</f>
        <v>-0.2532016787</v>
      </c>
      <c r="AP2956" s="373">
        <f>IPMT('Assumptions (T&amp;D)'!$C$20,Model!AA$1,'Assumptions (T&amp;D)'!$C$23,Model!$AL$2866)</f>
        <v>-0.2370625566</v>
      </c>
      <c r="AQ2956" s="373">
        <f>IPMT('Assumptions (T&amp;D)'!$C$20,Model!AB$1,'Assumptions (T&amp;D)'!$C$23,Model!$AL$2866)</f>
        <v>-0.2201568262</v>
      </c>
      <c r="AR2956" s="373">
        <f>IPMT('Assumptions (T&amp;D)'!$C$20,Model!AC$1,'Assumptions (T&amp;D)'!$C$23,Model!$AL$2866)</f>
        <v>-0.2024480735</v>
      </c>
      <c r="AS2956" s="373">
        <f>IPMT('Assumptions (T&amp;D)'!$C$20,Model!AD$1,'Assumptions (T&amp;D)'!$C$23,Model!$AL$2866)</f>
        <v>-0.1838981552</v>
      </c>
      <c r="AT2956" s="373">
        <f>IPMT('Assumptions (T&amp;D)'!$C$20,Model!AE$1,'Assumptions (T&amp;D)'!$C$23,Model!$AL$2866)</f>
        <v>-0.1644671157</v>
      </c>
      <c r="AU2956" s="373">
        <f>IPMT('Assumptions (T&amp;D)'!$C$20,Model!AF$1,'Assumptions (T&amp;D)'!$C$23,Model!$AL$2866)</f>
        <v>-0.1441131018</v>
      </c>
      <c r="AV2956" s="373">
        <f>IPMT('Assumptions (T&amp;D)'!$C$20,Model!AG$1,'Assumptions (T&amp;D)'!$C$23,Model!$AL$2866)</f>
        <v>-0.1227922723</v>
      </c>
      <c r="AW2956" s="373">
        <f>IPMT('Assumptions (T&amp;D)'!$C$20,Model!AH$1,'Assumptions (T&amp;D)'!$C$23,Model!$AL$2866)</f>
        <v>-0.1004587034</v>
      </c>
      <c r="AX2956" s="373">
        <f>IPMT('Assumptions (T&amp;D)'!$C$20,Model!AI$1,'Assumptions (T&amp;D)'!$C$23,Model!$AL$2866)</f>
        <v>-0.07706428996</v>
      </c>
      <c r="AY2956" s="373">
        <f>IPMT('Assumptions (T&amp;D)'!$C$20,Model!AJ$1,'Assumptions (T&amp;D)'!$C$23,Model!$AL$2866)</f>
        <v>-0.05255864188</v>
      </c>
      <c r="AZ2956" s="373">
        <f>IPMT('Assumptions (T&amp;D)'!$C$20,Model!AK$1,'Assumptions (T&amp;D)'!$C$23,Model!$AL$2866)</f>
        <v>-0.02688897552</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-0.3105621433</v>
      </c>
      <c r="AN2957" s="373">
        <f>IPMT('Assumptions (T&amp;D)'!$C$20,Model!X$1,'Assumptions (T&amp;D)'!$C$23,Model!$AM$2866)</f>
        <v>-0.2958970466</v>
      </c>
      <c r="AO2957" s="373">
        <f>IPMT('Assumptions (T&amp;D)'!$C$20,Model!Y$1,'Assumptions (T&amp;D)'!$C$23,Model!$AM$2866)</f>
        <v>-0.2805353578</v>
      </c>
      <c r="AP2957" s="373">
        <f>IPMT('Assumptions (T&amp;D)'!$C$20,Model!Z$1,'Assumptions (T&amp;D)'!$C$23,Model!$AM$2866)</f>
        <v>-0.2644439888</v>
      </c>
      <c r="AQ2957" s="373">
        <f>IPMT('Assumptions (T&amp;D)'!$C$20,Model!AA$1,'Assumptions (T&amp;D)'!$C$23,Model!$AM$2866)</f>
        <v>-0.2475882797</v>
      </c>
      <c r="AR2957" s="373">
        <f>IPMT('Assumptions (T&amp;D)'!$C$20,Model!AB$1,'Assumptions (T&amp;D)'!$C$23,Model!$AM$2866)</f>
        <v>-0.2299319245</v>
      </c>
      <c r="AS2957" s="373">
        <f>IPMT('Assumptions (T&amp;D)'!$C$20,Model!AC$1,'Assumptions (T&amp;D)'!$C$23,Model!$AM$2866)</f>
        <v>-0.2114368924</v>
      </c>
      <c r="AT2957" s="373">
        <f>IPMT('Assumptions (T&amp;D)'!$C$20,Model!AD$1,'Assumptions (T&amp;D)'!$C$23,Model!$AM$2866)</f>
        <v>-0.1920633462</v>
      </c>
      <c r="AU2957" s="373">
        <f>IPMT('Assumptions (T&amp;D)'!$C$20,Model!AE$1,'Assumptions (T&amp;D)'!$C$23,Model!$AM$2866)</f>
        <v>-0.1717695567</v>
      </c>
      <c r="AV2957" s="373">
        <f>IPMT('Assumptions (T&amp;D)'!$C$20,Model!AF$1,'Assumptions (T&amp;D)'!$C$23,Model!$AM$2866)</f>
        <v>-0.1505118121</v>
      </c>
      <c r="AW2957" s="373">
        <f>IPMT('Assumptions (T&amp;D)'!$C$20,Model!AG$1,'Assumptions (T&amp;D)'!$C$23,Model!$AM$2866)</f>
        <v>-0.1282443246</v>
      </c>
      <c r="AX2957" s="373">
        <f>IPMT('Assumptions (T&amp;D)'!$C$20,Model!AH$1,'Assumptions (T&amp;D)'!$C$23,Model!$AM$2866)</f>
        <v>-0.1049191315</v>
      </c>
      <c r="AY2957" s="373">
        <f>IPMT('Assumptions (T&amp;D)'!$C$20,Model!AI$1,'Assumptions (T&amp;D)'!$C$23,Model!$AM$2866)</f>
        <v>-0.08048599178</v>
      </c>
      <c r="AZ2957" s="373">
        <f>IPMT('Assumptions (T&amp;D)'!$C$20,Model!AJ$1,'Assumptions (T&amp;D)'!$C$23,Model!$AM$2866)</f>
        <v>-0.05489227787</v>
      </c>
      <c r="BA2957" s="373">
        <f>IPMT('Assumptions (T&amp;D)'!$C$20,Model!AK$1,'Assumptions (T&amp;D)'!$C$23,Model!$AM$2866)</f>
        <v>-0.02808286255</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-0.3241705723</v>
      </c>
      <c r="AO2958" s="373">
        <f>IPMT('Assumptions (T&amp;D)'!$C$20,Model!X$1,'Assumptions (T&amp;D)'!$C$23,Model!$AN$2866)</f>
        <v>-0.3088628702</v>
      </c>
      <c r="AP2958" s="373">
        <f>IPMT('Assumptions (T&amp;D)'!$C$20,Model!Y$1,'Assumptions (T&amp;D)'!$C$23,Model!$AN$2866)</f>
        <v>-0.2928280521</v>
      </c>
      <c r="AQ2958" s="373">
        <f>IPMT('Assumptions (T&amp;D)'!$C$20,Model!Z$1,'Assumptions (T&amp;D)'!$C$23,Model!$AN$2866)</f>
        <v>-0.2760315803</v>
      </c>
      <c r="AR2958" s="373">
        <f>IPMT('Assumptions (T&amp;D)'!$C$20,Model!AA$1,'Assumptions (T&amp;D)'!$C$23,Model!$AN$2866)</f>
        <v>-0.258437276</v>
      </c>
      <c r="AS2958" s="373">
        <f>IPMT('Assumptions (T&amp;D)'!$C$20,Model!AB$1,'Assumptions (T&amp;D)'!$C$23,Model!$AN$2866)</f>
        <v>-0.2400072422</v>
      </c>
      <c r="AT2958" s="373">
        <f>IPMT('Assumptions (T&amp;D)'!$C$20,Model!AC$1,'Assumptions (T&amp;D)'!$C$23,Model!$AN$2866)</f>
        <v>-0.2207017819</v>
      </c>
      <c r="AU2958" s="373">
        <f>IPMT('Assumptions (T&amp;D)'!$C$20,Model!AD$1,'Assumptions (T&amp;D)'!$C$23,Model!$AN$2866)</f>
        <v>-0.2004793122</v>
      </c>
      <c r="AV2958" s="373">
        <f>IPMT('Assumptions (T&amp;D)'!$C$20,Model!AE$1,'Assumptions (T&amp;D)'!$C$23,Model!$AN$2866)</f>
        <v>-0.1792962751</v>
      </c>
      <c r="AW2958" s="373">
        <f>IPMT('Assumptions (T&amp;D)'!$C$20,Model!AF$1,'Assumptions (T&amp;D)'!$C$23,Model!$AN$2866)</f>
        <v>-0.1571070439</v>
      </c>
      <c r="AX2958" s="373">
        <f>IPMT('Assumptions (T&amp;D)'!$C$20,Model!AG$1,'Assumptions (T&amp;D)'!$C$23,Model!$AN$2866)</f>
        <v>-0.1338638241</v>
      </c>
      <c r="AY2958" s="373">
        <f>IPMT('Assumptions (T&amp;D)'!$C$20,Model!AH$1,'Assumptions (T&amp;D)'!$C$23,Model!$AN$2866)</f>
        <v>-0.1095165514</v>
      </c>
      <c r="AZ2958" s="373">
        <f>IPMT('Assumptions (T&amp;D)'!$C$20,Model!AI$1,'Assumptions (T&amp;D)'!$C$23,Model!$AN$2866)</f>
        <v>-0.08401278321</v>
      </c>
      <c r="BA2958" s="373">
        <f>IPMT('Assumptions (T&amp;D)'!$C$20,Model!AJ$1,'Assumptions (T&amp;D)'!$C$23,Model!$AN$2866)</f>
        <v>-0.05729758606</v>
      </c>
      <c r="BB2958" s="373">
        <f>IPMT('Assumptions (T&amp;D)'!$C$20,Model!AK$1,'Assumptions (T&amp;D)'!$C$23,Model!$AN$2866)</f>
        <v>-0.02931341704</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-0.3381953653</v>
      </c>
      <c r="AP2959" s="373">
        <f>IPMT('Assumptions (T&amp;D)'!$C$20,Model!X$1,'Assumptions (T&amp;D)'!$C$23,Model!$AO$2866)</f>
        <v>-0.3222253965</v>
      </c>
      <c r="AQ2959" s="373">
        <f>IPMT('Assumptions (T&amp;D)'!$C$20,Model!Y$1,'Assumptions (T&amp;D)'!$C$23,Model!$AO$2866)</f>
        <v>-0.3054968542</v>
      </c>
      <c r="AR2959" s="373">
        <f>IPMT('Assumptions (T&amp;D)'!$C$20,Model!Z$1,'Assumptions (T&amp;D)'!$C$23,Model!$AO$2866)</f>
        <v>-0.2879737061</v>
      </c>
      <c r="AS2959" s="373">
        <f>IPMT('Assumptions (T&amp;D)'!$C$20,Model!AA$1,'Assumptions (T&amp;D)'!$C$23,Model!$AO$2866)</f>
        <v>-0.2696182085</v>
      </c>
      <c r="AT2959" s="373">
        <f>IPMT('Assumptions (T&amp;D)'!$C$20,Model!AB$1,'Assumptions (T&amp;D)'!$C$23,Model!$AO$2866)</f>
        <v>-0.2503908247</v>
      </c>
      <c r="AU2959" s="373">
        <f>IPMT('Assumptions (T&amp;D)'!$C$20,Model!AC$1,'Assumptions (T&amp;D)'!$C$23,Model!$AO$2866)</f>
        <v>-0.2302501403</v>
      </c>
      <c r="AV2959" s="373">
        <f>IPMT('Assumptions (T&amp;D)'!$C$20,Model!AD$1,'Assumptions (T&amp;D)'!$C$23,Model!$AO$2866)</f>
        <v>-0.2091527733</v>
      </c>
      <c r="AW2959" s="373">
        <f>IPMT('Assumptions (T&amp;D)'!$C$20,Model!AE$1,'Assumptions (T&amp;D)'!$C$23,Model!$AO$2866)</f>
        <v>-0.1870532813</v>
      </c>
      <c r="AX2959" s="373">
        <f>IPMT('Assumptions (T&amp;D)'!$C$20,Model!AF$1,'Assumptions (T&amp;D)'!$C$23,Model!$AO$2866)</f>
        <v>-0.1639040635</v>
      </c>
      <c r="AY2959" s="373">
        <f>IPMT('Assumptions (T&amp;D)'!$C$20,Model!AG$1,'Assumptions (T&amp;D)'!$C$23,Model!$AO$2866)</f>
        <v>-0.1396552579</v>
      </c>
      <c r="AZ2959" s="373">
        <f>IPMT('Assumptions (T&amp;D)'!$C$20,Model!AH$1,'Assumptions (T&amp;D)'!$C$23,Model!$AO$2866)</f>
        <v>-0.114254634</v>
      </c>
      <c r="BA2959" s="373">
        <f>IPMT('Assumptions (T&amp;D)'!$C$20,Model!AI$1,'Assumptions (T&amp;D)'!$C$23,Model!$AO$2866)</f>
        <v>-0.08764748047</v>
      </c>
      <c r="BB2959" s="373">
        <f>IPMT('Assumptions (T&amp;D)'!$C$20,Model!AJ$1,'Assumptions (T&amp;D)'!$C$23,Model!$AO$2866)</f>
        <v>-0.05977648714</v>
      </c>
      <c r="BC2959" s="373">
        <f>IPMT('Assumptions (T&amp;D)'!$C$20,Model!AK$1,'Assumptions (T&amp;D)'!$C$23,Model!$AO$2866)</f>
        <v>-0.03058162163</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-0.3526476599</v>
      </c>
      <c r="AQ2960" s="373">
        <f>IPMT('Assumptions (T&amp;D)'!$C$20,Model!X$1,'Assumptions (T&amp;D)'!$C$23,Model!$AP$2866)</f>
        <v>-0.3359952373</v>
      </c>
      <c r="AR2960" s="373">
        <f>IPMT('Assumptions (T&amp;D)'!$C$20,Model!Y$1,'Assumptions (T&amp;D)'!$C$23,Model!$AP$2866)</f>
        <v>-0.3185518247</v>
      </c>
      <c r="AS2960" s="373">
        <f>IPMT('Assumptions (T&amp;D)'!$C$20,Model!Z$1,'Assumptions (T&amp;D)'!$C$23,Model!$AP$2866)</f>
        <v>-0.30027985</v>
      </c>
      <c r="AT2960" s="373">
        <f>IPMT('Assumptions (T&amp;D)'!$C$20,Model!AA$1,'Assumptions (T&amp;D)'!$C$23,Model!$AP$2866)</f>
        <v>-0.2811399565</v>
      </c>
      <c r="AU2960" s="373">
        <f>IPMT('Assumptions (T&amp;D)'!$C$20,Model!AB$1,'Assumptions (T&amp;D)'!$C$23,Model!$AP$2866)</f>
        <v>-0.261090918</v>
      </c>
      <c r="AV2960" s="373">
        <f>IPMT('Assumptions (T&amp;D)'!$C$20,Model!AC$1,'Assumptions (T&amp;D)'!$C$23,Model!$AP$2866)</f>
        <v>-0.2400895502</v>
      </c>
      <c r="AW2960" s="373">
        <f>IPMT('Assumptions (T&amp;D)'!$C$20,Model!AD$1,'Assumptions (T&amp;D)'!$C$23,Model!$AP$2866)</f>
        <v>-0.2180906175</v>
      </c>
      <c r="AX2960" s="373">
        <f>IPMT('Assumptions (T&amp;D)'!$C$20,Model!AE$1,'Assumptions (T&amp;D)'!$C$23,Model!$AP$2866)</f>
        <v>-0.1950467354</v>
      </c>
      <c r="AY2960" s="373">
        <f>IPMT('Assumptions (T&amp;D)'!$C$20,Model!AF$1,'Assumptions (T&amp;D)'!$C$23,Model!$AP$2866)</f>
        <v>-0.170908269</v>
      </c>
      <c r="AZ2960" s="373">
        <f>IPMT('Assumptions (T&amp;D)'!$C$20,Model!AG$1,'Assumptions (T&amp;D)'!$C$23,Model!$AP$2866)</f>
        <v>-0.1456232253</v>
      </c>
      <c r="BA2960" s="373">
        <f>IPMT('Assumptions (T&amp;D)'!$C$20,Model!AH$1,'Assumptions (T&amp;D)'!$C$23,Model!$AP$2866)</f>
        <v>-0.1191371422</v>
      </c>
      <c r="BB2960" s="373">
        <f>IPMT('Assumptions (T&amp;D)'!$C$20,Model!AI$1,'Assumptions (T&amp;D)'!$C$23,Model!$AP$2866)</f>
        <v>-0.09139297002</v>
      </c>
      <c r="BC2960" s="373">
        <f>IPMT('Assumptions (T&amp;D)'!$C$20,Model!AJ$1,'Assumptions (T&amp;D)'!$C$23,Model!$AP$2866)</f>
        <v>-0.06233094971</v>
      </c>
      <c r="BD2960" s="373">
        <f>IPMT('Assumptions (T&amp;D)'!$C$20,Model!AK$1,'Assumptions (T&amp;D)'!$C$23,Model!$AP$2866)</f>
        <v>-0.03188848343</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-0.3675388712</v>
      </c>
      <c r="AR2961" s="373">
        <f>IPMT('Assumptions (T&amp;D)'!$C$20,Model!X$1,'Assumptions (T&amp;D)'!$C$23,Model!$AQ$2866)</f>
        <v>-0.3501832688</v>
      </c>
      <c r="AS2961" s="373">
        <f>IPMT('Assumptions (T&amp;D)'!$C$20,Model!Y$1,'Assumptions (T&amp;D)'!$C$23,Model!$AQ$2866)</f>
        <v>-0.3320032752</v>
      </c>
      <c r="AT2961" s="373">
        <f>IPMT('Assumptions (T&amp;D)'!$C$20,Model!Z$1,'Assumptions (T&amp;D)'!$C$23,Model!$AQ$2866)</f>
        <v>-0.312959732</v>
      </c>
      <c r="AU2961" s="373">
        <f>IPMT('Assumptions (T&amp;D)'!$C$20,Model!AA$1,'Assumptions (T&amp;D)'!$C$23,Model!$AQ$2866)</f>
        <v>-0.2930116204</v>
      </c>
      <c r="AV2961" s="373">
        <f>IPMT('Assumptions (T&amp;D)'!$C$20,Model!AB$1,'Assumptions (T&amp;D)'!$C$23,Model!$AQ$2866)</f>
        <v>-0.2721159736</v>
      </c>
      <c r="AW2961" s="373">
        <f>IPMT('Assumptions (T&amp;D)'!$C$20,Model!AC$1,'Assumptions (T&amp;D)'!$C$23,Model!$AQ$2866)</f>
        <v>-0.2502277835</v>
      </c>
      <c r="AX2961" s="373">
        <f>IPMT('Assumptions (T&amp;D)'!$C$20,Model!AD$1,'Assumptions (T&amp;D)'!$C$23,Model!$AQ$2866)</f>
        <v>-0.2272999044</v>
      </c>
      <c r="AY2961" s="373">
        <f>IPMT('Assumptions (T&amp;D)'!$C$20,Model!AE$1,'Assumptions (T&amp;D)'!$C$23,Model!$AQ$2866)</f>
        <v>-0.203282951</v>
      </c>
      <c r="AZ2961" s="373">
        <f>IPMT('Assumptions (T&amp;D)'!$C$20,Model!AF$1,'Assumptions (T&amp;D)'!$C$23,Model!$AQ$2866)</f>
        <v>-0.1781251924</v>
      </c>
      <c r="BA2961" s="373">
        <f>IPMT('Assumptions (T&amp;D)'!$C$20,Model!AG$1,'Assumptions (T&amp;D)'!$C$23,Model!$AQ$2866)</f>
        <v>-0.1517724402</v>
      </c>
      <c r="BB2961" s="373">
        <f>IPMT('Assumptions (T&amp;D)'!$C$20,Model!AH$1,'Assumptions (T&amp;D)'!$C$23,Model!$AQ$2866)</f>
        <v>-0.1241679323</v>
      </c>
      <c r="BC2961" s="373">
        <f>IPMT('Assumptions (T&amp;D)'!$C$20,Model!AI$1,'Assumptions (T&amp;D)'!$C$23,Model!$AQ$2866)</f>
        <v>-0.09525221024</v>
      </c>
      <c r="BD2961" s="373">
        <f>IPMT('Assumptions (T&amp;D)'!$C$20,Model!AJ$1,'Assumptions (T&amp;D)'!$C$23,Model!$AQ$2866)</f>
        <v>-0.0649629914</v>
      </c>
      <c r="BE2961" s="373">
        <f>IPMT('Assumptions (T&amp;D)'!$C$20,Model!AK$1,'Assumptions (T&amp;D)'!$C$23,Model!$AQ$2866)</f>
        <v>-0.03323503467</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-0.3828806986</v>
      </c>
      <c r="AS2962" s="373">
        <f>IPMT('Assumptions (T&amp;D)'!$C$20,Model!X$1,'Assumptions (T&amp;D)'!$C$23,Model!$AR$2866)</f>
        <v>-0.3648006376</v>
      </c>
      <c r="AT2962" s="373">
        <f>IPMT('Assumptions (T&amp;D)'!$C$20,Model!Y$1,'Assumptions (T&amp;D)'!$C$23,Model!$AR$2866)</f>
        <v>-0.3458617738</v>
      </c>
      <c r="AU2962" s="373">
        <f>IPMT('Assumptions (T&amp;D)'!$C$20,Model!Z$1,'Assumptions (T&amp;D)'!$C$23,Model!$AR$2866)</f>
        <v>-0.326023314</v>
      </c>
      <c r="AV2962" s="373">
        <f>IPMT('Assumptions (T&amp;D)'!$C$20,Model!AA$1,'Assumptions (T&amp;D)'!$C$23,Model!$AR$2866)</f>
        <v>-0.3052425273</v>
      </c>
      <c r="AW2962" s="373">
        <f>IPMT('Assumptions (T&amp;D)'!$C$20,Model!AB$1,'Assumptions (T&amp;D)'!$C$23,Model!$AR$2866)</f>
        <v>-0.2834746532</v>
      </c>
      <c r="AX2962" s="373">
        <f>IPMT('Assumptions (T&amp;D)'!$C$20,Model!AC$1,'Assumptions (T&amp;D)'!$C$23,Model!$AR$2866)</f>
        <v>-0.2606728051</v>
      </c>
      <c r="AY2962" s="373">
        <f>IPMT('Assumptions (T&amp;D)'!$C$20,Model!AD$1,'Assumptions (T&amp;D)'!$C$23,Model!$AR$2866)</f>
        <v>-0.2367878692</v>
      </c>
      <c r="AZ2962" s="373">
        <f>IPMT('Assumptions (T&amp;D)'!$C$20,Model!AE$1,'Assumptions (T&amp;D)'!$C$23,Model!$AR$2866)</f>
        <v>-0.2117683989</v>
      </c>
      <c r="BA2962" s="373">
        <f>IPMT('Assumptions (T&amp;D)'!$C$20,Model!AF$1,'Assumptions (T&amp;D)'!$C$23,Model!$AR$2866)</f>
        <v>-0.1855605037</v>
      </c>
      <c r="BB2962" s="373">
        <f>IPMT('Assumptions (T&amp;D)'!$C$20,Model!AG$1,'Assumptions (T&amp;D)'!$C$23,Model!$AR$2866)</f>
        <v>-0.1581077336</v>
      </c>
      <c r="BC2962" s="373">
        <f>IPMT('Assumptions (T&amp;D)'!$C$20,Model!AH$1,'Assumptions (T&amp;D)'!$C$23,Model!$AR$2866)</f>
        <v>-0.1293509568</v>
      </c>
      <c r="BD2962" s="373">
        <f>IPMT('Assumptions (T&amp;D)'!$C$20,Model!AI$1,'Assumptions (T&amp;D)'!$C$23,Model!$AR$2866)</f>
        <v>-0.09922823313</v>
      </c>
      <c r="BE2962" s="373">
        <f>IPMT('Assumptions (T&amp;D)'!$C$20,Model!AJ$1,'Assumptions (T&amp;D)'!$C$23,Model!$AR$2866)</f>
        <v>-0.06767468009</v>
      </c>
      <c r="BF2962" s="373">
        <f>IPMT('Assumptions (T&amp;D)'!$C$20,Model!AK$1,'Assumptions (T&amp;D)'!$C$23,Model!$AR$2866)</f>
        <v>-0.03462233328</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-0.3986851322</v>
      </c>
      <c r="AT2963" s="373">
        <f>IPMT('Assumptions (T&amp;D)'!$C$20,Model!X$1,'Assumptions (T&amp;D)'!$C$23,Model!$AS$2866)</f>
        <v>-0.379858768</v>
      </c>
      <c r="AU2963" s="373">
        <f>IPMT('Assumptions (T&amp;D)'!$C$20,Model!Y$1,'Assumptions (T&amp;D)'!$C$23,Model!$AS$2866)</f>
        <v>-0.3601381514</v>
      </c>
      <c r="AV2963" s="373">
        <f>IPMT('Assumptions (T&amp;D)'!$C$20,Model!Z$1,'Assumptions (T&amp;D)'!$C$23,Model!$AS$2866)</f>
        <v>-0.3394808056</v>
      </c>
      <c r="AW2963" s="373">
        <f>IPMT('Assumptions (T&amp;D)'!$C$20,Model!AA$1,'Assumptions (T&amp;D)'!$C$23,Model!$AS$2866)</f>
        <v>-0.3178422359</v>
      </c>
      <c r="AX2963" s="373">
        <f>IPMT('Assumptions (T&amp;D)'!$C$20,Model!AB$1,'Assumptions (T&amp;D)'!$C$23,Model!$AS$2866)</f>
        <v>-0.2951758341</v>
      </c>
      <c r="AY2963" s="373">
        <f>IPMT('Assumptions (T&amp;D)'!$C$20,Model!AC$1,'Assumptions (T&amp;D)'!$C$23,Model!$AS$2866)</f>
        <v>-0.2714327783</v>
      </c>
      <c r="AZ2963" s="373">
        <f>IPMT('Assumptions (T&amp;D)'!$C$20,Model!AD$1,'Assumptions (T&amp;D)'!$C$23,Model!$AS$2866)</f>
        <v>-0.2465619272</v>
      </c>
      <c r="BA2963" s="373">
        <f>IPMT('Assumptions (T&amp;D)'!$C$20,Model!AE$1,'Assumptions (T&amp;D)'!$C$23,Model!$AS$2866)</f>
        <v>-0.2205097108</v>
      </c>
      <c r="BB2963" s="373">
        <f>IPMT('Assumptions (T&amp;D)'!$C$20,Model!AF$1,'Assumptions (T&amp;D)'!$C$23,Model!$AS$2866)</f>
        <v>-0.1932200141</v>
      </c>
      <c r="BC2963" s="373">
        <f>IPMT('Assumptions (T&amp;D)'!$C$20,Model!AG$1,'Assumptions (T&amp;D)'!$C$23,Model!$AS$2866)</f>
        <v>-0.1646340567</v>
      </c>
      <c r="BD2963" s="373">
        <f>IPMT('Assumptions (T&amp;D)'!$C$20,Model!AH$1,'Assumptions (T&amp;D)'!$C$23,Model!$AS$2866)</f>
        <v>-0.1346902664</v>
      </c>
      <c r="BE2963" s="373">
        <f>IPMT('Assumptions (T&amp;D)'!$C$20,Model!AI$1,'Assumptions (T&amp;D)'!$C$23,Model!$AS$2866)</f>
        <v>-0.1033241461</v>
      </c>
      <c r="BF2963" s="373">
        <f>IPMT('Assumptions (T&amp;D)'!$C$20,Model!AJ$1,'Assumptions (T&amp;D)'!$C$23,Model!$AS$2866)</f>
        <v>-0.07046813505</v>
      </c>
      <c r="BG2963" s="373">
        <f>IPMT('Assumptions (T&amp;D)'!$C$20,Model!AK$1,'Assumptions (T&amp;D)'!$C$23,Model!$AS$2866)</f>
        <v>-0.03605146348</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-0.41496446</v>
      </c>
      <c r="AU2964" s="373">
        <f>IPMT('Assumptions (T&amp;D)'!$C$20,Model!X$1,'Assumptions (T&amp;D)'!$C$23,Model!$AT$2866)</f>
        <v>-0.3953693675</v>
      </c>
      <c r="AV2964" s="373">
        <f>IPMT('Assumptions (T&amp;D)'!$C$20,Model!Y$1,'Assumptions (T&amp;D)'!$C$23,Model!$AT$2866)</f>
        <v>-0.3748435081</v>
      </c>
      <c r="AW2964" s="373">
        <f>IPMT('Assumptions (T&amp;D)'!$C$20,Model!Z$1,'Assumptions (T&amp;D)'!$C$23,Model!$AT$2866)</f>
        <v>-0.3533426703</v>
      </c>
      <c r="AX2964" s="373">
        <f>IPMT('Assumptions (T&amp;D)'!$C$20,Model!AA$1,'Assumptions (T&amp;D)'!$C$23,Model!$AT$2866)</f>
        <v>-0.3308205427</v>
      </c>
      <c r="AY2964" s="373">
        <f>IPMT('Assumptions (T&amp;D)'!$C$20,Model!AB$1,'Assumptions (T&amp;D)'!$C$23,Model!$AT$2866)</f>
        <v>-0.3072286141</v>
      </c>
      <c r="AZ2964" s="373">
        <f>IPMT('Assumptions (T&amp;D)'!$C$20,Model!AC$1,'Assumptions (T&amp;D)'!$C$23,Model!$AT$2866)</f>
        <v>-0.2825160689</v>
      </c>
      <c r="BA2964" s="373">
        <f>IPMT('Assumptions (T&amp;D)'!$C$20,Model!AD$1,'Assumptions (T&amp;D)'!$C$23,Model!$AT$2866)</f>
        <v>-0.2566296778</v>
      </c>
      <c r="BB2964" s="373">
        <f>IPMT('Assumptions (T&amp;D)'!$C$20,Model!AE$1,'Assumptions (T&amp;D)'!$C$23,Model!$AT$2866)</f>
        <v>-0.2295136831</v>
      </c>
      <c r="BC2964" s="373">
        <f>IPMT('Assumptions (T&amp;D)'!$C$20,Model!AF$1,'Assumptions (T&amp;D)'!$C$23,Model!$AT$2866)</f>
        <v>-0.2011096786</v>
      </c>
      <c r="BD2964" s="373">
        <f>IPMT('Assumptions (T&amp;D)'!$C$20,Model!AG$1,'Assumptions (T&amp;D)'!$C$23,Model!$AT$2866)</f>
        <v>-0.171356484</v>
      </c>
      <c r="BE2964" s="373">
        <f>IPMT('Assumptions (T&amp;D)'!$C$20,Model!AH$1,'Assumptions (T&amp;D)'!$C$23,Model!$AT$2866)</f>
        <v>-0.1401900126</v>
      </c>
      <c r="BF2964" s="373">
        <f>IPMT('Assumptions (T&amp;D)'!$C$20,Model!AI$1,'Assumptions (T&amp;D)'!$C$23,Model!$AT$2866)</f>
        <v>-0.1075431338</v>
      </c>
      <c r="BG2964" s="373">
        <f>IPMT('Assumptions (T&amp;D)'!$C$20,Model!AJ$1,'Assumptions (T&amp;D)'!$C$23,Model!$AT$2866)</f>
        <v>-0.07334552822</v>
      </c>
      <c r="BH2964" s="373">
        <f>IPMT('Assumptions (T&amp;D)'!$C$20,Model!AK$1,'Assumptions (T&amp;D)'!$C$23,Model!$AT$2866)</f>
        <v>-0.03752353642</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-0.4317312751</v>
      </c>
      <c r="AV2965" s="373">
        <f>IPMT('Assumptions (T&amp;D)'!$C$20,Model!X$1,'Assumptions (T&amp;D)'!$C$23,Model!$AU$2866)</f>
        <v>-0.4113444345</v>
      </c>
      <c r="AW2965" s="373">
        <f>IPMT('Assumptions (T&amp;D)'!$C$20,Model!Y$1,'Assumptions (T&amp;D)'!$C$23,Model!$AU$2866)</f>
        <v>-0.389989219</v>
      </c>
      <c r="AX2965" s="373">
        <f>IPMT('Assumptions (T&amp;D)'!$C$20,Model!Z$1,'Assumptions (T&amp;D)'!$C$23,Model!$AU$2866)</f>
        <v>-0.3676196308</v>
      </c>
      <c r="AY2965" s="373">
        <f>IPMT('Assumptions (T&amp;D)'!$C$20,Model!AA$1,'Assumptions (T&amp;D)'!$C$23,Model!$AU$2866)</f>
        <v>-0.3441874871</v>
      </c>
      <c r="AZ2965" s="373">
        <f>IPMT('Assumptions (T&amp;D)'!$C$20,Model!AB$1,'Assumptions (T&amp;D)'!$C$23,Model!$AU$2866)</f>
        <v>-0.3196423166</v>
      </c>
      <c r="BA2965" s="373">
        <f>IPMT('Assumptions (T&amp;D)'!$C$20,Model!AC$1,'Assumptions (T&amp;D)'!$C$23,Model!$AU$2866)</f>
        <v>-0.2939312505</v>
      </c>
      <c r="BB2965" s="373">
        <f>IPMT('Assumptions (T&amp;D)'!$C$20,Model!AD$1,'Assumptions (T&amp;D)'!$C$23,Model!$AU$2866)</f>
        <v>-0.2669989088</v>
      </c>
      <c r="BC2965" s="373">
        <f>IPMT('Assumptions (T&amp;D)'!$C$20,Model!AE$1,'Assumptions (T&amp;D)'!$C$23,Model!$AU$2866)</f>
        <v>-0.2387872808</v>
      </c>
      <c r="BD2965" s="373">
        <f>IPMT('Assumptions (T&amp;D)'!$C$20,Model!AF$1,'Assumptions (T&amp;D)'!$C$23,Model!$AU$2866)</f>
        <v>-0.2092356005</v>
      </c>
      <c r="BE2965" s="373">
        <f>IPMT('Assumptions (T&amp;D)'!$C$20,Model!AG$1,'Assumptions (T&amp;D)'!$C$23,Model!$AU$2866)</f>
        <v>-0.1782802154</v>
      </c>
      <c r="BF2965" s="373">
        <f>IPMT('Assumptions (T&amp;D)'!$C$20,Model!AH$1,'Assumptions (T&amp;D)'!$C$23,Model!$AU$2866)</f>
        <v>-0.1458544495</v>
      </c>
      <c r="BG2965" s="373">
        <f>IPMT('Assumptions (T&amp;D)'!$C$20,Model!AI$1,'Assumptions (T&amp;D)'!$C$23,Model!$AU$2866)</f>
        <v>-0.1118884597</v>
      </c>
      <c r="BH2965" s="373">
        <f>IPMT('Assumptions (T&amp;D)'!$C$20,Model!AJ$1,'Assumptions (T&amp;D)'!$C$23,Model!$AU$2866)</f>
        <v>-0.07630908541</v>
      </c>
      <c r="BI2965" s="373">
        <f>IPMT('Assumptions (T&amp;D)'!$C$20,Model!AK$1,'Assumptions (T&amp;D)'!$C$23,Model!$AU$2866)</f>
        <v>-0.03903969083</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-0.4489984825</v>
      </c>
      <c r="AW2966" s="373">
        <f>IPMT('Assumptions (T&amp;D)'!$C$20,Model!X$1,'Assumptions (T&amp;D)'!$C$23,Model!$AV$2866)</f>
        <v>-0.4277962648</v>
      </c>
      <c r="AX2966" s="373">
        <f>IPMT('Assumptions (T&amp;D)'!$C$20,Model!Y$1,'Assumptions (T&amp;D)'!$C$23,Model!$AV$2866)</f>
        <v>-0.4055869418</v>
      </c>
      <c r="AY2966" s="373">
        <f>IPMT('Assumptions (T&amp;D)'!$C$20,Model!Z$1,'Assumptions (T&amp;D)'!$C$23,Model!$AV$2866)</f>
        <v>-0.3823226759</v>
      </c>
      <c r="AZ2966" s="373">
        <f>IPMT('Assumptions (T&amp;D)'!$C$20,Model!AA$1,'Assumptions (T&amp;D)'!$C$23,Model!$AV$2866)</f>
        <v>-0.3579533574</v>
      </c>
      <c r="BA2966" s="373">
        <f>IPMT('Assumptions (T&amp;D)'!$C$20,Model!AB$1,'Assumptions (T&amp;D)'!$C$23,Model!$AV$2866)</f>
        <v>-0.3324264963</v>
      </c>
      <c r="BB2966" s="373">
        <f>IPMT('Assumptions (T&amp;D)'!$C$20,Model!AC$1,'Assumptions (T&amp;D)'!$C$23,Model!$AV$2866)</f>
        <v>-0.3056871092</v>
      </c>
      <c r="BC2966" s="373">
        <f>IPMT('Assumptions (T&amp;D)'!$C$20,Model!AD$1,'Assumptions (T&amp;D)'!$C$23,Model!$AV$2866)</f>
        <v>-0.2776776013</v>
      </c>
      <c r="BD2966" s="373">
        <f>IPMT('Assumptions (T&amp;D)'!$C$20,Model!AE$1,'Assumptions (T&amp;D)'!$C$23,Model!$AV$2866)</f>
        <v>-0.2483376418</v>
      </c>
      <c r="BE2966" s="373">
        <f>IPMT('Assumptions (T&amp;D)'!$C$20,Model!AF$1,'Assumptions (T&amp;D)'!$C$23,Model!$AV$2866)</f>
        <v>-0.2176040341</v>
      </c>
      <c r="BF2966" s="373">
        <f>IPMT('Assumptions (T&amp;D)'!$C$20,Model!AG$1,'Assumptions (T&amp;D)'!$C$23,Model!$AV$2866)</f>
        <v>-0.1854105801</v>
      </c>
      <c r="BG2966" s="373">
        <f>IPMT('Assumptions (T&amp;D)'!$C$20,Model!AH$1,'Assumptions (T&amp;D)'!$C$23,Model!$AV$2866)</f>
        <v>-0.1516879371</v>
      </c>
      <c r="BH2966" s="373">
        <f>IPMT('Assumptions (T&amp;D)'!$C$20,Model!AI$1,'Assumptions (T&amp;D)'!$C$23,Model!$AV$2866)</f>
        <v>-0.1163634685</v>
      </c>
      <c r="BI2966" s="373">
        <f>IPMT('Assumptions (T&amp;D)'!$C$20,Model!AJ$1,'Assumptions (T&amp;D)'!$C$23,Model!$AV$2866)</f>
        <v>-0.07936108762</v>
      </c>
      <c r="BJ2966" s="373">
        <f>IPMT('Assumptions (T&amp;D)'!$C$20,Model!AK$1,'Assumptions (T&amp;D)'!$C$23,Model!$AV$2866)</f>
        <v>-0.04060109366</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-0.466779307</v>
      </c>
      <c r="AX2967" s="373">
        <f>IPMT('Assumptions (T&amp;D)'!$C$20,Model!X$1,'Assumptions (T&amp;D)'!$C$23,Model!$AW$2866)</f>
        <v>-0.4447374586</v>
      </c>
      <c r="AY2967" s="373">
        <f>IPMT('Assumptions (T&amp;D)'!$C$20,Model!Y$1,'Assumptions (T&amp;D)'!$C$23,Model!$AW$2866)</f>
        <v>-0.4216486224</v>
      </c>
      <c r="AZ2967" s="373">
        <f>IPMT('Assumptions (T&amp;D)'!$C$20,Model!Z$1,'Assumptions (T&amp;D)'!$C$23,Model!$AW$2866)</f>
        <v>-0.3974630665</v>
      </c>
      <c r="BA2967" s="373">
        <f>IPMT('Assumptions (T&amp;D)'!$C$20,Model!AA$1,'Assumptions (T&amp;D)'!$C$23,Model!$AW$2866)</f>
        <v>-0.3721286966</v>
      </c>
      <c r="BB2967" s="373">
        <f>IPMT('Assumptions (T&amp;D)'!$C$20,Model!AB$1,'Assumptions (T&amp;D)'!$C$23,Model!$AW$2866)</f>
        <v>-0.3455909443</v>
      </c>
      <c r="BC2967" s="373">
        <f>IPMT('Assumptions (T&amp;D)'!$C$20,Model!AC$1,'Assumptions (T&amp;D)'!$C$23,Model!$AW$2866)</f>
        <v>-0.3177926486</v>
      </c>
      <c r="BD2967" s="373">
        <f>IPMT('Assumptions (T&amp;D)'!$C$20,Model!AD$1,'Assumptions (T&amp;D)'!$C$23,Model!$AW$2866)</f>
        <v>-0.288673934</v>
      </c>
      <c r="BE2967" s="373">
        <f>IPMT('Assumptions (T&amp;D)'!$C$20,Model!AE$1,'Assumptions (T&amp;D)'!$C$23,Model!$AW$2866)</f>
        <v>-0.2581720804</v>
      </c>
      <c r="BF2967" s="373">
        <f>IPMT('Assumptions (T&amp;D)'!$C$20,Model!AF$1,'Assumptions (T&amp;D)'!$C$23,Model!$AW$2866)</f>
        <v>-0.2262213887</v>
      </c>
      <c r="BG2967" s="373">
        <f>IPMT('Assumptions (T&amp;D)'!$C$20,Model!AG$1,'Assumptions (T&amp;D)'!$C$23,Model!$AW$2866)</f>
        <v>-0.1927530392</v>
      </c>
      <c r="BH2967" s="373">
        <f>IPMT('Assumptions (T&amp;D)'!$C$20,Model!AH$1,'Assumptions (T&amp;D)'!$C$23,Model!$AW$2866)</f>
        <v>-0.1576949431</v>
      </c>
      <c r="BI2967" s="373">
        <f>IPMT('Assumptions (T&amp;D)'!$C$20,Model!AI$1,'Assumptions (T&amp;D)'!$C$23,Model!$AW$2866)</f>
        <v>-0.1209715874</v>
      </c>
      <c r="BJ2967" s="373">
        <f>IPMT('Assumptions (T&amp;D)'!$C$20,Model!AJ$1,'Assumptions (T&amp;D)'!$C$23,Model!$AW$2866)</f>
        <v>-0.08250387233</v>
      </c>
      <c r="BK2967" s="373">
        <f>IPMT('Assumptions (T&amp;D)'!$C$20,Model!AK$1,'Assumptions (T&amp;D)'!$C$23,Model!$AW$2866)</f>
        <v>-0.04220894079</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-0.4850873003</v>
      </c>
      <c r="AY2968" s="373">
        <f>IPMT('Assumptions (T&amp;D)'!$C$20,Model!X$1,'Assumptions (T&amp;D)'!$C$23,Model!$AX$2866)</f>
        <v>-0.4621809277</v>
      </c>
      <c r="AZ2968" s="373">
        <f>IPMT('Assumptions (T&amp;D)'!$C$20,Model!Y$1,'Assumptions (T&amp;D)'!$C$23,Model!$AX$2866)</f>
        <v>-0.4381865024</v>
      </c>
      <c r="BA2968" s="373">
        <f>IPMT('Assumptions (T&amp;D)'!$C$20,Model!Z$1,'Assumptions (T&amp;D)'!$C$23,Model!$AX$2866)</f>
        <v>-0.4130523419</v>
      </c>
      <c r="BB2968" s="373">
        <f>IPMT('Assumptions (T&amp;D)'!$C$20,Model!AA$1,'Assumptions (T&amp;D)'!$C$23,Model!$AX$2866)</f>
        <v>-0.3867243087</v>
      </c>
      <c r="BC2968" s="373">
        <f>IPMT('Assumptions (T&amp;D)'!$C$20,Model!AB$1,'Assumptions (T&amp;D)'!$C$23,Model!$AX$2866)</f>
        <v>-0.359145694</v>
      </c>
      <c r="BD2968" s="373">
        <f>IPMT('Assumptions (T&amp;D)'!$C$20,Model!AC$1,'Assumptions (T&amp;D)'!$C$23,Model!$AX$2866)</f>
        <v>-0.3302570951</v>
      </c>
      <c r="BE2968" s="373">
        <f>IPMT('Assumptions (T&amp;D)'!$C$20,Model!AD$1,'Assumptions (T&amp;D)'!$C$23,Model!$AX$2866)</f>
        <v>-0.2999962878</v>
      </c>
      <c r="BF2968" s="373">
        <f>IPMT('Assumptions (T&amp;D)'!$C$20,Model!AE$1,'Assumptions (T&amp;D)'!$C$23,Model!$AX$2866)</f>
        <v>-0.2682980921</v>
      </c>
      <c r="BG2968" s="373">
        <f>IPMT('Assumptions (T&amp;D)'!$C$20,Model!AF$1,'Assumptions (T&amp;D)'!$C$23,Model!$AX$2866)</f>
        <v>-0.2350942321</v>
      </c>
      <c r="BH2968" s="373">
        <f>IPMT('Assumptions (T&amp;D)'!$C$20,Model!AG$1,'Assumptions (T&amp;D)'!$C$23,Model!$AX$2866)</f>
        <v>-0.2003131887</v>
      </c>
      <c r="BI2968" s="373">
        <f>IPMT('Assumptions (T&amp;D)'!$C$20,Model!AH$1,'Assumptions (T&amp;D)'!$C$23,Model!$AX$2866)</f>
        <v>-0.1638800458</v>
      </c>
      <c r="BJ2968" s="373">
        <f>IPMT('Assumptions (T&amp;D)'!$C$20,Model!AI$1,'Assumptions (T&amp;D)'!$C$23,Model!$AX$2866)</f>
        <v>-0.1257163286</v>
      </c>
      <c r="BK2968" s="373">
        <f>IPMT('Assumptions (T&amp;D)'!$C$20,Model!AJ$1,'Assumptions (T&amp;D)'!$C$23,Model!$AX$2866)</f>
        <v>-0.08573983485</v>
      </c>
      <c r="BL2968" s="373">
        <f>IPMT('Assumptions (T&amp;D)'!$C$20,Model!AK$1,'Assumptions (T&amp;D)'!$C$23,Model!$AX$2866)</f>
        <v>-0.04386445763</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-0.5039363494</v>
      </c>
      <c r="AZ2969" s="373">
        <f>IPMT('Assumptions (T&amp;D)'!$C$20,Model!X$1,'Assumptions (T&amp;D)'!$C$23,Model!$AY$2866)</f>
        <v>-0.4801399033</v>
      </c>
      <c r="BA2969" s="373">
        <f>IPMT('Assumptions (T&amp;D)'!$C$20,Model!Y$1,'Assumptions (T&amp;D)'!$C$23,Model!$AY$2866)</f>
        <v>-0.455213126</v>
      </c>
      <c r="BB2969" s="373">
        <f>IPMT('Assumptions (T&amp;D)'!$C$20,Model!Z$1,'Assumptions (T&amp;D)'!$C$23,Model!$AY$2866)</f>
        <v>-0.4291023268</v>
      </c>
      <c r="BC2969" s="373">
        <f>IPMT('Assumptions (T&amp;D)'!$C$20,Model!AA$1,'Assumptions (T&amp;D)'!$C$23,Model!$AY$2866)</f>
        <v>-0.4017512647</v>
      </c>
      <c r="BD2969" s="373">
        <f>IPMT('Assumptions (T&amp;D)'!$C$20,Model!AB$1,'Assumptions (T&amp;D)'!$C$23,Model!$AY$2866)</f>
        <v>-0.373101027</v>
      </c>
      <c r="BE2969" s="373">
        <f>IPMT('Assumptions (T&amp;D)'!$C$20,Model!AC$1,'Assumptions (T&amp;D)'!$C$23,Model!$AY$2866)</f>
        <v>-0.3430899031</v>
      </c>
      <c r="BF2969" s="373">
        <f>IPMT('Assumptions (T&amp;D)'!$C$20,Model!AD$1,'Assumptions (T&amp;D)'!$C$23,Model!$AY$2866)</f>
        <v>-0.3116532509</v>
      </c>
      <c r="BG2969" s="373">
        <f>IPMT('Assumptions (T&amp;D)'!$C$20,Model!AE$1,'Assumptions (T&amp;D)'!$C$23,Model!$AY$2866)</f>
        <v>-0.2787233576</v>
      </c>
      <c r="BH2969" s="373">
        <f>IPMT('Assumptions (T&amp;D)'!$C$20,Model!AF$1,'Assumptions (T&amp;D)'!$C$23,Model!$AY$2866)</f>
        <v>-0.2442292944</v>
      </c>
      <c r="BI2969" s="373">
        <f>IPMT('Assumptions (T&amp;D)'!$C$20,Model!AG$1,'Assumptions (T&amp;D)'!$C$23,Model!$AY$2866)</f>
        <v>-0.2080967632</v>
      </c>
      <c r="BJ2969" s="373">
        <f>IPMT('Assumptions (T&amp;D)'!$C$20,Model!AH$1,'Assumptions (T&amp;D)'!$C$23,Model!$AY$2866)</f>
        <v>-0.1702479368</v>
      </c>
      <c r="BK2969" s="373">
        <f>IPMT('Assumptions (T&amp;D)'!$C$20,Model!AI$1,'Assumptions (T&amp;D)'!$C$23,Model!$AY$2866)</f>
        <v>-0.1306012911</v>
      </c>
      <c r="BL2969" s="373">
        <f>IPMT('Assumptions (T&amp;D)'!$C$20,Model!AJ$1,'Assumptions (T&amp;D)'!$C$23,Model!$AY$2866)</f>
        <v>-0.08907142971</v>
      </c>
      <c r="BM2969" s="373">
        <f>IPMT('Assumptions (T&amp;D)'!$C$20,Model!AK$1,'Assumptions (T&amp;D)'!$C$23,Model!$AY$2866)</f>
        <v>-0.04556889994</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-0.5233406839</v>
      </c>
      <c r="BA2970" s="373">
        <f>IPMT('Assumptions (T&amp;D)'!$C$20,Model!X$1,'Assumptions (T&amp;D)'!$C$23,Model!$AZ$2866)</f>
        <v>-0.4986279431</v>
      </c>
      <c r="BB2970" s="373">
        <f>IPMT('Assumptions (T&amp;D)'!$C$20,Model!Y$1,'Assumptions (T&amp;D)'!$C$23,Model!$AZ$2866)</f>
        <v>-0.4727413472</v>
      </c>
      <c r="BC2970" s="373">
        <f>IPMT('Assumptions (T&amp;D)'!$C$20,Model!Z$1,'Assumptions (T&amp;D)'!$C$23,Model!$AZ$2866)</f>
        <v>-0.4456251379</v>
      </c>
      <c r="BD2970" s="373">
        <f>IPMT('Assumptions (T&amp;D)'!$C$20,Model!AA$1,'Assumptions (T&amp;D)'!$C$23,Model!$AZ$2866)</f>
        <v>-0.4172209087</v>
      </c>
      <c r="BE2970" s="373">
        <f>IPMT('Assumptions (T&amp;D)'!$C$20,Model!AB$1,'Assumptions (T&amp;D)'!$C$23,Model!$AZ$2866)</f>
        <v>-0.3874674786</v>
      </c>
      <c r="BF2970" s="373">
        <f>IPMT('Assumptions (T&amp;D)'!$C$20,Model!AC$1,'Assumptions (T&amp;D)'!$C$23,Model!$AZ$2866)</f>
        <v>-0.3563007605</v>
      </c>
      <c r="BG2970" s="373">
        <f>IPMT('Assumptions (T&amp;D)'!$C$20,Model!AD$1,'Assumptions (T&amp;D)'!$C$23,Model!$AZ$2866)</f>
        <v>-0.3236536234</v>
      </c>
      <c r="BH2970" s="373">
        <f>IPMT('Assumptions (T&amp;D)'!$C$20,Model!AE$1,'Assumptions (T&amp;D)'!$C$23,Model!$AZ$2866)</f>
        <v>-0.2894557473</v>
      </c>
      <c r="BI2970" s="373">
        <f>IPMT('Assumptions (T&amp;D)'!$C$20,Model!AF$1,'Assumptions (T&amp;D)'!$C$23,Model!$AZ$2866)</f>
        <v>-0.253633472</v>
      </c>
      <c r="BJ2970" s="373">
        <f>IPMT('Assumptions (T&amp;D)'!$C$20,Model!AG$1,'Assumptions (T&amp;D)'!$C$23,Model!$AZ$2866)</f>
        <v>-0.2161096386</v>
      </c>
      <c r="BK2970" s="373">
        <f>IPMT('Assumptions (T&amp;D)'!$C$20,Model!AH$1,'Assumptions (T&amp;D)'!$C$23,Model!$AZ$2866)</f>
        <v>-0.1768034232</v>
      </c>
      <c r="BL2970" s="373">
        <f>IPMT('Assumptions (T&amp;D)'!$C$20,Model!AI$1,'Assumptions (T&amp;D)'!$C$23,Model!$AZ$2866)</f>
        <v>-0.1356301626</v>
      </c>
      <c r="BM2970" s="373">
        <f>IPMT('Assumptions (T&amp;D)'!$C$20,Model!AJ$1,'Assumptions (T&amp;D)'!$C$23,Model!$AZ$2866)</f>
        <v>-0.09250117202</v>
      </c>
      <c r="BN2970" s="373">
        <f>IPMT('Assumptions (T&amp;D)'!$C$20,Model!AK$1,'Assumptions (T&amp;D)'!$C$23,Model!$AZ$2866)</f>
        <v>-0.04732355443</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-0.5336756002</v>
      </c>
      <c r="BB2971" s="373">
        <f>IPMT('Assumptions (T&amp;D)'!$C$20,Model!X$1,'Assumptions (T&amp;D)'!$C$23,Model!$BA$2866)</f>
        <v>-0.508474833</v>
      </c>
      <c r="BC2971" s="373">
        <f>IPMT('Assumptions (T&amp;D)'!$C$20,Model!Y$1,'Assumptions (T&amp;D)'!$C$23,Model!$BA$2866)</f>
        <v>-0.4820770293</v>
      </c>
      <c r="BD2971" s="373">
        <f>IPMT('Assumptions (T&amp;D)'!$C$20,Model!Z$1,'Assumptions (T&amp;D)'!$C$23,Model!$BA$2866)</f>
        <v>-0.4544253299</v>
      </c>
      <c r="BE2971" s="373">
        <f>IPMT('Assumptions (T&amp;D)'!$C$20,Model!AA$1,'Assumptions (T&amp;D)'!$C$23,Model!$BA$2866)</f>
        <v>-0.4254601748</v>
      </c>
      <c r="BF2971" s="373">
        <f>IPMT('Assumptions (T&amp;D)'!$C$20,Model!AB$1,'Assumptions (T&amp;D)'!$C$23,Model!$BA$2866)</f>
        <v>-0.3951191748</v>
      </c>
      <c r="BG2971" s="373">
        <f>IPMT('Assumptions (T&amp;D)'!$C$20,Model!AC$1,'Assumptions (T&amp;D)'!$C$23,Model!$BA$2866)</f>
        <v>-0.3633369774</v>
      </c>
      <c r="BH2971" s="373">
        <f>IPMT('Assumptions (T&amp;D)'!$C$20,Model!AD$1,'Assumptions (T&amp;D)'!$C$23,Model!$BA$2866)</f>
        <v>-0.3300451256</v>
      </c>
      <c r="BI2971" s="373">
        <f>IPMT('Assumptions (T&amp;D)'!$C$20,Model!AE$1,'Assumptions (T&amp;D)'!$C$23,Model!$BA$2866)</f>
        <v>-0.2951719108</v>
      </c>
      <c r="BJ2971" s="373">
        <f>IPMT('Assumptions (T&amp;D)'!$C$20,Model!AF$1,'Assumptions (T&amp;D)'!$C$23,Model!$BA$2866)</f>
        <v>-0.2586422183</v>
      </c>
      <c r="BK2971" s="373">
        <f>IPMT('Assumptions (T&amp;D)'!$C$20,Model!AG$1,'Assumptions (T&amp;D)'!$C$23,Model!$BA$2866)</f>
        <v>-0.2203773654</v>
      </c>
      <c r="BL2971" s="373">
        <f>IPMT('Assumptions (T&amp;D)'!$C$20,Model!AH$1,'Assumptions (T&amp;D)'!$C$23,Model!$BA$2866)</f>
        <v>-0.180294932</v>
      </c>
      <c r="BM2971" s="373">
        <f>IPMT('Assumptions (T&amp;D)'!$C$20,Model!AI$1,'Assumptions (T&amp;D)'!$C$23,Model!$BA$2866)</f>
        <v>-0.138308583</v>
      </c>
      <c r="BN2971" s="373">
        <f>IPMT('Assumptions (T&amp;D)'!$C$20,Model!AJ$1,'Assumptions (T&amp;D)'!$C$23,Model!$BA$2866)</f>
        <v>-0.09432788242</v>
      </c>
      <c r="BO2971" s="373">
        <f>IPMT('Assumptions (T&amp;D)'!$C$20,Model!AK$1,'Assumptions (T&amp;D)'!$C$23,Model!$BA$2866)</f>
        <v>-0.04825809858</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0.1050511059</v>
      </c>
      <c r="D2972" s="371">
        <f>SUM($C$2865:D2865)*'Assumptions (T&amp;D)'!$C$25</f>
        <v>0.2119073271</v>
      </c>
      <c r="E2972" s="371">
        <f>SUM($C$2865:E2865)*'Assumptions (T&amp;D)'!$C$25</f>
        <v>0.315147425</v>
      </c>
      <c r="F2972" s="371">
        <f>SUM($C$2865:F2865)*'Assumptions (T&amp;D)'!$C$25</f>
        <v>0.4110575357</v>
      </c>
      <c r="G2972" s="371">
        <f>SUM($C$2865:G2865)*'Assumptions (T&amp;D)'!$C$25</f>
        <v>0.5167275885</v>
      </c>
      <c r="H2972" s="371">
        <f>SUM($C$2865:H2865)*'Assumptions (T&amp;D)'!$C$25</f>
        <v>0.6200226627</v>
      </c>
      <c r="I2972" s="371">
        <f>SUM($C$2865:I2865)*'Assumptions (T&amp;D)'!$C$25</f>
        <v>0.7376428005</v>
      </c>
      <c r="J2972" s="371">
        <f>SUM($C$2865:J2865)*'Assumptions (T&amp;D)'!$C$25</f>
        <v>0.8669675412</v>
      </c>
      <c r="K2972" s="371">
        <f>SUM($C$2865:K2865)*'Assumptions (T&amp;D)'!$C$25</f>
        <v>1.024433252</v>
      </c>
      <c r="L2972" s="371">
        <f>SUM($C$2865:L2865)*'Assumptions (T&amp;D)'!$C$25</f>
        <v>1.175545048</v>
      </c>
      <c r="M2972" s="371">
        <f>SUM($C$2865:M2865)*'Assumptions (T&amp;D)'!$C$25</f>
        <v>1.31169783</v>
      </c>
      <c r="N2972" s="371">
        <f>SUM($C$2865:N2865)*'Assumptions (T&amp;D)'!$C$25</f>
        <v>1.456210237</v>
      </c>
      <c r="O2972" s="371">
        <f>SUM($C$2865:O2865)*'Assumptions (T&amp;D)'!$C$25</f>
        <v>1.616836895</v>
      </c>
      <c r="P2972" s="371">
        <f>SUM($C$2865:P2865)*'Assumptions (T&amp;D)'!$C$25</f>
        <v>1.787554252</v>
      </c>
      <c r="Q2972" s="371">
        <f>SUM($C$2865:Q2865)*'Assumptions (T&amp;D)'!$C$25</f>
        <v>2.008773562</v>
      </c>
      <c r="R2972" s="371">
        <f>SUM($C$2865:R2865)*'Assumptions (T&amp;D)'!$C$25</f>
        <v>2.248064399</v>
      </c>
      <c r="S2972" s="371">
        <f>SUM($C$2865:S2865)*'Assumptions (T&amp;D)'!$C$25</f>
        <v>2.507457024</v>
      </c>
      <c r="T2972" s="371">
        <f>SUM($C$2865:T2865)*'Assumptions (T&amp;D)'!$C$25</f>
        <v>2.730127391</v>
      </c>
      <c r="U2972" s="371">
        <f>SUM($C$2865:U2865)*'Assumptions (T&amp;D)'!$C$25</f>
        <v>2.955610384</v>
      </c>
      <c r="V2972" s="371">
        <f>SUM($C$2865:V2865)*'Assumptions (T&amp;D)'!$C$25</f>
        <v>3.189325042</v>
      </c>
      <c r="W2972" s="371">
        <f>SUM($C$2865:W2865)*'Assumptions (T&amp;D)'!$C$25</f>
        <v>3.42765509</v>
      </c>
      <c r="X2972" s="371">
        <f>SUM($C$2865:X2865)*'Assumptions (T&amp;D)'!$C$25</f>
        <v>3.689855082</v>
      </c>
      <c r="Y2972" s="371">
        <f>SUM($C$2865:Y2865)*'Assumptions (T&amp;D)'!$C$25</f>
        <v>3.967003917</v>
      </c>
      <c r="Z2972" s="371">
        <f>SUM($C$2865:Z2865)*'Assumptions (T&amp;D)'!$C$25</f>
        <v>4.259589758</v>
      </c>
      <c r="AA2972" s="371">
        <f>SUM($C$2865:AA2865)*'Assumptions (T&amp;D)'!$C$25</f>
        <v>4.568114222</v>
      </c>
      <c r="AB2972" s="371">
        <f>SUM($C$2865:AB2865)*'Assumptions (T&amp;D)'!$C$25</f>
        <v>4.893092717</v>
      </c>
      <c r="AC2972" s="371">
        <f>SUM($C$2865:AC2865)*'Assumptions (T&amp;D)'!$C$25</f>
        <v>5.23505479</v>
      </c>
      <c r="AD2972" s="371">
        <f>SUM($C$2865:AD2865)*'Assumptions (T&amp;D)'!$C$25</f>
        <v>5.594544489</v>
      </c>
      <c r="AE2972" s="371">
        <f>SUM($C$2865:AE2865)*'Assumptions (T&amp;D)'!$C$25</f>
        <v>5.972120724</v>
      </c>
      <c r="AF2972" s="371">
        <f>SUM($C$2865:AF2865)*'Assumptions (T&amp;D)'!$C$25</f>
        <v>6.368357645</v>
      </c>
      <c r="AG2972" s="371">
        <f>SUM($C$2865:AG2865)*'Assumptions (T&amp;D)'!$C$25</f>
        <v>6.783845026</v>
      </c>
      <c r="AH2972" s="371">
        <f>SUM($C$2865:AH2865)*'Assumptions (T&amp;D)'!$C$25</f>
        <v>7.219188657</v>
      </c>
      <c r="AI2972" s="371">
        <f>SUM($C$2865:AI2865)*'Assumptions (T&amp;D)'!$C$25</f>
        <v>7.675010745</v>
      </c>
      <c r="AJ2972" s="371">
        <f>SUM($C$2865:AJ2865)*'Assumptions (T&amp;D)'!$C$25</f>
        <v>8.151950331</v>
      </c>
      <c r="AK2972" s="371">
        <f>SUM($C$2865:AK2865)*'Assumptions (T&amp;D)'!$C$25</f>
        <v>8.650663707</v>
      </c>
      <c r="AL2972" s="371">
        <f>SUM($C$2865:AL2865)*'Assumptions (T&amp;D)'!$C$25</f>
        <v>9.171824851</v>
      </c>
      <c r="AM2972" s="371">
        <f>SUM($C$2865:AM2865)*'Assumptions (T&amp;D)'!$C$25</f>
        <v>9.716125871</v>
      </c>
      <c r="AN2972" s="371">
        <f>SUM($C$2865:AN2865)*'Assumptions (T&amp;D)'!$C$25</f>
        <v>10.28427745</v>
      </c>
      <c r="AO2972" s="371">
        <f>SUM($C$2865:AO2865)*'Assumptions (T&amp;D)'!$C$25</f>
        <v>10.87700933</v>
      </c>
      <c r="AP2972" s="371">
        <f>SUM($C$2865:AP2865)*'Assumptions (T&amp;D)'!$C$25</f>
        <v>11.49507076</v>
      </c>
      <c r="AQ2972" s="371">
        <f>SUM($C$2865:AQ2865)*'Assumptions (T&amp;D)'!$C$25</f>
        <v>12.13923099</v>
      </c>
      <c r="AR2972" s="371">
        <f>SUM($C$2865:AR2865)*'Assumptions (T&amp;D)'!$C$25</f>
        <v>12.81027979</v>
      </c>
      <c r="AS2972" s="371">
        <f>SUM($C$2865:AS2865)*'Assumptions (T&amp;D)'!$C$25</f>
        <v>13.50902794</v>
      </c>
      <c r="AT2972" s="371">
        <f>SUM($C$2865:AT2865)*'Assumptions (T&amp;D)'!$C$25</f>
        <v>14.23630776</v>
      </c>
      <c r="AU2972" s="371">
        <f>SUM($C$2865:AU2865)*'Assumptions (T&amp;D)'!$C$25</f>
        <v>14.99297363</v>
      </c>
      <c r="AV2972" s="371">
        <f>SUM($C$2865:AV2865)*'Assumptions (T&amp;D)'!$C$25</f>
        <v>15.77990255</v>
      </c>
      <c r="AW2972" s="371">
        <f>SUM($C$2865:AW2865)*'Assumptions (T&amp;D)'!$C$25</f>
        <v>16.5979947</v>
      </c>
      <c r="AX2972" s="371">
        <f>SUM($C$2865:AX2865)*'Assumptions (T&amp;D)'!$C$25</f>
        <v>17.44817402</v>
      </c>
      <c r="AY2972" s="371">
        <f>SUM($C$2865:AY2865)*'Assumptions (T&amp;D)'!$C$25</f>
        <v>18.33138878</v>
      </c>
      <c r="AZ2972" s="371">
        <f>SUM($C$2865:AZ2865)*'Assumptions (T&amp;D)'!$C$25</f>
        <v>19.24861219</v>
      </c>
      <c r="BA2972" s="371">
        <f>SUM($C$2865:BA2865)*'Assumptions (T&amp;D)'!$C$25</f>
        <v>20.1839489</v>
      </c>
      <c r="BB2972" s="371">
        <f>SUM($C$2865:BB2865)*'Assumptions (T&amp;D)'!$C$25</f>
        <v>20.1839489</v>
      </c>
      <c r="BC2972" s="371">
        <f>SUM($C$2865:BC2865)*'Assumptions (T&amp;D)'!$C$25</f>
        <v>20.1839489</v>
      </c>
      <c r="BD2972" s="371">
        <f>SUM($C$2865:BD2865)*'Assumptions (T&amp;D)'!$C$25</f>
        <v>20.1839489</v>
      </c>
      <c r="BE2972" s="371">
        <f>SUM($C$2865:BE2865)*'Assumptions (T&amp;D)'!$C$25</f>
        <v>20.1839489</v>
      </c>
      <c r="BF2972" s="371">
        <f>SUM($C$2865:BF2865)*'Assumptions (T&amp;D)'!$C$25</f>
        <v>20.1839489</v>
      </c>
      <c r="BG2972" s="371">
        <f>SUM($C$2865:BG2865)*'Assumptions (T&amp;D)'!$C$25</f>
        <v>20.1839489</v>
      </c>
      <c r="BH2972" s="371">
        <f>SUM($C$2865:BH2865)*'Assumptions (T&amp;D)'!$C$25</f>
        <v>20.1839489</v>
      </c>
      <c r="BI2972" s="371">
        <f>SUM($C$2865:BI2865)*'Assumptions (T&amp;D)'!$C$25</f>
        <v>20.1839489</v>
      </c>
      <c r="BJ2972" s="371">
        <f>SUM($C$2865:BJ2865)*'Assumptions (T&amp;D)'!$C$25</f>
        <v>20.1839489</v>
      </c>
      <c r="BK2972" s="371">
        <f>SUM($C$2865:BK2865)*'Assumptions (T&amp;D)'!$C$25</f>
        <v>20.1839489</v>
      </c>
      <c r="BL2972" s="371">
        <f>SUM($C$2865:BL2865)*'Assumptions (T&amp;D)'!$C$25</f>
        <v>20.1839489</v>
      </c>
      <c r="BM2972" s="371">
        <f>SUM($C$2865:BM2865)*'Assumptions (T&amp;D)'!$C$25</f>
        <v>20.1839489</v>
      </c>
      <c r="BN2972" s="371">
        <f>SUM($C$2865:BN2865)*'Assumptions (T&amp;D)'!$C$25</f>
        <v>20.1839489</v>
      </c>
      <c r="BO2972" s="371">
        <f>SUM($C$2865:BO2865)*'Assumptions (T&amp;D)'!$C$25</f>
        <v>20.1839489</v>
      </c>
      <c r="BP2972" s="371">
        <f>SUM($C$2865:BP2865)*'Assumptions (T&amp;D)'!$C$25</f>
        <v>20.1839489</v>
      </c>
      <c r="BQ2972" s="371">
        <f>SUM($C$2865:BQ2865)*'Assumptions (T&amp;D)'!$C$25</f>
        <v>20.1839489</v>
      </c>
      <c r="BR2972" s="371">
        <f>SUM($C$2865:BR2865)*'Assumptions (T&amp;D)'!$C$25</f>
        <v>20.1839489</v>
      </c>
      <c r="BS2972" s="371">
        <f>SUM($C$2865:BS2865)*'Assumptions (T&amp;D)'!$C$25</f>
        <v>20.1839489</v>
      </c>
      <c r="BT2972" s="371">
        <f>SUM($C$2865:BT2865)*'Assumptions (T&amp;D)'!$C$25</f>
        <v>20.1839489</v>
      </c>
      <c r="BU2972" s="371">
        <f>SUM($C$2865:BU2865)*'Assumptions (T&amp;D)'!$C$25</f>
        <v>20.1839489</v>
      </c>
      <c r="BV2972" s="371">
        <f>SUM($C$2865:BV2865)*'Assumptions (T&amp;D)'!$C$25</f>
        <v>20.1839489</v>
      </c>
      <c r="BW2972" s="371">
        <f>SUM($C$2865:BW2865)*'Assumptions (T&amp;D)'!$C$25</f>
        <v>20.1839489</v>
      </c>
      <c r="BX2972" s="371">
        <f>SUM($C$2865:BX2865)*'Assumptions (T&amp;D)'!$C$25</f>
        <v>20.1839489</v>
      </c>
      <c r="BY2972" s="371">
        <f>SUM($C$2865:BY2865)*'Assumptions (T&amp;D)'!$C$25</f>
        <v>20.1839489</v>
      </c>
      <c r="BZ2972" s="371">
        <f>SUM($C$2865:BZ2865)*'Assumptions (T&amp;D)'!$C$25</f>
        <v>20.1839489</v>
      </c>
      <c r="CA2972" s="371">
        <f>SUM($C$2865:CA2865)*'Assumptions (T&amp;D)'!$C$25</f>
        <v>20.1839489</v>
      </c>
      <c r="CB2972" s="371">
        <f>SUM($C$2865:CB2865)*'Assumptions (T&amp;D)'!$C$25</f>
        <v>20.1839489</v>
      </c>
      <c r="CC2972" s="371">
        <f>SUM($C$2865:CC2865)*'Assumptions (T&amp;D)'!$C$25</f>
        <v>20.1839489</v>
      </c>
      <c r="CD2972" s="371">
        <f>SUM($C$2865:CD2865)*'Assumptions (T&amp;D)'!$C$25</f>
        <v>20.1839489</v>
      </c>
    </row>
    <row r="2973" ht="15.75" customHeight="1">
      <c r="A2973" s="365" t="s">
        <v>373</v>
      </c>
      <c r="B2973" s="159" t="s">
        <v>351</v>
      </c>
      <c r="C2973" s="372">
        <f t="shared" ref="C2973:BU2973" si="96">SUM(C2974:C3024)</f>
        <v>0.118300795</v>
      </c>
      <c r="D2973" s="372">
        <f t="shared" si="96"/>
        <v>0.3481020463</v>
      </c>
      <c r="E2973" s="372">
        <f t="shared" si="96"/>
        <v>0.5586767783</v>
      </c>
      <c r="F2973" s="372">
        <f t="shared" si="96"/>
        <v>0.741162707</v>
      </c>
      <c r="G2973" s="372">
        <f t="shared" si="96"/>
        <v>0.9124897336</v>
      </c>
      <c r="H2973" s="372">
        <f t="shared" si="96"/>
        <v>1.079539648</v>
      </c>
      <c r="I2973" s="372">
        <f t="shared" si="96"/>
        <v>1.247428428</v>
      </c>
      <c r="J2973" s="372">
        <f t="shared" si="96"/>
        <v>1.431946536</v>
      </c>
      <c r="K2973" s="372">
        <f t="shared" si="96"/>
        <v>1.656273195</v>
      </c>
      <c r="L2973" s="372">
        <f t="shared" si="96"/>
        <v>1.899073634</v>
      </c>
      <c r="M2973" s="372">
        <f t="shared" si="96"/>
        <v>2.110071366</v>
      </c>
      <c r="N2973" s="372">
        <f t="shared" si="96"/>
        <v>2.307574312</v>
      </c>
      <c r="O2973" s="372">
        <f t="shared" si="96"/>
        <v>2.528234045</v>
      </c>
      <c r="P2973" s="372">
        <f t="shared" si="96"/>
        <v>2.772332036</v>
      </c>
      <c r="Q2973" s="372">
        <f t="shared" si="96"/>
        <v>3.077922015</v>
      </c>
      <c r="R2973" s="372">
        <f t="shared" si="96"/>
        <v>3.450564485</v>
      </c>
      <c r="S2973" s="372">
        <f t="shared" si="96"/>
        <v>3.853637843</v>
      </c>
      <c r="T2973" s="372">
        <f t="shared" si="96"/>
        <v>4.223106619</v>
      </c>
      <c r="U2973" s="372">
        <f t="shared" si="96"/>
        <v>4.540507873</v>
      </c>
      <c r="V2973" s="372">
        <f t="shared" si="96"/>
        <v>4.860973125</v>
      </c>
      <c r="W2973" s="372">
        <f t="shared" si="96"/>
        <v>5.117327523</v>
      </c>
      <c r="X2973" s="372">
        <f t="shared" si="96"/>
        <v>5.326740133</v>
      </c>
      <c r="Y2973" s="372">
        <f t="shared" si="96"/>
        <v>5.575990997</v>
      </c>
      <c r="Z2973" s="372">
        <f t="shared" si="96"/>
        <v>5.861305039</v>
      </c>
      <c r="AA2973" s="372">
        <f t="shared" si="96"/>
        <v>6.174709066</v>
      </c>
      <c r="AB2973" s="372">
        <f t="shared" si="96"/>
        <v>6.508966973</v>
      </c>
      <c r="AC2973" s="372">
        <f t="shared" si="96"/>
        <v>6.859950975</v>
      </c>
      <c r="AD2973" s="372">
        <f t="shared" si="96"/>
        <v>7.218285575</v>
      </c>
      <c r="AE2973" s="372">
        <f t="shared" si="96"/>
        <v>7.574616739</v>
      </c>
      <c r="AF2973" s="372">
        <f t="shared" si="96"/>
        <v>7.942548603</v>
      </c>
      <c r="AG2973" s="372">
        <f t="shared" si="96"/>
        <v>8.35194054</v>
      </c>
      <c r="AH2973" s="372">
        <f t="shared" si="96"/>
        <v>8.79378906</v>
      </c>
      <c r="AI2973" s="372">
        <f t="shared" si="96"/>
        <v>9.248158016</v>
      </c>
      <c r="AJ2973" s="372">
        <f t="shared" si="96"/>
        <v>9.71478437</v>
      </c>
      <c r="AK2973" s="372">
        <f t="shared" si="96"/>
        <v>10.17156005</v>
      </c>
      <c r="AL2973" s="372">
        <f t="shared" si="96"/>
        <v>10.61408561</v>
      </c>
      <c r="AM2973" s="372">
        <f t="shared" si="96"/>
        <v>11.0636895</v>
      </c>
      <c r="AN2973" s="372">
        <f t="shared" si="96"/>
        <v>11.55806185</v>
      </c>
      <c r="AO2973" s="372">
        <f t="shared" si="96"/>
        <v>12.10980367</v>
      </c>
      <c r="AP2973" s="372">
        <f t="shared" si="96"/>
        <v>12.68986099</v>
      </c>
      <c r="AQ2973" s="372">
        <f t="shared" si="96"/>
        <v>13.29810478</v>
      </c>
      <c r="AR2973" s="372">
        <f t="shared" si="96"/>
        <v>13.92516948</v>
      </c>
      <c r="AS2973" s="372">
        <f t="shared" si="96"/>
        <v>14.56527138</v>
      </c>
      <c r="AT2973" s="372">
        <f t="shared" si="96"/>
        <v>15.22522414</v>
      </c>
      <c r="AU2973" s="372">
        <f t="shared" si="96"/>
        <v>15.90556215</v>
      </c>
      <c r="AV2973" s="372">
        <f t="shared" si="96"/>
        <v>16.60683318</v>
      </c>
      <c r="AW2973" s="372">
        <f t="shared" si="96"/>
        <v>17.32959868</v>
      </c>
      <c r="AX2973" s="372">
        <f t="shared" si="96"/>
        <v>18.07443411</v>
      </c>
      <c r="AY2973" s="372">
        <f t="shared" si="96"/>
        <v>18.84192929</v>
      </c>
      <c r="AZ2973" s="372">
        <f t="shared" si="96"/>
        <v>19.63268869</v>
      </c>
      <c r="BA2973" s="372">
        <f t="shared" si="96"/>
        <v>20.42830696</v>
      </c>
      <c r="BB2973" s="372">
        <f t="shared" si="96"/>
        <v>20.13695546</v>
      </c>
      <c r="BC2973" s="372">
        <f t="shared" si="96"/>
        <v>18.81954409</v>
      </c>
      <c r="BD2973" s="372">
        <f t="shared" si="96"/>
        <v>17.60640486</v>
      </c>
      <c r="BE2973" s="372">
        <f t="shared" si="96"/>
        <v>16.49004271</v>
      </c>
      <c r="BF2973" s="372">
        <f t="shared" si="96"/>
        <v>15.46546277</v>
      </c>
      <c r="BG2973" s="372">
        <f t="shared" si="96"/>
        <v>14.52177483</v>
      </c>
      <c r="BH2973" s="372">
        <f t="shared" si="96"/>
        <v>13.65634621</v>
      </c>
      <c r="BI2973" s="372">
        <f t="shared" si="96"/>
        <v>12.86208485</v>
      </c>
      <c r="BJ2973" s="372">
        <f t="shared" si="96"/>
        <v>12.0512533</v>
      </c>
      <c r="BK2973" s="372">
        <f t="shared" si="96"/>
        <v>11.20598174</v>
      </c>
      <c r="BL2973" s="372">
        <f t="shared" si="96"/>
        <v>10.32522614</v>
      </c>
      <c r="BM2973" s="372">
        <f t="shared" si="96"/>
        <v>9.407914668</v>
      </c>
      <c r="BN2973" s="372">
        <f t="shared" si="96"/>
        <v>8.452946989</v>
      </c>
      <c r="BO2973" s="372">
        <f t="shared" si="96"/>
        <v>7.459193573</v>
      </c>
      <c r="BP2973" s="372">
        <f t="shared" si="96"/>
        <v>6.425494963</v>
      </c>
      <c r="BQ2973" s="372">
        <f t="shared" si="96"/>
        <v>5.350661031</v>
      </c>
      <c r="BR2973" s="372">
        <f t="shared" si="96"/>
        <v>4.233470224</v>
      </c>
      <c r="BS2973" s="372">
        <f t="shared" si="96"/>
        <v>3.072668782</v>
      </c>
      <c r="BT2973" s="372">
        <f t="shared" si="96"/>
        <v>1.866969948</v>
      </c>
      <c r="BU2973" s="372">
        <f t="shared" si="96"/>
        <v>0.6263666255</v>
      </c>
      <c r="BV2973" s="32"/>
      <c r="BW2973" s="32"/>
      <c r="BX2973" s="32"/>
      <c r="BY2973" s="32"/>
      <c r="BZ2973" s="32"/>
      <c r="CA2973" s="32"/>
      <c r="CB2973" s="32"/>
      <c r="CC2973" s="32"/>
      <c r="CD2973" s="32"/>
    </row>
    <row r="2974" ht="15.75" hidden="1" customHeight="1" outlineLevel="1">
      <c r="A2974" s="365"/>
      <c r="B2974" s="38"/>
      <c r="C2974" s="372">
        <f>$C2865*'Assumptions (T&amp;D)'!C$24</f>
        <v>0.118300795</v>
      </c>
      <c r="D2974" s="372">
        <f>$C2865*'Assumptions (T&amp;D)'!D$24</f>
        <v>0.2277684639</v>
      </c>
      <c r="E2974" s="372">
        <f>$C2865*'Assumptions (T&amp;D)'!E$24</f>
        <v>0.2107331494</v>
      </c>
      <c r="F2974" s="372">
        <f>$C2865*'Assumptions (T&amp;D)'!F$24</f>
        <v>0.1949597101</v>
      </c>
      <c r="G2974" s="372">
        <f>$C2865*'Assumptions (T&amp;D)'!G$24</f>
        <v>0.1801326771</v>
      </c>
      <c r="H2974" s="372">
        <f>$C2865*'Assumptions (T&amp;D)'!H$24</f>
        <v>0.1668829881</v>
      </c>
      <c r="I2974" s="372">
        <f>$C2865*'Assumptions (T&amp;D)'!I$24</f>
        <v>0.1542642366</v>
      </c>
      <c r="J2974" s="372">
        <f>$C2865*'Assumptions (T&amp;D)'!J$24</f>
        <v>0.1425918915</v>
      </c>
      <c r="K2974" s="372">
        <f>$C2865*'Assumptions (T&amp;D)'!K$24</f>
        <v>0.1406990788</v>
      </c>
      <c r="L2974" s="372">
        <f>$C2865*'Assumptions (T&amp;D)'!L$24</f>
        <v>0.1406990788</v>
      </c>
      <c r="M2974" s="372">
        <f>$C2865*'Assumptions (T&amp;D)'!M$24</f>
        <v>0.1406990788</v>
      </c>
      <c r="N2974" s="372">
        <f>$C2865*'Assumptions (T&amp;D)'!N$24</f>
        <v>0.1406990788</v>
      </c>
      <c r="O2974" s="372">
        <f>$C2865*'Assumptions (T&amp;D)'!O$24</f>
        <v>0.1406990788</v>
      </c>
      <c r="P2974" s="372">
        <f>$C2865*'Assumptions (T&amp;D)'!P$24</f>
        <v>0.1406990788</v>
      </c>
      <c r="Q2974" s="372">
        <f>$C2865*'Assumptions (T&amp;D)'!Q$24</f>
        <v>0.1406990788</v>
      </c>
      <c r="R2974" s="372">
        <f>$C2865*'Assumptions (T&amp;D)'!R$24</f>
        <v>0.1406990788</v>
      </c>
      <c r="S2974" s="372">
        <f>$C2865*'Assumptions (T&amp;D)'!S$24</f>
        <v>0.1406990788</v>
      </c>
      <c r="T2974" s="372">
        <f>$C2865*'Assumptions (T&amp;D)'!T$24</f>
        <v>0.1406990788</v>
      </c>
      <c r="U2974" s="372">
        <f>$C2865*'Assumptions (T&amp;D)'!U$24</f>
        <v>0.1406990788</v>
      </c>
      <c r="V2974" s="372">
        <f>$C2865*'Assumptions (T&amp;D)'!V$24</f>
        <v>0.1406990788</v>
      </c>
      <c r="W2974" s="372">
        <f>$C2865*'Assumptions (T&amp;D)'!W$24</f>
        <v>0.07034953941</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0.1203335824</v>
      </c>
      <c r="E2975" s="372">
        <f>$D2865*'Assumptions (T&amp;D)'!D$24</f>
        <v>0.2316822573</v>
      </c>
      <c r="F2975" s="372">
        <f>$D2865*'Assumptions (T&amp;D)'!E$24</f>
        <v>0.2143542215</v>
      </c>
      <c r="G2975" s="372">
        <f>$D2865*'Assumptions (T&amp;D)'!F$24</f>
        <v>0.1983097438</v>
      </c>
      <c r="H2975" s="372">
        <f>$D2865*'Assumptions (T&amp;D)'!G$24</f>
        <v>0.1832279348</v>
      </c>
      <c r="I2975" s="372">
        <f>$D2865*'Assumptions (T&amp;D)'!H$24</f>
        <v>0.1697505736</v>
      </c>
      <c r="J2975" s="372">
        <f>$D2865*'Assumptions (T&amp;D)'!I$24</f>
        <v>0.1569149915</v>
      </c>
      <c r="K2975" s="372">
        <f>$D2865*'Assumptions (T&amp;D)'!J$24</f>
        <v>0.145042078</v>
      </c>
      <c r="L2975" s="372">
        <f>$D2865*'Assumptions (T&amp;D)'!K$24</f>
        <v>0.1431167407</v>
      </c>
      <c r="M2975" s="372">
        <f>$D2865*'Assumptions (T&amp;D)'!L$24</f>
        <v>0.1431167407</v>
      </c>
      <c r="N2975" s="372">
        <f>$D2865*'Assumptions (T&amp;D)'!M$24</f>
        <v>0.1431167407</v>
      </c>
      <c r="O2975" s="372">
        <f>$D2865*'Assumptions (T&amp;D)'!N$24</f>
        <v>0.1431167407</v>
      </c>
      <c r="P2975" s="372">
        <f>$D2865*'Assumptions (T&amp;D)'!O$24</f>
        <v>0.1431167407</v>
      </c>
      <c r="Q2975" s="372">
        <f>$D2865*'Assumptions (T&amp;D)'!P$24</f>
        <v>0.1431167407</v>
      </c>
      <c r="R2975" s="372">
        <f>$D2865*'Assumptions (T&amp;D)'!Q$24</f>
        <v>0.1431167407</v>
      </c>
      <c r="S2975" s="372">
        <f>$D2865*'Assumptions (T&amp;D)'!R$24</f>
        <v>0.1431167407</v>
      </c>
      <c r="T2975" s="372">
        <f>$D2865*'Assumptions (T&amp;D)'!S$24</f>
        <v>0.1431167407</v>
      </c>
      <c r="U2975" s="372">
        <f>$D2865*'Assumptions (T&amp;D)'!T$24</f>
        <v>0.1431167407</v>
      </c>
      <c r="V2975" s="372">
        <f>$D2865*'Assumptions (T&amp;D)'!U$24</f>
        <v>0.1431167407</v>
      </c>
      <c r="W2975" s="372">
        <f>$D2865*'Assumptions (T&amp;D)'!V$24</f>
        <v>0.1431167407</v>
      </c>
      <c r="X2975" s="372">
        <f>$D2865*'Assumptions (T&amp;D)'!W$24</f>
        <v>0.07155837034</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0.1162613715</v>
      </c>
      <c r="F2976" s="372">
        <f>$E2865*'Assumptions (T&amp;D)'!D$24</f>
        <v>0.223841894</v>
      </c>
      <c r="G2976" s="372">
        <f>$E2865*'Assumptions (T&amp;D)'!E$24</f>
        <v>0.2071002565</v>
      </c>
      <c r="H2976" s="372">
        <f>$E2865*'Assumptions (T&amp;D)'!F$24</f>
        <v>0.1915987403</v>
      </c>
      <c r="I2976" s="372">
        <f>$E2865*'Assumptions (T&amp;D)'!G$24</f>
        <v>0.1770273151</v>
      </c>
      <c r="J2976" s="372">
        <f>$E2865*'Assumptions (T&amp;D)'!H$24</f>
        <v>0.1640060415</v>
      </c>
      <c r="K2976" s="372">
        <f>$E2865*'Assumptions (T&amp;D)'!I$24</f>
        <v>0.1516048285</v>
      </c>
      <c r="L2976" s="372">
        <f>$E2865*'Assumptions (T&amp;D)'!J$24</f>
        <v>0.1401337065</v>
      </c>
      <c r="M2976" s="372">
        <f>$E2865*'Assumptions (T&amp;D)'!K$24</f>
        <v>0.1382735246</v>
      </c>
      <c r="N2976" s="372">
        <f>$E2865*'Assumptions (T&amp;D)'!L$24</f>
        <v>0.1382735246</v>
      </c>
      <c r="O2976" s="372">
        <f>$E2865*'Assumptions (T&amp;D)'!M$24</f>
        <v>0.1382735246</v>
      </c>
      <c r="P2976" s="372">
        <f>$E2865*'Assumptions (T&amp;D)'!N$24</f>
        <v>0.1382735246</v>
      </c>
      <c r="Q2976" s="372">
        <f>$E2865*'Assumptions (T&amp;D)'!O$24</f>
        <v>0.1382735246</v>
      </c>
      <c r="R2976" s="372">
        <f>$E2865*'Assumptions (T&amp;D)'!P$24</f>
        <v>0.1382735246</v>
      </c>
      <c r="S2976" s="372">
        <f>$E2865*'Assumptions (T&amp;D)'!Q$24</f>
        <v>0.1382735246</v>
      </c>
      <c r="T2976" s="372">
        <f>$E2865*'Assumptions (T&amp;D)'!R$24</f>
        <v>0.1382735246</v>
      </c>
      <c r="U2976" s="372">
        <f>$E2865*'Assumptions (T&amp;D)'!S$24</f>
        <v>0.1382735246</v>
      </c>
      <c r="V2976" s="372">
        <f>$E2865*'Assumptions (T&amp;D)'!T$24</f>
        <v>0.1382735246</v>
      </c>
      <c r="W2976" s="372">
        <f>$E2865*'Assumptions (T&amp;D)'!U$24</f>
        <v>0.1382735246</v>
      </c>
      <c r="X2976" s="372">
        <f>$E2865*'Assumptions (T&amp;D)'!V$24</f>
        <v>0.1382735246</v>
      </c>
      <c r="Y2976" s="372">
        <f>$E2865*'Assumptions (T&amp;D)'!W$24</f>
        <v>0.06913676228</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0.1080068814</v>
      </c>
      <c r="G2977" s="372">
        <f>$F2865*'Assumptions (T&amp;D)'!D$24</f>
        <v>0.2079492489</v>
      </c>
      <c r="H2977" s="372">
        <f>$F2865*'Assumptions (T&amp;D)'!E$24</f>
        <v>0.192396258</v>
      </c>
      <c r="I2977" s="372">
        <f>$F2865*'Assumptions (T&amp;D)'!F$24</f>
        <v>0.1779953405</v>
      </c>
      <c r="J2977" s="372">
        <f>$F2865*'Assumptions (T&amp;D)'!G$24</f>
        <v>0.164458478</v>
      </c>
      <c r="K2977" s="372">
        <f>$F2865*'Assumptions (T&amp;D)'!H$24</f>
        <v>0.1523617073</v>
      </c>
      <c r="L2977" s="372">
        <f>$F2865*'Assumptions (T&amp;D)'!I$24</f>
        <v>0.1408409733</v>
      </c>
      <c r="M2977" s="372">
        <f>$F2865*'Assumptions (T&amp;D)'!J$24</f>
        <v>0.1301842944</v>
      </c>
      <c r="N2977" s="372">
        <f>$F2865*'Assumptions (T&amp;D)'!K$24</f>
        <v>0.1284561843</v>
      </c>
      <c r="O2977" s="372">
        <f>$F2865*'Assumptions (T&amp;D)'!L$24</f>
        <v>0.1284561843</v>
      </c>
      <c r="P2977" s="372">
        <f>$F2865*'Assumptions (T&amp;D)'!M$24</f>
        <v>0.1284561843</v>
      </c>
      <c r="Q2977" s="372">
        <f>$F2865*'Assumptions (T&amp;D)'!N$24</f>
        <v>0.1284561843</v>
      </c>
      <c r="R2977" s="372">
        <f>$F2865*'Assumptions (T&amp;D)'!O$24</f>
        <v>0.1284561843</v>
      </c>
      <c r="S2977" s="372">
        <f>$F2865*'Assumptions (T&amp;D)'!P$24</f>
        <v>0.1284561843</v>
      </c>
      <c r="T2977" s="372">
        <f>$F2865*'Assumptions (T&amp;D)'!Q$24</f>
        <v>0.1284561843</v>
      </c>
      <c r="U2977" s="372">
        <f>$F2865*'Assumptions (T&amp;D)'!R$24</f>
        <v>0.1284561843</v>
      </c>
      <c r="V2977" s="372">
        <f>$F2865*'Assumptions (T&amp;D)'!S$24</f>
        <v>0.1284561843</v>
      </c>
      <c r="W2977" s="372">
        <f>$F2865*'Assumptions (T&amp;D)'!T$24</f>
        <v>0.1284561843</v>
      </c>
      <c r="X2977" s="372">
        <f>$F2865*'Assumptions (T&amp;D)'!U$24</f>
        <v>0.1284561843</v>
      </c>
      <c r="Y2977" s="372">
        <f>$F2865*'Assumptions (T&amp;D)'!V$24</f>
        <v>0.1284561843</v>
      </c>
      <c r="Z2977" s="372">
        <f>$F2865*'Assumptions (T&amp;D)'!W$24</f>
        <v>0.06422809213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0.1189978072</v>
      </c>
      <c r="H2978" s="372">
        <f>$G2865*'Assumptions (T&amp;D)'!D$24</f>
        <v>0.2291104449</v>
      </c>
      <c r="I2978" s="372">
        <f>$G2865*'Assumptions (T&amp;D)'!E$24</f>
        <v>0.2119747606</v>
      </c>
      <c r="J2978" s="372">
        <f>$G2865*'Assumptions (T&amp;D)'!F$24</f>
        <v>0.1961083863</v>
      </c>
      <c r="K2978" s="372">
        <f>$G2865*'Assumptions (T&amp;D)'!G$24</f>
        <v>0.1811939945</v>
      </c>
      <c r="L2978" s="372">
        <f>$G2865*'Assumptions (T&amp;D)'!H$24</f>
        <v>0.1678662401</v>
      </c>
      <c r="M2978" s="372">
        <f>$G2865*'Assumptions (T&amp;D)'!I$24</f>
        <v>0.1551731406</v>
      </c>
      <c r="N2978" s="372">
        <f>$G2865*'Assumptions (T&amp;D)'!J$24</f>
        <v>0.1434320236</v>
      </c>
      <c r="O2978" s="372">
        <f>$G2865*'Assumptions (T&amp;D)'!K$24</f>
        <v>0.1415280587</v>
      </c>
      <c r="P2978" s="372">
        <f>$G2865*'Assumptions (T&amp;D)'!L$24</f>
        <v>0.1415280587</v>
      </c>
      <c r="Q2978" s="372">
        <f>$G2865*'Assumptions (T&amp;D)'!M$24</f>
        <v>0.1415280587</v>
      </c>
      <c r="R2978" s="372">
        <f>$G2865*'Assumptions (T&amp;D)'!N$24</f>
        <v>0.1415280587</v>
      </c>
      <c r="S2978" s="372">
        <f>$G2865*'Assumptions (T&amp;D)'!O$24</f>
        <v>0.1415280587</v>
      </c>
      <c r="T2978" s="372">
        <f>$G2865*'Assumptions (T&amp;D)'!P$24</f>
        <v>0.1415280587</v>
      </c>
      <c r="U2978" s="372">
        <f>$G2865*'Assumptions (T&amp;D)'!Q$24</f>
        <v>0.1415280587</v>
      </c>
      <c r="V2978" s="372">
        <f>$G2865*'Assumptions (T&amp;D)'!R$24</f>
        <v>0.1415280587</v>
      </c>
      <c r="W2978" s="372">
        <f>$G2865*'Assumptions (T&amp;D)'!S$24</f>
        <v>0.1415280587</v>
      </c>
      <c r="X2978" s="372">
        <f>$G2865*'Assumptions (T&amp;D)'!T$24</f>
        <v>0.1415280587</v>
      </c>
      <c r="Y2978" s="372">
        <f>$G2865*'Assumptions (T&amp;D)'!U$24</f>
        <v>0.1415280587</v>
      </c>
      <c r="Z2978" s="372">
        <f>$G2865*'Assumptions (T&amp;D)'!V$24</f>
        <v>0.1415280587</v>
      </c>
      <c r="AA2978" s="372">
        <f>$G2865*'Assumptions (T&amp;D)'!W$24</f>
        <v>0.07076402937</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0.1163232817</v>
      </c>
      <c r="I2979" s="372">
        <f>$H2865*'Assumptions (T&amp;D)'!D$24</f>
        <v>0.2239610917</v>
      </c>
      <c r="J2979" s="372">
        <f>$H2865*'Assumptions (T&amp;D)'!E$24</f>
        <v>0.2072105391</v>
      </c>
      <c r="K2979" s="372">
        <f>$H2865*'Assumptions (T&amp;D)'!F$24</f>
        <v>0.1917007682</v>
      </c>
      <c r="L2979" s="372">
        <f>$H2865*'Assumptions (T&amp;D)'!G$24</f>
        <v>0.1771215836</v>
      </c>
      <c r="M2979" s="372">
        <f>$H2865*'Assumptions (T&amp;D)'!H$24</f>
        <v>0.164093376</v>
      </c>
      <c r="N2979" s="372">
        <f>$H2865*'Assumptions (T&amp;D)'!I$24</f>
        <v>0.1516855593</v>
      </c>
      <c r="O2979" s="372">
        <f>$H2865*'Assumptions (T&amp;D)'!J$24</f>
        <v>0.1402083289</v>
      </c>
      <c r="P2979" s="372">
        <f>$H2865*'Assumptions (T&amp;D)'!K$24</f>
        <v>0.1383471563</v>
      </c>
      <c r="Q2979" s="372">
        <f>$H2865*'Assumptions (T&amp;D)'!L$24</f>
        <v>0.1383471563</v>
      </c>
      <c r="R2979" s="372">
        <f>$H2865*'Assumptions (T&amp;D)'!M$24</f>
        <v>0.1383471563</v>
      </c>
      <c r="S2979" s="372">
        <f>$H2865*'Assumptions (T&amp;D)'!N$24</f>
        <v>0.1383471563</v>
      </c>
      <c r="T2979" s="372">
        <f>$H2865*'Assumptions (T&amp;D)'!O$24</f>
        <v>0.1383471563</v>
      </c>
      <c r="U2979" s="372">
        <f>$H2865*'Assumptions (T&amp;D)'!P$24</f>
        <v>0.1383471563</v>
      </c>
      <c r="V2979" s="372">
        <f>$H2865*'Assumptions (T&amp;D)'!Q$24</f>
        <v>0.1383471563</v>
      </c>
      <c r="W2979" s="372">
        <f>$H2865*'Assumptions (T&amp;D)'!R$24</f>
        <v>0.1383471563</v>
      </c>
      <c r="X2979" s="372">
        <f>$H2865*'Assumptions (T&amp;D)'!S$24</f>
        <v>0.1383471563</v>
      </c>
      <c r="Y2979" s="372">
        <f>$H2865*'Assumptions (T&amp;D)'!T$24</f>
        <v>0.1383471563</v>
      </c>
      <c r="Z2979" s="372">
        <f>$H2865*'Assumptions (T&amp;D)'!U$24</f>
        <v>0.1383471563</v>
      </c>
      <c r="AA2979" s="372">
        <f>$H2865*'Assumptions (T&amp;D)'!V$24</f>
        <v>0.1383471563</v>
      </c>
      <c r="AB2979" s="372">
        <f>$H2865*'Assumptions (T&amp;D)'!W$24</f>
        <v>0.06917357817</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0.1324551102</v>
      </c>
      <c r="J2980" s="372">
        <f>$I2865*'Assumptions (T&amp;D)'!D$24</f>
        <v>0.2550202388</v>
      </c>
      <c r="K2980" s="372">
        <f>$I2865*'Assumptions (T&amp;D)'!E$24</f>
        <v>0.2359467029</v>
      </c>
      <c r="L2980" s="372">
        <f>$I2865*'Assumptions (T&amp;D)'!F$24</f>
        <v>0.2182860215</v>
      </c>
      <c r="M2980" s="372">
        <f>$I2865*'Assumptions (T&amp;D)'!G$24</f>
        <v>0.2016849811</v>
      </c>
      <c r="N2980" s="372">
        <f>$I2865*'Assumptions (T&amp;D)'!H$24</f>
        <v>0.1868500087</v>
      </c>
      <c r="O2980" s="372">
        <f>$I2865*'Assumptions (T&amp;D)'!I$24</f>
        <v>0.1727214636</v>
      </c>
      <c r="P2980" s="372">
        <f>$I2865*'Assumptions (T&amp;D)'!J$24</f>
        <v>0.1596525594</v>
      </c>
      <c r="Q2980" s="372">
        <f>$I2865*'Assumptions (T&amp;D)'!K$24</f>
        <v>0.1575332777</v>
      </c>
      <c r="R2980" s="372">
        <f>$I2865*'Assumptions (T&amp;D)'!L$24</f>
        <v>0.1575332777</v>
      </c>
      <c r="S2980" s="372">
        <f>$I2865*'Assumptions (T&amp;D)'!M$24</f>
        <v>0.1575332777</v>
      </c>
      <c r="T2980" s="372">
        <f>$I2865*'Assumptions (T&amp;D)'!N$24</f>
        <v>0.1575332777</v>
      </c>
      <c r="U2980" s="372">
        <f>$I2865*'Assumptions (T&amp;D)'!O$24</f>
        <v>0.1575332777</v>
      </c>
      <c r="V2980" s="372">
        <f>$I2865*'Assumptions (T&amp;D)'!P$24</f>
        <v>0.1575332777</v>
      </c>
      <c r="W2980" s="372">
        <f>$I2865*'Assumptions (T&amp;D)'!Q$24</f>
        <v>0.1575332777</v>
      </c>
      <c r="X2980" s="372">
        <f>$I2865*'Assumptions (T&amp;D)'!R$24</f>
        <v>0.1575332777</v>
      </c>
      <c r="Y2980" s="372">
        <f>$I2865*'Assumptions (T&amp;D)'!S$24</f>
        <v>0.1575332777</v>
      </c>
      <c r="Z2980" s="372">
        <f>$I2865*'Assumptions (T&amp;D)'!T$24</f>
        <v>0.1575332777</v>
      </c>
      <c r="AA2980" s="372">
        <f>$I2865*'Assumptions (T&amp;D)'!U$24</f>
        <v>0.1575332777</v>
      </c>
      <c r="AB2980" s="372">
        <f>$I2865*'Assumptions (T&amp;D)'!V$24</f>
        <v>0.1575332777</v>
      </c>
      <c r="AC2980" s="372">
        <f>$I2865*'Assumptions (T&amp;D)'!W$24</f>
        <v>0.07876663884</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0.1456359693</v>
      </c>
      <c r="K2981" s="372">
        <f>$J2865*'Assumptions (T&amp;D)'!D$24</f>
        <v>0.2803977862</v>
      </c>
      <c r="L2981" s="372">
        <f>$J2865*'Assumptions (T&amp;D)'!E$24</f>
        <v>0.2594262067</v>
      </c>
      <c r="M2981" s="372">
        <f>$J2865*'Assumptions (T&amp;D)'!F$24</f>
        <v>0.2400080774</v>
      </c>
      <c r="N2981" s="372">
        <f>$J2865*'Assumptions (T&amp;D)'!G$24</f>
        <v>0.2217550359</v>
      </c>
      <c r="O2981" s="372">
        <f>$J2865*'Assumptions (T&amp;D)'!H$24</f>
        <v>0.2054438074</v>
      </c>
      <c r="P2981" s="372">
        <f>$J2865*'Assumptions (T&amp;D)'!I$24</f>
        <v>0.189909304</v>
      </c>
      <c r="Q2981" s="372">
        <f>$J2865*'Assumptions (T&amp;D)'!J$24</f>
        <v>0.1755398883</v>
      </c>
      <c r="R2981" s="372">
        <f>$J2865*'Assumptions (T&amp;D)'!K$24</f>
        <v>0.1732097128</v>
      </c>
      <c r="S2981" s="372">
        <f>$J2865*'Assumptions (T&amp;D)'!L$24</f>
        <v>0.1732097128</v>
      </c>
      <c r="T2981" s="372">
        <f>$J2865*'Assumptions (T&amp;D)'!M$24</f>
        <v>0.1732097128</v>
      </c>
      <c r="U2981" s="372">
        <f>$J2865*'Assumptions (T&amp;D)'!N$24</f>
        <v>0.1732097128</v>
      </c>
      <c r="V2981" s="372">
        <f>$J2865*'Assumptions (T&amp;D)'!O$24</f>
        <v>0.1732097128</v>
      </c>
      <c r="W2981" s="372">
        <f>$J2865*'Assumptions (T&amp;D)'!P$24</f>
        <v>0.1732097128</v>
      </c>
      <c r="X2981" s="372">
        <f>$J2865*'Assumptions (T&amp;D)'!Q$24</f>
        <v>0.1732097128</v>
      </c>
      <c r="Y2981" s="372">
        <f>$J2865*'Assumptions (T&amp;D)'!R$24</f>
        <v>0.1732097128</v>
      </c>
      <c r="Z2981" s="372">
        <f>$J2865*'Assumptions (T&amp;D)'!S$24</f>
        <v>0.1732097128</v>
      </c>
      <c r="AA2981" s="372">
        <f>$J2865*'Assumptions (T&amp;D)'!T$24</f>
        <v>0.1732097128</v>
      </c>
      <c r="AB2981" s="372">
        <f>$J2865*'Assumptions (T&amp;D)'!U$24</f>
        <v>0.1732097128</v>
      </c>
      <c r="AC2981" s="372">
        <f>$J2865*'Assumptions (T&amp;D)'!V$24</f>
        <v>0.1732097128</v>
      </c>
      <c r="AD2981" s="372">
        <f>$J2865*'Assumptions (T&amp;D)'!W$24</f>
        <v>0.08660485642</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0.1773262509</v>
      </c>
      <c r="L2982" s="372">
        <f>$K2865*'Assumptions (T&amp;D)'!D$24</f>
        <v>0.3414121417</v>
      </c>
      <c r="M2982" s="372">
        <f>$K2865*'Assumptions (T&amp;D)'!E$24</f>
        <v>0.3158771616</v>
      </c>
      <c r="N2982" s="372">
        <f>$K2865*'Assumptions (T&amp;D)'!F$24</f>
        <v>0.2922336614</v>
      </c>
      <c r="O2982" s="372">
        <f>$K2865*'Assumptions (T&amp;D)'!G$24</f>
        <v>0.2700087713</v>
      </c>
      <c r="P2982" s="372">
        <f>$K2865*'Assumptions (T&amp;D)'!H$24</f>
        <v>0.2501482312</v>
      </c>
      <c r="Q2982" s="372">
        <f>$K2865*'Assumptions (T&amp;D)'!I$24</f>
        <v>0.2312334311</v>
      </c>
      <c r="R2982" s="372">
        <f>$K2865*'Assumptions (T&amp;D)'!J$24</f>
        <v>0.2137372411</v>
      </c>
      <c r="S2982" s="372">
        <f>$K2865*'Assumptions (T&amp;D)'!K$24</f>
        <v>0.210900021</v>
      </c>
      <c r="T2982" s="372">
        <f>$K2865*'Assumptions (T&amp;D)'!L$24</f>
        <v>0.210900021</v>
      </c>
      <c r="U2982" s="372">
        <f>$K2865*'Assumptions (T&amp;D)'!M$24</f>
        <v>0.210900021</v>
      </c>
      <c r="V2982" s="372">
        <f>$K2865*'Assumptions (T&amp;D)'!N$24</f>
        <v>0.210900021</v>
      </c>
      <c r="W2982" s="372">
        <f>$K2865*'Assumptions (T&amp;D)'!O$24</f>
        <v>0.210900021</v>
      </c>
      <c r="X2982" s="372">
        <f>$K2865*'Assumptions (T&amp;D)'!P$24</f>
        <v>0.210900021</v>
      </c>
      <c r="Y2982" s="372">
        <f>$K2865*'Assumptions (T&amp;D)'!Q$24</f>
        <v>0.210900021</v>
      </c>
      <c r="Z2982" s="372">
        <f>$K2865*'Assumptions (T&amp;D)'!R$24</f>
        <v>0.210900021</v>
      </c>
      <c r="AA2982" s="372">
        <f>$K2865*'Assumptions (T&amp;D)'!S$24</f>
        <v>0.210900021</v>
      </c>
      <c r="AB2982" s="372">
        <f>$K2865*'Assumptions (T&amp;D)'!T$24</f>
        <v>0.210900021</v>
      </c>
      <c r="AC2982" s="372">
        <f>$K2865*'Assumptions (T&amp;D)'!U$24</f>
        <v>0.210900021</v>
      </c>
      <c r="AD2982" s="372">
        <f>$K2865*'Assumptions (T&amp;D)'!V$24</f>
        <v>0.210900021</v>
      </c>
      <c r="AE2982" s="372">
        <f>$K2865*'Assumptions (T&amp;D)'!W$24</f>
        <v>0.1054500105</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0.1701709414</v>
      </c>
      <c r="M2983" s="372">
        <f>$L2865*'Assumptions (T&amp;D)'!D$24</f>
        <v>0.3276357859</v>
      </c>
      <c r="N2983" s="372">
        <f>$L2865*'Assumptions (T&amp;D)'!E$24</f>
        <v>0.3031311703</v>
      </c>
      <c r="O2983" s="372">
        <f>$L2865*'Assumptions (T&amp;D)'!F$24</f>
        <v>0.2804417114</v>
      </c>
      <c r="P2983" s="372">
        <f>$L2865*'Assumptions (T&amp;D)'!G$24</f>
        <v>0.2591136201</v>
      </c>
      <c r="Q2983" s="372">
        <f>$L2865*'Assumptions (T&amp;D)'!H$24</f>
        <v>0.2400544747</v>
      </c>
      <c r="R2983" s="372">
        <f>$L2865*'Assumptions (T&amp;D)'!I$24</f>
        <v>0.2219029076</v>
      </c>
      <c r="S2983" s="372">
        <f>$L2865*'Assumptions (T&amp;D)'!J$24</f>
        <v>0.205112708</v>
      </c>
      <c r="T2983" s="372">
        <f>$L2865*'Assumptions (T&amp;D)'!K$24</f>
        <v>0.202389973</v>
      </c>
      <c r="U2983" s="372">
        <f>$L2865*'Assumptions (T&amp;D)'!L$24</f>
        <v>0.202389973</v>
      </c>
      <c r="V2983" s="372">
        <f>$L2865*'Assumptions (T&amp;D)'!M$24</f>
        <v>0.202389973</v>
      </c>
      <c r="W2983" s="372">
        <f>$L2865*'Assumptions (T&amp;D)'!N$24</f>
        <v>0.202389973</v>
      </c>
      <c r="X2983" s="372">
        <f>$L2865*'Assumptions (T&amp;D)'!O$24</f>
        <v>0.202389973</v>
      </c>
      <c r="Y2983" s="372">
        <f>$L2865*'Assumptions (T&amp;D)'!P$24</f>
        <v>0.202389973</v>
      </c>
      <c r="Z2983" s="372">
        <f>$L2865*'Assumptions (T&amp;D)'!Q$24</f>
        <v>0.202389973</v>
      </c>
      <c r="AA2983" s="372">
        <f>$L2865*'Assumptions (T&amp;D)'!R$24</f>
        <v>0.202389973</v>
      </c>
      <c r="AB2983" s="372">
        <f>$L2865*'Assumptions (T&amp;D)'!S$24</f>
        <v>0.202389973</v>
      </c>
      <c r="AC2983" s="372">
        <f>$L2865*'Assumptions (T&amp;D)'!T$24</f>
        <v>0.202389973</v>
      </c>
      <c r="AD2983" s="372">
        <f>$L2865*'Assumptions (T&amp;D)'!U$24</f>
        <v>0.202389973</v>
      </c>
      <c r="AE2983" s="372">
        <f>$L2865*'Assumptions (T&amp;D)'!V$24</f>
        <v>0.202389973</v>
      </c>
      <c r="AF2983" s="372">
        <f>$L2865*'Assumptions (T&amp;D)'!W$24</f>
        <v>0.1011949865</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0.1533252045</v>
      </c>
      <c r="N2984" s="372">
        <f>$M2865*'Assumptions (T&amp;D)'!D$24</f>
        <v>0.2952021271</v>
      </c>
      <c r="O2984" s="372">
        <f>$M2865*'Assumptions (T&amp;D)'!E$24</f>
        <v>0.2731232977</v>
      </c>
      <c r="P2984" s="372">
        <f>$M2865*'Assumptions (T&amp;D)'!F$24</f>
        <v>0.252679937</v>
      </c>
      <c r="Q2984" s="372">
        <f>$M2865*'Assumptions (T&amp;D)'!G$24</f>
        <v>0.2334631781</v>
      </c>
      <c r="R2984" s="372">
        <f>$M2865*'Assumptions (T&amp;D)'!H$24</f>
        <v>0.2162907552</v>
      </c>
      <c r="S2984" s="372">
        <f>$M2865*'Assumptions (T&amp;D)'!I$24</f>
        <v>0.1999360667</v>
      </c>
      <c r="T2984" s="372">
        <f>$M2865*'Assumptions (T&amp;D)'!J$24</f>
        <v>0.1848079798</v>
      </c>
      <c r="U2984" s="372">
        <f>$M2865*'Assumptions (T&amp;D)'!K$24</f>
        <v>0.1823547766</v>
      </c>
      <c r="V2984" s="372">
        <f>$M2865*'Assumptions (T&amp;D)'!L$24</f>
        <v>0.1823547766</v>
      </c>
      <c r="W2984" s="372">
        <f>$M2865*'Assumptions (T&amp;D)'!M$24</f>
        <v>0.1823547766</v>
      </c>
      <c r="X2984" s="372">
        <f>$M2865*'Assumptions (T&amp;D)'!N$24</f>
        <v>0.1823547766</v>
      </c>
      <c r="Y2984" s="372">
        <f>$M2865*'Assumptions (T&amp;D)'!O$24</f>
        <v>0.1823547766</v>
      </c>
      <c r="Z2984" s="372">
        <f>$M2865*'Assumptions (T&amp;D)'!P$24</f>
        <v>0.1823547766</v>
      </c>
      <c r="AA2984" s="372">
        <f>$M2865*'Assumptions (T&amp;D)'!Q$24</f>
        <v>0.1823547766</v>
      </c>
      <c r="AB2984" s="372">
        <f>$M2865*'Assumptions (T&amp;D)'!R$24</f>
        <v>0.1823547766</v>
      </c>
      <c r="AC2984" s="372">
        <f>$M2865*'Assumptions (T&amp;D)'!S$24</f>
        <v>0.1823547766</v>
      </c>
      <c r="AD2984" s="372">
        <f>$M2865*'Assumptions (T&amp;D)'!T$24</f>
        <v>0.1823547766</v>
      </c>
      <c r="AE2984" s="372">
        <f>$M2865*'Assumptions (T&amp;D)'!U$24</f>
        <v>0.1823547766</v>
      </c>
      <c r="AF2984" s="372">
        <f>$M2865*'Assumptions (T&amp;D)'!V$24</f>
        <v>0.1823547766</v>
      </c>
      <c r="AG2984" s="372">
        <f>$M2865*'Assumptions (T&amp;D)'!W$24</f>
        <v>0.09117738829</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0.1627391971</v>
      </c>
      <c r="O2985" s="372">
        <f>$N2865*'Assumptions (T&amp;D)'!D$24</f>
        <v>0.3133272008</v>
      </c>
      <c r="P2985" s="372">
        <f>$N2865*'Assumptions (T&amp;D)'!E$24</f>
        <v>0.2898927564</v>
      </c>
      <c r="Q2985" s="372">
        <f>$N2865*'Assumptions (T&amp;D)'!F$24</f>
        <v>0.2681941968</v>
      </c>
      <c r="R2985" s="372">
        <f>$N2865*'Assumptions (T&amp;D)'!G$24</f>
        <v>0.2477975508</v>
      </c>
      <c r="S2985" s="372">
        <f>$N2865*'Assumptions (T&amp;D)'!H$24</f>
        <v>0.2295707607</v>
      </c>
      <c r="T2985" s="372">
        <f>$N2865*'Assumptions (T&amp;D)'!I$24</f>
        <v>0.212211913</v>
      </c>
      <c r="U2985" s="372">
        <f>$N2865*'Assumptions (T&amp;D)'!J$24</f>
        <v>0.1961549789</v>
      </c>
      <c r="V2985" s="372">
        <f>$N2865*'Assumptions (T&amp;D)'!K$24</f>
        <v>0.1935511518</v>
      </c>
      <c r="W2985" s="372">
        <f>$N2865*'Assumptions (T&amp;D)'!L$24</f>
        <v>0.1935511518</v>
      </c>
      <c r="X2985" s="372">
        <f>$N2865*'Assumptions (T&amp;D)'!M$24</f>
        <v>0.1935511518</v>
      </c>
      <c r="Y2985" s="372">
        <f>$N2865*'Assumptions (T&amp;D)'!N$24</f>
        <v>0.1935511518</v>
      </c>
      <c r="Z2985" s="372">
        <f>$N2865*'Assumptions (T&amp;D)'!O$24</f>
        <v>0.1935511518</v>
      </c>
      <c r="AA2985" s="372">
        <f>$N2865*'Assumptions (T&amp;D)'!P$24</f>
        <v>0.1935511518</v>
      </c>
      <c r="AB2985" s="372">
        <f>$N2865*'Assumptions (T&amp;D)'!Q$24</f>
        <v>0.1935511518</v>
      </c>
      <c r="AC2985" s="372">
        <f>$N2865*'Assumptions (T&amp;D)'!R$24</f>
        <v>0.1935511518</v>
      </c>
      <c r="AD2985" s="372">
        <f>$N2865*'Assumptions (T&amp;D)'!S$24</f>
        <v>0.1935511518</v>
      </c>
      <c r="AE2985" s="372">
        <f>$N2865*'Assumptions (T&amp;D)'!T$24</f>
        <v>0.1935511518</v>
      </c>
      <c r="AF2985" s="372">
        <f>$N2865*'Assumptions (T&amp;D)'!U$24</f>
        <v>0.1935511518</v>
      </c>
      <c r="AG2985" s="372">
        <f>$N2865*'Assumptions (T&amp;D)'!V$24</f>
        <v>0.1935511518</v>
      </c>
      <c r="AH2985" s="372">
        <f>$N2865*'Assumptions (T&amp;D)'!W$24</f>
        <v>0.09677557588</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0.1808858768</v>
      </c>
      <c r="P2986" s="372">
        <f>$O2865*'Assumptions (T&amp;D)'!D$24</f>
        <v>0.3482656082</v>
      </c>
      <c r="Q2986" s="372">
        <f>$O2865*'Assumptions (T&amp;D)'!E$24</f>
        <v>0.322218042</v>
      </c>
      <c r="R2986" s="372">
        <f>$O2865*'Assumptions (T&amp;D)'!F$24</f>
        <v>0.298099925</v>
      </c>
      <c r="S2986" s="372">
        <f>$O2865*'Assumptions (T&amp;D)'!G$24</f>
        <v>0.2754288951</v>
      </c>
      <c r="T2986" s="372">
        <f>$O2865*'Assumptions (T&amp;D)'!H$24</f>
        <v>0.2551696769</v>
      </c>
      <c r="U2986" s="372">
        <f>$O2865*'Assumptions (T&amp;D)'!I$24</f>
        <v>0.2358751834</v>
      </c>
      <c r="V2986" s="372">
        <f>$O2865*'Assumptions (T&amp;D)'!J$24</f>
        <v>0.2180277769</v>
      </c>
      <c r="W2986" s="372">
        <f>$O2865*'Assumptions (T&amp;D)'!K$24</f>
        <v>0.2151336029</v>
      </c>
      <c r="X2986" s="372">
        <f>$O2865*'Assumptions (T&amp;D)'!L$24</f>
        <v>0.2151336029</v>
      </c>
      <c r="Y2986" s="372">
        <f>$O2865*'Assumptions (T&amp;D)'!M$24</f>
        <v>0.2151336029</v>
      </c>
      <c r="Z2986" s="372">
        <f>$O2865*'Assumptions (T&amp;D)'!N$24</f>
        <v>0.2151336029</v>
      </c>
      <c r="AA2986" s="372">
        <f>$O2865*'Assumptions (T&amp;D)'!O$24</f>
        <v>0.2151336029</v>
      </c>
      <c r="AB2986" s="372">
        <f>$O2865*'Assumptions (T&amp;D)'!P$24</f>
        <v>0.2151336029</v>
      </c>
      <c r="AC2986" s="372">
        <f>$O2865*'Assumptions (T&amp;D)'!Q$24</f>
        <v>0.2151336029</v>
      </c>
      <c r="AD2986" s="372">
        <f>$O2865*'Assumptions (T&amp;D)'!R$24</f>
        <v>0.2151336029</v>
      </c>
      <c r="AE2986" s="372">
        <f>$O2865*'Assumptions (T&amp;D)'!S$24</f>
        <v>0.2151336029</v>
      </c>
      <c r="AF2986" s="372">
        <f>$O2865*'Assumptions (T&amp;D)'!T$24</f>
        <v>0.2151336029</v>
      </c>
      <c r="AG2986" s="372">
        <f>$O2865*'Assumptions (T&amp;D)'!U$24</f>
        <v>0.2151336029</v>
      </c>
      <c r="AH2986" s="372">
        <f>$O2865*'Assumptions (T&amp;D)'!V$24</f>
        <v>0.2151336029</v>
      </c>
      <c r="AI2986" s="372">
        <f>$O2865*'Assumptions (T&amp;D)'!W$24</f>
        <v>0.1075668014</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0.1922492757</v>
      </c>
      <c r="Q2987" s="372">
        <f>$P2865*'Assumptions (T&amp;D)'!D$24</f>
        <v>0.3701439388</v>
      </c>
      <c r="R2987" s="372">
        <f>$P2865*'Assumptions (T&amp;D)'!E$24</f>
        <v>0.3424600431</v>
      </c>
      <c r="S2987" s="372">
        <f>$P2865*'Assumptions (T&amp;D)'!F$24</f>
        <v>0.3168268063</v>
      </c>
      <c r="T2987" s="372">
        <f>$P2865*'Assumptions (T&amp;D)'!G$24</f>
        <v>0.2927315638</v>
      </c>
      <c r="U2987" s="372">
        <f>$P2865*'Assumptions (T&amp;D)'!H$24</f>
        <v>0.2711996449</v>
      </c>
      <c r="V2987" s="372">
        <f>$P2865*'Assumptions (T&amp;D)'!I$24</f>
        <v>0.2506930555</v>
      </c>
      <c r="W2987" s="372">
        <f>$P2865*'Assumptions (T&amp;D)'!J$24</f>
        <v>0.2317244603</v>
      </c>
      <c r="X2987" s="372">
        <f>$P2865*'Assumptions (T&amp;D)'!K$24</f>
        <v>0.2286484719</v>
      </c>
      <c r="Y2987" s="372">
        <f>$P2865*'Assumptions (T&amp;D)'!L$24</f>
        <v>0.2286484719</v>
      </c>
      <c r="Z2987" s="372">
        <f>$P2865*'Assumptions (T&amp;D)'!M$24</f>
        <v>0.2286484719</v>
      </c>
      <c r="AA2987" s="372">
        <f>$P2865*'Assumptions (T&amp;D)'!N$24</f>
        <v>0.2286484719</v>
      </c>
      <c r="AB2987" s="372">
        <f>$P2865*'Assumptions (T&amp;D)'!O$24</f>
        <v>0.2286484719</v>
      </c>
      <c r="AC2987" s="372">
        <f>$P2865*'Assumptions (T&amp;D)'!P$24</f>
        <v>0.2286484719</v>
      </c>
      <c r="AD2987" s="372">
        <f>$P2865*'Assumptions (T&amp;D)'!Q$24</f>
        <v>0.2286484719</v>
      </c>
      <c r="AE2987" s="372">
        <f>$P2865*'Assumptions (T&amp;D)'!R$24</f>
        <v>0.2286484719</v>
      </c>
      <c r="AF2987" s="372">
        <f>$P2865*'Assumptions (T&amp;D)'!S$24</f>
        <v>0.2286484719</v>
      </c>
      <c r="AG2987" s="372">
        <f>$P2865*'Assumptions (T&amp;D)'!T$24</f>
        <v>0.2286484719</v>
      </c>
      <c r="AH2987" s="372">
        <f>$P2865*'Assumptions (T&amp;D)'!U$24</f>
        <v>0.2286484719</v>
      </c>
      <c r="AI2987" s="372">
        <f>$P2865*'Assumptions (T&amp;D)'!V$24</f>
        <v>0.2286484719</v>
      </c>
      <c r="AJ2987" s="372">
        <f>$P2865*'Assumptions (T&amp;D)'!W$24</f>
        <v>0.1143242359</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0.2491208444</v>
      </c>
      <c r="R2988" s="372">
        <f>$Q2865*'Assumptions (T&amp;D)'!D$24</f>
        <v>0.4796406657</v>
      </c>
      <c r="S2988" s="372">
        <f>$Q2865*'Assumptions (T&amp;D)'!E$24</f>
        <v>0.4437672641</v>
      </c>
      <c r="T2988" s="372">
        <f>$Q2865*'Assumptions (T&amp;D)'!F$24</f>
        <v>0.4105511516</v>
      </c>
      <c r="U2988" s="372">
        <f>$Q2865*'Assumptions (T&amp;D)'!G$24</f>
        <v>0.3793280057</v>
      </c>
      <c r="V2988" s="372">
        <f>$Q2865*'Assumptions (T&amp;D)'!H$24</f>
        <v>0.3514264712</v>
      </c>
      <c r="W2988" s="372">
        <f>$Q2865*'Assumptions (T&amp;D)'!I$24</f>
        <v>0.3248535811</v>
      </c>
      <c r="X2988" s="372">
        <f>$Q2865*'Assumptions (T&amp;D)'!J$24</f>
        <v>0.3002736578</v>
      </c>
      <c r="Y2988" s="372">
        <f>$Q2865*'Assumptions (T&amp;D)'!K$24</f>
        <v>0.2962877243</v>
      </c>
      <c r="Z2988" s="372">
        <f>$Q2865*'Assumptions (T&amp;D)'!L$24</f>
        <v>0.2962877243</v>
      </c>
      <c r="AA2988" s="372">
        <f>$Q2865*'Assumptions (T&amp;D)'!M$24</f>
        <v>0.2962877243</v>
      </c>
      <c r="AB2988" s="372">
        <f>$Q2865*'Assumptions (T&amp;D)'!N$24</f>
        <v>0.2962877243</v>
      </c>
      <c r="AC2988" s="372">
        <f>$Q2865*'Assumptions (T&amp;D)'!O$24</f>
        <v>0.2962877243</v>
      </c>
      <c r="AD2988" s="372">
        <f>$Q2865*'Assumptions (T&amp;D)'!P$24</f>
        <v>0.2962877243</v>
      </c>
      <c r="AE2988" s="372">
        <f>$Q2865*'Assumptions (T&amp;D)'!Q$24</f>
        <v>0.2962877243</v>
      </c>
      <c r="AF2988" s="372">
        <f>$Q2865*'Assumptions (T&amp;D)'!R$24</f>
        <v>0.2962877243</v>
      </c>
      <c r="AG2988" s="372">
        <f>$Q2865*'Assumptions (T&amp;D)'!S$24</f>
        <v>0.2962877243</v>
      </c>
      <c r="AH2988" s="372">
        <f>$Q2865*'Assumptions (T&amp;D)'!T$24</f>
        <v>0.2962877243</v>
      </c>
      <c r="AI2988" s="372">
        <f>$Q2865*'Assumptions (T&amp;D)'!U$24</f>
        <v>0.2962877243</v>
      </c>
      <c r="AJ2988" s="372">
        <f>$Q2865*'Assumptions (T&amp;D)'!V$24</f>
        <v>0.2962877243</v>
      </c>
      <c r="AK2988" s="372">
        <f>$Q2865*'Assumptions (T&amp;D)'!W$24</f>
        <v>0.1481438621</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0.2694716631</v>
      </c>
      <c r="S2989" s="372">
        <f>$R2865*'Assumptions (T&amp;D)'!D$24</f>
        <v>0.5188227753</v>
      </c>
      <c r="T2989" s="372">
        <f>$R2865*'Assumptions (T&amp;D)'!E$24</f>
        <v>0.4800188558</v>
      </c>
      <c r="U2989" s="372">
        <f>$R2865*'Assumptions (T&amp;D)'!F$24</f>
        <v>0.4440893007</v>
      </c>
      <c r="V2989" s="372">
        <f>$R2865*'Assumptions (T&amp;D)'!G$24</f>
        <v>0.410315519</v>
      </c>
      <c r="W2989" s="372">
        <f>$R2865*'Assumptions (T&amp;D)'!H$24</f>
        <v>0.3801346927</v>
      </c>
      <c r="X2989" s="372">
        <f>$R2865*'Assumptions (T&amp;D)'!I$24</f>
        <v>0.3513910486</v>
      </c>
      <c r="Y2989" s="372">
        <f>$R2865*'Assumptions (T&amp;D)'!J$24</f>
        <v>0.3248031779</v>
      </c>
      <c r="Z2989" s="372">
        <f>$R2865*'Assumptions (T&amp;D)'!K$24</f>
        <v>0.3204916313</v>
      </c>
      <c r="AA2989" s="372">
        <f>$R2865*'Assumptions (T&amp;D)'!L$24</f>
        <v>0.3204916313</v>
      </c>
      <c r="AB2989" s="372">
        <f>$R2865*'Assumptions (T&amp;D)'!M$24</f>
        <v>0.3204916313</v>
      </c>
      <c r="AC2989" s="372">
        <f>$R2865*'Assumptions (T&amp;D)'!N$24</f>
        <v>0.3204916313</v>
      </c>
      <c r="AD2989" s="372">
        <f>$R2865*'Assumptions (T&amp;D)'!O$24</f>
        <v>0.3204916313</v>
      </c>
      <c r="AE2989" s="372">
        <f>$R2865*'Assumptions (T&amp;D)'!P$24</f>
        <v>0.3204916313</v>
      </c>
      <c r="AF2989" s="372">
        <f>$R2865*'Assumptions (T&amp;D)'!Q$24</f>
        <v>0.3204916313</v>
      </c>
      <c r="AG2989" s="372">
        <f>$R2865*'Assumptions (T&amp;D)'!R$24</f>
        <v>0.3204916313</v>
      </c>
      <c r="AH2989" s="372">
        <f>$R2865*'Assumptions (T&amp;D)'!S$24</f>
        <v>0.3204916313</v>
      </c>
      <c r="AI2989" s="372">
        <f>$R2865*'Assumptions (T&amp;D)'!T$24</f>
        <v>0.3204916313</v>
      </c>
      <c r="AJ2989" s="372">
        <f>$R2865*'Assumptions (T&amp;D)'!U$24</f>
        <v>0.3204916313</v>
      </c>
      <c r="AK2989" s="372">
        <f>$R2865*'Assumptions (T&amp;D)'!V$24</f>
        <v>0.3204916313</v>
      </c>
      <c r="AL2989" s="372">
        <f>$R2865*'Assumptions (T&amp;D)'!W$24</f>
        <v>0.1602458156</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0.2921088117</v>
      </c>
      <c r="T2990" s="372">
        <f>$S2865*'Assumptions (T&amp;D)'!D$24</f>
        <v>0.5624068322</v>
      </c>
      <c r="U2990" s="372">
        <f>$S2865*'Assumptions (T&amp;D)'!E$24</f>
        <v>0.5203431633</v>
      </c>
      <c r="V2990" s="372">
        <f>$S2865*'Assumptions (T&amp;D)'!F$24</f>
        <v>0.4813953218</v>
      </c>
      <c r="W2990" s="372">
        <f>$S2865*'Assumptions (T&amp;D)'!G$24</f>
        <v>0.4447843507</v>
      </c>
      <c r="X2990" s="372">
        <f>$S2865*'Assumptions (T&amp;D)'!H$24</f>
        <v>0.4120681638</v>
      </c>
      <c r="Y2990" s="372">
        <f>$S2865*'Assumptions (T&amp;D)'!I$24</f>
        <v>0.3809098905</v>
      </c>
      <c r="Z2990" s="372">
        <f>$S2865*'Assumptions (T&amp;D)'!J$24</f>
        <v>0.3520884878</v>
      </c>
      <c r="AA2990" s="372">
        <f>$S2865*'Assumptions (T&amp;D)'!K$24</f>
        <v>0.3474147468</v>
      </c>
      <c r="AB2990" s="372">
        <f>$S2865*'Assumptions (T&amp;D)'!L$24</f>
        <v>0.3474147468</v>
      </c>
      <c r="AC2990" s="372">
        <f>$S2865*'Assumptions (T&amp;D)'!M$24</f>
        <v>0.3474147468</v>
      </c>
      <c r="AD2990" s="372">
        <f>$S2865*'Assumptions (T&amp;D)'!N$24</f>
        <v>0.3474147468</v>
      </c>
      <c r="AE2990" s="372">
        <f>$S2865*'Assumptions (T&amp;D)'!O$24</f>
        <v>0.3474147468</v>
      </c>
      <c r="AF2990" s="372">
        <f>$S2865*'Assumptions (T&amp;D)'!P$24</f>
        <v>0.3474147468</v>
      </c>
      <c r="AG2990" s="372">
        <f>$S2865*'Assumptions (T&amp;D)'!Q$24</f>
        <v>0.3474147468</v>
      </c>
      <c r="AH2990" s="372">
        <f>$S2865*'Assumptions (T&amp;D)'!R$24</f>
        <v>0.3474147468</v>
      </c>
      <c r="AI2990" s="372">
        <f>$S2865*'Assumptions (T&amp;D)'!S$24</f>
        <v>0.3474147468</v>
      </c>
      <c r="AJ2990" s="372">
        <f>$S2865*'Assumptions (T&amp;D)'!T$24</f>
        <v>0.3474147468</v>
      </c>
      <c r="AK2990" s="372">
        <f>$S2865*'Assumptions (T&amp;D)'!U$24</f>
        <v>0.3474147468</v>
      </c>
      <c r="AL2990" s="372">
        <f>$S2865*'Assumptions (T&amp;D)'!V$24</f>
        <v>0.3474147468</v>
      </c>
      <c r="AM2990" s="372">
        <f>$S2865*'Assumptions (T&amp;D)'!W$24</f>
        <v>0.1737073734</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0.2507549179</v>
      </c>
      <c r="U2991" s="372">
        <f>$T2865*'Assumptions (T&amp;D)'!D$24</f>
        <v>0.482786802</v>
      </c>
      <c r="V2991" s="372">
        <f>$T2865*'Assumptions (T&amp;D)'!E$24</f>
        <v>0.4466780938</v>
      </c>
      <c r="W2991" s="372">
        <f>$T2865*'Assumptions (T&amp;D)'!F$24</f>
        <v>0.4132441047</v>
      </c>
      <c r="X2991" s="372">
        <f>$T2865*'Assumptions (T&amp;D)'!G$24</f>
        <v>0.381816155</v>
      </c>
      <c r="Y2991" s="372">
        <f>$T2865*'Assumptions (T&amp;D)'!H$24</f>
        <v>0.3537316042</v>
      </c>
      <c r="Z2991" s="372">
        <f>$T2865*'Assumptions (T&amp;D)'!I$24</f>
        <v>0.326984413</v>
      </c>
      <c r="AA2991" s="372">
        <f>$T2865*'Assumptions (T&amp;D)'!J$24</f>
        <v>0.3022432611</v>
      </c>
      <c r="AB2991" s="372">
        <f>$T2865*'Assumptions (T&amp;D)'!K$24</f>
        <v>0.2982311824</v>
      </c>
      <c r="AC2991" s="372">
        <f>$T2865*'Assumptions (T&amp;D)'!L$24</f>
        <v>0.2982311824</v>
      </c>
      <c r="AD2991" s="372">
        <f>$T2865*'Assumptions (T&amp;D)'!M$24</f>
        <v>0.2982311824</v>
      </c>
      <c r="AE2991" s="372">
        <f>$T2865*'Assumptions (T&amp;D)'!N$24</f>
        <v>0.2982311824</v>
      </c>
      <c r="AF2991" s="372">
        <f>$T2865*'Assumptions (T&amp;D)'!O$24</f>
        <v>0.2982311824</v>
      </c>
      <c r="AG2991" s="372">
        <f>$T2865*'Assumptions (T&amp;D)'!P$24</f>
        <v>0.2982311824</v>
      </c>
      <c r="AH2991" s="372">
        <f>$T2865*'Assumptions (T&amp;D)'!Q$24</f>
        <v>0.2982311824</v>
      </c>
      <c r="AI2991" s="372">
        <f>$T2865*'Assumptions (T&amp;D)'!R$24</f>
        <v>0.2982311824</v>
      </c>
      <c r="AJ2991" s="372">
        <f>$T2865*'Assumptions (T&amp;D)'!S$24</f>
        <v>0.2982311824</v>
      </c>
      <c r="AK2991" s="372">
        <f>$T2865*'Assumptions (T&amp;D)'!T$24</f>
        <v>0.2982311824</v>
      </c>
      <c r="AL2991" s="372">
        <f>$T2865*'Assumptions (T&amp;D)'!U$24</f>
        <v>0.2982311824</v>
      </c>
      <c r="AM2991" s="372">
        <f>$T2865*'Assumptions (T&amp;D)'!V$24</f>
        <v>0.2982311824</v>
      </c>
      <c r="AN2991" s="372">
        <f>$T2865*'Assumptions (T&amp;D)'!W$24</f>
        <v>0.1491155912</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0.2539222895</v>
      </c>
      <c r="V2992" s="372">
        <f>$U2865*'Assumptions (T&amp;D)'!D$24</f>
        <v>0.488885048</v>
      </c>
      <c r="W2992" s="372">
        <f>$U2865*'Assumptions (T&amp;D)'!E$24</f>
        <v>0.4523202383</v>
      </c>
      <c r="X2992" s="372">
        <f>$U2865*'Assumptions (T&amp;D)'!F$24</f>
        <v>0.418463933</v>
      </c>
      <c r="Y2992" s="372">
        <f>$U2865*'Assumptions (T&amp;D)'!G$24</f>
        <v>0.3866390061</v>
      </c>
      <c r="Z2992" s="372">
        <f>$U2865*'Assumptions (T&amp;D)'!H$24</f>
        <v>0.3581997097</v>
      </c>
      <c r="AA2992" s="372">
        <f>$U2865*'Assumptions (T&amp;D)'!I$24</f>
        <v>0.3311146655</v>
      </c>
      <c r="AB2992" s="372">
        <f>$U2865*'Assumptions (T&amp;D)'!J$24</f>
        <v>0.3060609996</v>
      </c>
      <c r="AC2992" s="372">
        <f>$U2865*'Assumptions (T&amp;D)'!K$24</f>
        <v>0.3019982429</v>
      </c>
      <c r="AD2992" s="372">
        <f>$U2865*'Assumptions (T&amp;D)'!L$24</f>
        <v>0.3019982429</v>
      </c>
      <c r="AE2992" s="372">
        <f>$U2865*'Assumptions (T&amp;D)'!M$24</f>
        <v>0.3019982429</v>
      </c>
      <c r="AF2992" s="372">
        <f>$U2865*'Assumptions (T&amp;D)'!N$24</f>
        <v>0.3019982429</v>
      </c>
      <c r="AG2992" s="372">
        <f>$U2865*'Assumptions (T&amp;D)'!O$24</f>
        <v>0.3019982429</v>
      </c>
      <c r="AH2992" s="372">
        <f>$U2865*'Assumptions (T&amp;D)'!P$24</f>
        <v>0.3019982429</v>
      </c>
      <c r="AI2992" s="372">
        <f>$U2865*'Assumptions (T&amp;D)'!Q$24</f>
        <v>0.3019982429</v>
      </c>
      <c r="AJ2992" s="372">
        <f>$U2865*'Assumptions (T&amp;D)'!R$24</f>
        <v>0.3019982429</v>
      </c>
      <c r="AK2992" s="372">
        <f>$U2865*'Assumptions (T&amp;D)'!S$24</f>
        <v>0.3019982429</v>
      </c>
      <c r="AL2992" s="372">
        <f>$U2865*'Assumptions (T&amp;D)'!T$24</f>
        <v>0.3019982429</v>
      </c>
      <c r="AM2992" s="372">
        <f>$U2865*'Assumptions (T&amp;D)'!U$24</f>
        <v>0.3019982429</v>
      </c>
      <c r="AN2992" s="372">
        <f>$U2865*'Assumptions (T&amp;D)'!V$24</f>
        <v>0.3019982429</v>
      </c>
      <c r="AO2992" s="372">
        <f>$U2865*'Assumptions (T&amp;D)'!W$24</f>
        <v>0.1509991215</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0.2631921824</v>
      </c>
      <c r="W2993" s="372">
        <f>$V2865*'Assumptions (T&amp;D)'!D$24</f>
        <v>0.5067326819</v>
      </c>
      <c r="X2993" s="372">
        <f>$V2865*'Assumptions (T&amp;D)'!E$24</f>
        <v>0.4688330076</v>
      </c>
      <c r="Y2993" s="372">
        <f>$V2865*'Assumptions (T&amp;D)'!F$24</f>
        <v>0.4337407166</v>
      </c>
      <c r="Z2993" s="372">
        <f>$V2865*'Assumptions (T&amp;D)'!G$24</f>
        <v>0.4007539631</v>
      </c>
      <c r="AA2993" s="372">
        <f>$V2865*'Assumptions (T&amp;D)'!H$24</f>
        <v>0.3712764387</v>
      </c>
      <c r="AB2993" s="372">
        <f>$V2865*'Assumptions (T&amp;D)'!I$24</f>
        <v>0.3432026059</v>
      </c>
      <c r="AC2993" s="372">
        <f>$V2865*'Assumptions (T&amp;D)'!J$24</f>
        <v>0.3172343106</v>
      </c>
      <c r="AD2993" s="372">
        <f>$V2865*'Assumptions (T&amp;D)'!K$24</f>
        <v>0.3130232356</v>
      </c>
      <c r="AE2993" s="372">
        <f>$V2865*'Assumptions (T&amp;D)'!L$24</f>
        <v>0.3130232356</v>
      </c>
      <c r="AF2993" s="372">
        <f>$V2865*'Assumptions (T&amp;D)'!M$24</f>
        <v>0.3130232356</v>
      </c>
      <c r="AG2993" s="372">
        <f>$V2865*'Assumptions (T&amp;D)'!N$24</f>
        <v>0.3130232356</v>
      </c>
      <c r="AH2993" s="372">
        <f>$V2865*'Assumptions (T&amp;D)'!O$24</f>
        <v>0.3130232356</v>
      </c>
      <c r="AI2993" s="372">
        <f>$V2865*'Assumptions (T&amp;D)'!P$24</f>
        <v>0.3130232356</v>
      </c>
      <c r="AJ2993" s="372">
        <f>$V2865*'Assumptions (T&amp;D)'!Q$24</f>
        <v>0.3130232356</v>
      </c>
      <c r="AK2993" s="372">
        <f>$V2865*'Assumptions (T&amp;D)'!R$24</f>
        <v>0.3130232356</v>
      </c>
      <c r="AL2993" s="372">
        <f>$V2865*'Assumptions (T&amp;D)'!S$24</f>
        <v>0.3130232356</v>
      </c>
      <c r="AM2993" s="372">
        <f>$V2865*'Assumptions (T&amp;D)'!T$24</f>
        <v>0.3130232356</v>
      </c>
      <c r="AN2993" s="372">
        <f>$V2865*'Assumptions (T&amp;D)'!U$24</f>
        <v>0.3130232356</v>
      </c>
      <c r="AO2993" s="372">
        <f>$V2865*'Assumptions (T&amp;D)'!V$24</f>
        <v>0.3130232356</v>
      </c>
      <c r="AP2993" s="372">
        <f>$V2865*'Assumptions (T&amp;D)'!W$24</f>
        <v>0.1565116178</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0.2683896938</v>
      </c>
      <c r="X2994" s="372">
        <f>$W2865*'Assumptions (T&amp;D)'!D$24</f>
        <v>0.5167396239</v>
      </c>
      <c r="Y2994" s="372">
        <f>$W2865*'Assumptions (T&amp;D)'!E$24</f>
        <v>0.478091508</v>
      </c>
      <c r="Z2994" s="372">
        <f>$W2865*'Assumptions (T&amp;D)'!F$24</f>
        <v>0.4423062154</v>
      </c>
      <c r="AA2994" s="372">
        <f>$W2865*'Assumptions (T&amp;D)'!G$24</f>
        <v>0.4086680405</v>
      </c>
      <c r="AB2994" s="372">
        <f>$W2865*'Assumptions (T&amp;D)'!H$24</f>
        <v>0.3786083948</v>
      </c>
      <c r="AC2994" s="372">
        <f>$W2865*'Assumptions (T&amp;D)'!I$24</f>
        <v>0.3499801608</v>
      </c>
      <c r="AD2994" s="372">
        <f>$W2865*'Assumptions (T&amp;D)'!J$24</f>
        <v>0.3234990443</v>
      </c>
      <c r="AE2994" s="372">
        <f>$W2865*'Assumptions (T&amp;D)'!K$24</f>
        <v>0.3192048092</v>
      </c>
      <c r="AF2994" s="372">
        <f>$W2865*'Assumptions (T&amp;D)'!L$24</f>
        <v>0.3192048092</v>
      </c>
      <c r="AG2994" s="372">
        <f>$W2865*'Assumptions (T&amp;D)'!M$24</f>
        <v>0.3192048092</v>
      </c>
      <c r="AH2994" s="372">
        <f>$W2865*'Assumptions (T&amp;D)'!N$24</f>
        <v>0.3192048092</v>
      </c>
      <c r="AI2994" s="372">
        <f>$W2865*'Assumptions (T&amp;D)'!O$24</f>
        <v>0.3192048092</v>
      </c>
      <c r="AJ2994" s="372">
        <f>$W2865*'Assumptions (T&amp;D)'!P$24</f>
        <v>0.3192048092</v>
      </c>
      <c r="AK2994" s="372">
        <f>$W2865*'Assumptions (T&amp;D)'!Q$24</f>
        <v>0.3192048092</v>
      </c>
      <c r="AL2994" s="372">
        <f>$W2865*'Assumptions (T&amp;D)'!R$24</f>
        <v>0.3192048092</v>
      </c>
      <c r="AM2994" s="372">
        <f>$W2865*'Assumptions (T&amp;D)'!S$24</f>
        <v>0.3192048092</v>
      </c>
      <c r="AN2994" s="372">
        <f>$W2865*'Assumptions (T&amp;D)'!T$24</f>
        <v>0.3192048092</v>
      </c>
      <c r="AO2994" s="372">
        <f>$W2865*'Assumptions (T&amp;D)'!U$24</f>
        <v>0.3192048092</v>
      </c>
      <c r="AP2994" s="372">
        <f>$W2865*'Assumptions (T&amp;D)'!V$24</f>
        <v>0.3192048092</v>
      </c>
      <c r="AQ2994" s="372">
        <f>$W2865*'Assumptions (T&amp;D)'!W$24</f>
        <v>0.1596024046</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0.2952702619</v>
      </c>
      <c r="Y2995" s="372">
        <f>$X2865*'Assumptions (T&amp;D)'!D$24</f>
        <v>0.5684936775</v>
      </c>
      <c r="Z2995" s="372">
        <f>$X2865*'Assumptions (T&amp;D)'!E$24</f>
        <v>0.5259747598</v>
      </c>
      <c r="AA2995" s="372">
        <f>$X2865*'Assumptions (T&amp;D)'!F$24</f>
        <v>0.4866053915</v>
      </c>
      <c r="AB2995" s="372">
        <f>$X2865*'Assumptions (T&amp;D)'!G$24</f>
        <v>0.4495981854</v>
      </c>
      <c r="AC2995" s="372">
        <f>$X2865*'Assumptions (T&amp;D)'!H$24</f>
        <v>0.4165279161</v>
      </c>
      <c r="AD2995" s="372">
        <f>$X2865*'Assumptions (T&amp;D)'!I$24</f>
        <v>0.3850324215</v>
      </c>
      <c r="AE2995" s="372">
        <f>$X2865*'Assumptions (T&amp;D)'!J$24</f>
        <v>0.355899089</v>
      </c>
      <c r="AF2995" s="372">
        <f>$X2865*'Assumptions (T&amp;D)'!K$24</f>
        <v>0.3511747648</v>
      </c>
      <c r="AG2995" s="372">
        <f>$X2865*'Assumptions (T&amp;D)'!L$24</f>
        <v>0.3511747648</v>
      </c>
      <c r="AH2995" s="372">
        <f>$X2865*'Assumptions (T&amp;D)'!M$24</f>
        <v>0.3511747648</v>
      </c>
      <c r="AI2995" s="372">
        <f>$X2865*'Assumptions (T&amp;D)'!N$24</f>
        <v>0.3511747648</v>
      </c>
      <c r="AJ2995" s="372">
        <f>$X2865*'Assumptions (T&amp;D)'!O$24</f>
        <v>0.3511747648</v>
      </c>
      <c r="AK2995" s="372">
        <f>$X2865*'Assumptions (T&amp;D)'!P$24</f>
        <v>0.3511747648</v>
      </c>
      <c r="AL2995" s="372">
        <f>$X2865*'Assumptions (T&amp;D)'!Q$24</f>
        <v>0.3511747648</v>
      </c>
      <c r="AM2995" s="372">
        <f>$X2865*'Assumptions (T&amp;D)'!R$24</f>
        <v>0.3511747648</v>
      </c>
      <c r="AN2995" s="372">
        <f>$X2865*'Assumptions (T&amp;D)'!S$24</f>
        <v>0.3511747648</v>
      </c>
      <c r="AO2995" s="372">
        <f>$X2865*'Assumptions (T&amp;D)'!T$24</f>
        <v>0.3511747648</v>
      </c>
      <c r="AP2995" s="372">
        <f>$X2865*'Assumptions (T&amp;D)'!U$24</f>
        <v>0.3511747648</v>
      </c>
      <c r="AQ2995" s="372">
        <f>$X2865*'Assumptions (T&amp;D)'!V$24</f>
        <v>0.3511747648</v>
      </c>
      <c r="AR2995" s="372">
        <f>$X2865*'Assumptions (T&amp;D)'!W$24</f>
        <v>0.1755873824</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0.3121045431</v>
      </c>
      <c r="Z2996" s="372">
        <f>$Y2865*'Assumptions (T&amp;D)'!D$24</f>
        <v>0.6009052803</v>
      </c>
      <c r="AA2996" s="372">
        <f>$Y2865*'Assumptions (T&amp;D)'!E$24</f>
        <v>0.5559622261</v>
      </c>
      <c r="AB2996" s="372">
        <f>$Y2865*'Assumptions (T&amp;D)'!F$24</f>
        <v>0.514348287</v>
      </c>
      <c r="AC2996" s="372">
        <f>$Y2865*'Assumptions (T&amp;D)'!G$24</f>
        <v>0.4752311843</v>
      </c>
      <c r="AD2996" s="372">
        <f>$Y2865*'Assumptions (T&amp;D)'!H$24</f>
        <v>0.4402754755</v>
      </c>
      <c r="AE2996" s="372">
        <f>$Y2865*'Assumptions (T&amp;D)'!I$24</f>
        <v>0.4069843242</v>
      </c>
      <c r="AF2996" s="372">
        <f>$Y2865*'Assumptions (T&amp;D)'!J$24</f>
        <v>0.3761900093</v>
      </c>
      <c r="AG2996" s="372">
        <f>$Y2865*'Assumptions (T&amp;D)'!K$24</f>
        <v>0.3711963366</v>
      </c>
      <c r="AH2996" s="372">
        <f>$Y2865*'Assumptions (T&amp;D)'!L$24</f>
        <v>0.3711963366</v>
      </c>
      <c r="AI2996" s="372">
        <f>$Y2865*'Assumptions (T&amp;D)'!M$24</f>
        <v>0.3711963366</v>
      </c>
      <c r="AJ2996" s="372">
        <f>$Y2865*'Assumptions (T&amp;D)'!N$24</f>
        <v>0.3711963366</v>
      </c>
      <c r="AK2996" s="372">
        <f>$Y2865*'Assumptions (T&amp;D)'!O$24</f>
        <v>0.3711963366</v>
      </c>
      <c r="AL2996" s="372">
        <f>$Y2865*'Assumptions (T&amp;D)'!P$24</f>
        <v>0.3711963366</v>
      </c>
      <c r="AM2996" s="372">
        <f>$Y2865*'Assumptions (T&amp;D)'!Q$24</f>
        <v>0.3711963366</v>
      </c>
      <c r="AN2996" s="372">
        <f>$Y2865*'Assumptions (T&amp;D)'!R$24</f>
        <v>0.3711963366</v>
      </c>
      <c r="AO2996" s="372">
        <f>$Y2865*'Assumptions (T&amp;D)'!S$24</f>
        <v>0.3711963366</v>
      </c>
      <c r="AP2996" s="372">
        <f>$Y2865*'Assumptions (T&amp;D)'!T$24</f>
        <v>0.3711963366</v>
      </c>
      <c r="AQ2996" s="372">
        <f>$Y2865*'Assumptions (T&amp;D)'!U$24</f>
        <v>0.3711963366</v>
      </c>
      <c r="AR2996" s="372">
        <f>$Y2865*'Assumptions (T&amp;D)'!V$24</f>
        <v>0.3711963366</v>
      </c>
      <c r="AS2996" s="372">
        <f>$Y2865*'Assumptions (T&amp;D)'!W$24</f>
        <v>0.1855981683</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0.3294885599</v>
      </c>
      <c r="AA2997" s="372">
        <f>$Z2865*'Assumptions (T&amp;D)'!D$24</f>
        <v>0.6343753074</v>
      </c>
      <c r="AB2997" s="372">
        <f>$Z2865*'Assumptions (T&amp;D)'!E$24</f>
        <v>0.5869289547</v>
      </c>
      <c r="AC2997" s="372">
        <f>$Z2865*'Assumptions (T&amp;D)'!F$24</f>
        <v>0.5429971468</v>
      </c>
      <c r="AD2997" s="372">
        <f>$Z2865*'Assumptions (T&amp;D)'!G$24</f>
        <v>0.5017012472</v>
      </c>
      <c r="AE2997" s="372">
        <f>$Z2865*'Assumptions (T&amp;D)'!H$24</f>
        <v>0.4647985285</v>
      </c>
      <c r="AF2997" s="372">
        <f>$Z2865*'Assumptions (T&amp;D)'!I$24</f>
        <v>0.4296530821</v>
      </c>
      <c r="AG2997" s="372">
        <f>$Z2865*'Assumptions (T&amp;D)'!J$24</f>
        <v>0.3971435442</v>
      </c>
      <c r="AH2997" s="372">
        <f>$Z2865*'Assumptions (T&amp;D)'!K$24</f>
        <v>0.3918717273</v>
      </c>
      <c r="AI2997" s="372">
        <f>$Z2865*'Assumptions (T&amp;D)'!L$24</f>
        <v>0.3918717273</v>
      </c>
      <c r="AJ2997" s="372">
        <f>$Z2865*'Assumptions (T&amp;D)'!M$24</f>
        <v>0.3918717273</v>
      </c>
      <c r="AK2997" s="372">
        <f>$Z2865*'Assumptions (T&amp;D)'!N$24</f>
        <v>0.3918717273</v>
      </c>
      <c r="AL2997" s="372">
        <f>$Z2865*'Assumptions (T&amp;D)'!O$24</f>
        <v>0.3918717273</v>
      </c>
      <c r="AM2997" s="372">
        <f>$Z2865*'Assumptions (T&amp;D)'!P$24</f>
        <v>0.3918717273</v>
      </c>
      <c r="AN2997" s="372">
        <f>$Z2865*'Assumptions (T&amp;D)'!Q$24</f>
        <v>0.3918717273</v>
      </c>
      <c r="AO2997" s="372">
        <f>$Z2865*'Assumptions (T&amp;D)'!R$24</f>
        <v>0.3918717273</v>
      </c>
      <c r="AP2997" s="372">
        <f>$Z2865*'Assumptions (T&amp;D)'!S$24</f>
        <v>0.3918717273</v>
      </c>
      <c r="AQ2997" s="372">
        <f>$Z2865*'Assumptions (T&amp;D)'!T$24</f>
        <v>0.3918717273</v>
      </c>
      <c r="AR2997" s="372">
        <f>$Z2865*'Assumptions (T&amp;D)'!U$24</f>
        <v>0.3918717273</v>
      </c>
      <c r="AS2997" s="372">
        <f>$Z2865*'Assumptions (T&amp;D)'!V$24</f>
        <v>0.3918717273</v>
      </c>
      <c r="AT2997" s="372">
        <f>$Z2865*'Assumptions (T&amp;D)'!W$24</f>
        <v>0.1959358636</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0.3474374596</v>
      </c>
      <c r="AB2998" s="372">
        <f>$AA2865*'Assumptions (T&amp;D)'!D$24</f>
        <v>0.6689329222</v>
      </c>
      <c r="AC2998" s="372">
        <f>$AA2865*'Assumptions (T&amp;D)'!E$24</f>
        <v>0.618901928</v>
      </c>
      <c r="AD2998" s="372">
        <f>$AA2865*'Assumptions (T&amp;D)'!F$24</f>
        <v>0.5725769334</v>
      </c>
      <c r="AE2998" s="372">
        <f>$AA2865*'Assumptions (T&amp;D)'!G$24</f>
        <v>0.5290314385</v>
      </c>
      <c r="AF2998" s="372">
        <f>$AA2865*'Assumptions (T&amp;D)'!H$24</f>
        <v>0.490118443</v>
      </c>
      <c r="AG2998" s="372">
        <f>$AA2865*'Assumptions (T&amp;D)'!I$24</f>
        <v>0.4530584473</v>
      </c>
      <c r="AH2998" s="372">
        <f>$AA2865*'Assumptions (T&amp;D)'!J$24</f>
        <v>0.4187779513</v>
      </c>
      <c r="AI2998" s="372">
        <f>$AA2865*'Assumptions (T&amp;D)'!K$24</f>
        <v>0.4132189519</v>
      </c>
      <c r="AJ2998" s="372">
        <f>$AA2865*'Assumptions (T&amp;D)'!L$24</f>
        <v>0.4132189519</v>
      </c>
      <c r="AK2998" s="372">
        <f>$AA2865*'Assumptions (T&amp;D)'!M$24</f>
        <v>0.4132189519</v>
      </c>
      <c r="AL2998" s="372">
        <f>$AA2865*'Assumptions (T&amp;D)'!N$24</f>
        <v>0.4132189519</v>
      </c>
      <c r="AM2998" s="372">
        <f>$AA2865*'Assumptions (T&amp;D)'!O$24</f>
        <v>0.4132189519</v>
      </c>
      <c r="AN2998" s="372">
        <f>$AA2865*'Assumptions (T&amp;D)'!P$24</f>
        <v>0.4132189519</v>
      </c>
      <c r="AO2998" s="372">
        <f>$AA2865*'Assumptions (T&amp;D)'!Q$24</f>
        <v>0.4132189519</v>
      </c>
      <c r="AP2998" s="372">
        <f>$AA2865*'Assumptions (T&amp;D)'!R$24</f>
        <v>0.4132189519</v>
      </c>
      <c r="AQ2998" s="372">
        <f>$AA2865*'Assumptions (T&amp;D)'!S$24</f>
        <v>0.4132189519</v>
      </c>
      <c r="AR2998" s="372">
        <f>$AA2865*'Assumptions (T&amp;D)'!T$24</f>
        <v>0.4132189519</v>
      </c>
      <c r="AS2998" s="372">
        <f>$AA2865*'Assumptions (T&amp;D)'!U$24</f>
        <v>0.4132189519</v>
      </c>
      <c r="AT2998" s="372">
        <f>$AA2865*'Assumptions (T&amp;D)'!V$24</f>
        <v>0.4132189519</v>
      </c>
      <c r="AU2998" s="372">
        <f>$AA2865*'Assumptions (T&amp;D)'!W$24</f>
        <v>0.206609476</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0.3659667732</v>
      </c>
      <c r="AC2999" s="372">
        <f>$AB2865*'Assumptions (T&amp;D)'!D$24</f>
        <v>0.7046080274</v>
      </c>
      <c r="AD2999" s="372">
        <f>$AB2865*'Assumptions (T&amp;D)'!E$24</f>
        <v>0.651908812</v>
      </c>
      <c r="AE2999" s="372">
        <f>$AB2865*'Assumptions (T&amp;D)'!F$24</f>
        <v>0.6031132423</v>
      </c>
      <c r="AF2999" s="372">
        <f>$AB2865*'Assumptions (T&amp;D)'!G$24</f>
        <v>0.5572454067</v>
      </c>
      <c r="AG2999" s="372">
        <f>$AB2865*'Assumptions (T&amp;D)'!H$24</f>
        <v>0.5162571281</v>
      </c>
      <c r="AH2999" s="372">
        <f>$AB2865*'Assumptions (T&amp;D)'!I$24</f>
        <v>0.4772206723</v>
      </c>
      <c r="AI2999" s="372">
        <f>$AB2865*'Assumptions (T&amp;D)'!J$24</f>
        <v>0.4411119507</v>
      </c>
      <c r="AJ2999" s="372">
        <f>$AB2865*'Assumptions (T&amp;D)'!K$24</f>
        <v>0.4352564823</v>
      </c>
      <c r="AK2999" s="372">
        <f>$AB2865*'Assumptions (T&amp;D)'!L$24</f>
        <v>0.4352564823</v>
      </c>
      <c r="AL2999" s="372">
        <f>$AB2865*'Assumptions (T&amp;D)'!M$24</f>
        <v>0.4352564823</v>
      </c>
      <c r="AM2999" s="372">
        <f>$AB2865*'Assumptions (T&amp;D)'!N$24</f>
        <v>0.4352564823</v>
      </c>
      <c r="AN2999" s="372">
        <f>$AB2865*'Assumptions (T&amp;D)'!O$24</f>
        <v>0.4352564823</v>
      </c>
      <c r="AO2999" s="372">
        <f>$AB2865*'Assumptions (T&amp;D)'!P$24</f>
        <v>0.4352564823</v>
      </c>
      <c r="AP2999" s="372">
        <f>$AB2865*'Assumptions (T&amp;D)'!Q$24</f>
        <v>0.4352564823</v>
      </c>
      <c r="AQ2999" s="372">
        <f>$AB2865*'Assumptions (T&amp;D)'!R$24</f>
        <v>0.4352564823</v>
      </c>
      <c r="AR2999" s="372">
        <f>$AB2865*'Assumptions (T&amp;D)'!S$24</f>
        <v>0.4352564823</v>
      </c>
      <c r="AS2999" s="372">
        <f>$AB2865*'Assumptions (T&amp;D)'!T$24</f>
        <v>0.4352564823</v>
      </c>
      <c r="AT2999" s="372">
        <f>$AB2865*'Assumptions (T&amp;D)'!U$24</f>
        <v>0.4352564823</v>
      </c>
      <c r="AU2999" s="372">
        <f>$AB2865*'Assumptions (T&amp;D)'!V$24</f>
        <v>0.4352564823</v>
      </c>
      <c r="AV2999" s="372">
        <f>$AB2865*'Assumptions (T&amp;D)'!W$24</f>
        <v>0.2176282411</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0.385092425</v>
      </c>
      <c r="AD3000" s="372">
        <f>$AC2865*'Assumptions (T&amp;D)'!D$24</f>
        <v>0.7414312823</v>
      </c>
      <c r="AE3000" s="372">
        <f>$AC2865*'Assumptions (T&amp;D)'!E$24</f>
        <v>0.6859779731</v>
      </c>
      <c r="AF3000" s="372">
        <f>$AC2865*'Assumptions (T&amp;D)'!F$24</f>
        <v>0.6346323165</v>
      </c>
      <c r="AG3000" s="372">
        <f>$AC2865*'Assumptions (T&amp;D)'!G$24</f>
        <v>0.5863673992</v>
      </c>
      <c r="AH3000" s="372">
        <f>$AC2865*'Assumptions (T&amp;D)'!H$24</f>
        <v>0.5432370476</v>
      </c>
      <c r="AI3000" s="372">
        <f>$AC2865*'Assumptions (T&amp;D)'!I$24</f>
        <v>0.5021605223</v>
      </c>
      <c r="AJ3000" s="372">
        <f>$AC2865*'Assumptions (T&amp;D)'!J$24</f>
        <v>0.4641647363</v>
      </c>
      <c r="AK3000" s="372">
        <f>$AC2865*'Assumptions (T&amp;D)'!K$24</f>
        <v>0.4580032575</v>
      </c>
      <c r="AL3000" s="372">
        <f>$AC2865*'Assumptions (T&amp;D)'!L$24</f>
        <v>0.4580032575</v>
      </c>
      <c r="AM3000" s="372">
        <f>$AC2865*'Assumptions (T&amp;D)'!M$24</f>
        <v>0.4580032575</v>
      </c>
      <c r="AN3000" s="372">
        <f>$AC2865*'Assumptions (T&amp;D)'!N$24</f>
        <v>0.4580032575</v>
      </c>
      <c r="AO3000" s="372">
        <f>$AC2865*'Assumptions (T&amp;D)'!O$24</f>
        <v>0.4580032575</v>
      </c>
      <c r="AP3000" s="372">
        <f>$AC2865*'Assumptions (T&amp;D)'!P$24</f>
        <v>0.4580032575</v>
      </c>
      <c r="AQ3000" s="372">
        <f>$AC2865*'Assumptions (T&amp;D)'!Q$24</f>
        <v>0.4580032575</v>
      </c>
      <c r="AR3000" s="372">
        <f>$AC2865*'Assumptions (T&amp;D)'!R$24</f>
        <v>0.4580032575</v>
      </c>
      <c r="AS3000" s="372">
        <f>$AC2865*'Assumptions (T&amp;D)'!S$24</f>
        <v>0.4580032575</v>
      </c>
      <c r="AT3000" s="372">
        <f>$AC2865*'Assumptions (T&amp;D)'!T$24</f>
        <v>0.4580032575</v>
      </c>
      <c r="AU3000" s="372">
        <f>$AC2865*'Assumptions (T&amp;D)'!U$24</f>
        <v>0.4580032575</v>
      </c>
      <c r="AV3000" s="372">
        <f>$AC2865*'Assumptions (T&amp;D)'!V$24</f>
        <v>0.4580032575</v>
      </c>
      <c r="AW3000" s="372">
        <f>$AC2865*'Assumptions (T&amp;D)'!W$24</f>
        <v>0.2290016288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0.4048307419</v>
      </c>
      <c r="AE3001" s="372">
        <f>$AD2865*'Assumptions (T&amp;D)'!D$24</f>
        <v>0.7794341217</v>
      </c>
      <c r="AF3001" s="372">
        <f>$AD2865*'Assumptions (T&amp;D)'!E$24</f>
        <v>0.7211384949</v>
      </c>
      <c r="AG3001" s="372">
        <f>$AD2865*'Assumptions (T&amp;D)'!F$24</f>
        <v>0.6671610627</v>
      </c>
      <c r="AH3001" s="372">
        <f>$AD2865*'Assumptions (T&amp;D)'!G$24</f>
        <v>0.6164222763</v>
      </c>
      <c r="AI3001" s="372">
        <f>$AD2865*'Assumptions (T&amp;D)'!H$24</f>
        <v>0.5710812332</v>
      </c>
      <c r="AJ3001" s="372">
        <f>$AD2865*'Assumptions (T&amp;D)'!I$24</f>
        <v>0.5278992874</v>
      </c>
      <c r="AK3001" s="372">
        <f>$AD2865*'Assumptions (T&amp;D)'!J$24</f>
        <v>0.4879559876</v>
      </c>
      <c r="AL3001" s="372">
        <f>$AD2865*'Assumptions (T&amp;D)'!K$24</f>
        <v>0.4814786957</v>
      </c>
      <c r="AM3001" s="372">
        <f>$AD2865*'Assumptions (T&amp;D)'!L$24</f>
        <v>0.4814786957</v>
      </c>
      <c r="AN3001" s="372">
        <f>$AD2865*'Assumptions (T&amp;D)'!M$24</f>
        <v>0.4814786957</v>
      </c>
      <c r="AO3001" s="372">
        <f>$AD2865*'Assumptions (T&amp;D)'!N$24</f>
        <v>0.4814786957</v>
      </c>
      <c r="AP3001" s="372">
        <f>$AD2865*'Assumptions (T&amp;D)'!O$24</f>
        <v>0.4814786957</v>
      </c>
      <c r="AQ3001" s="372">
        <f>$AD2865*'Assumptions (T&amp;D)'!P$24</f>
        <v>0.4814786957</v>
      </c>
      <c r="AR3001" s="372">
        <f>$AD2865*'Assumptions (T&amp;D)'!Q$24</f>
        <v>0.4814786957</v>
      </c>
      <c r="AS3001" s="372">
        <f>$AD2865*'Assumptions (T&amp;D)'!R$24</f>
        <v>0.4814786957</v>
      </c>
      <c r="AT3001" s="372">
        <f>$AD2865*'Assumptions (T&amp;D)'!S$24</f>
        <v>0.4814786957</v>
      </c>
      <c r="AU3001" s="372">
        <f>$AD2865*'Assumptions (T&amp;D)'!T$24</f>
        <v>0.4814786957</v>
      </c>
      <c r="AV3001" s="372">
        <f>$AD2865*'Assumptions (T&amp;D)'!U$24</f>
        <v>0.4814786957</v>
      </c>
      <c r="AW3001" s="372">
        <f>$AD2865*'Assumptions (T&amp;D)'!V$24</f>
        <v>0.4814786957</v>
      </c>
      <c r="AX3001" s="372">
        <f>$AD2865*'Assumptions (T&amp;D)'!W$24</f>
        <v>0.2407393479</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0.4251984629</v>
      </c>
      <c r="AF3002" s="372">
        <f>$AE2865*'Assumptions (T&amp;D)'!D$24</f>
        <v>0.8186487739</v>
      </c>
      <c r="AG3002" s="372">
        <f>$AE2865*'Assumptions (T&amp;D)'!E$24</f>
        <v>0.7574201953</v>
      </c>
      <c r="AH3002" s="372">
        <f>$AE2865*'Assumptions (T&amp;D)'!F$24</f>
        <v>0.7007270669</v>
      </c>
      <c r="AI3002" s="372">
        <f>$AE2865*'Assumptions (T&amp;D)'!G$24</f>
        <v>0.6474355262</v>
      </c>
      <c r="AJ3002" s="372">
        <f>$AE2865*'Assumptions (T&amp;D)'!H$24</f>
        <v>0.5998132983</v>
      </c>
      <c r="AK3002" s="372">
        <f>$AE2865*'Assumptions (T&amp;D)'!I$24</f>
        <v>0.5544587956</v>
      </c>
      <c r="AL3002" s="372">
        <f>$AE2865*'Assumptions (T&amp;D)'!J$24</f>
        <v>0.5125058806</v>
      </c>
      <c r="AM3002" s="372">
        <f>$AE2865*'Assumptions (T&amp;D)'!K$24</f>
        <v>0.5057027052</v>
      </c>
      <c r="AN3002" s="372">
        <f>$AE2865*'Assumptions (T&amp;D)'!L$24</f>
        <v>0.5057027052</v>
      </c>
      <c r="AO3002" s="372">
        <f>$AE2865*'Assumptions (T&amp;D)'!M$24</f>
        <v>0.5057027052</v>
      </c>
      <c r="AP3002" s="372">
        <f>$AE2865*'Assumptions (T&amp;D)'!N$24</f>
        <v>0.5057027052</v>
      </c>
      <c r="AQ3002" s="372">
        <f>$AE2865*'Assumptions (T&amp;D)'!O$24</f>
        <v>0.5057027052</v>
      </c>
      <c r="AR3002" s="372">
        <f>$AE2865*'Assumptions (T&amp;D)'!P$24</f>
        <v>0.5057027052</v>
      </c>
      <c r="AS3002" s="372">
        <f>$AE2865*'Assumptions (T&amp;D)'!Q$24</f>
        <v>0.5057027052</v>
      </c>
      <c r="AT3002" s="372">
        <f>$AE2865*'Assumptions (T&amp;D)'!R$24</f>
        <v>0.5057027052</v>
      </c>
      <c r="AU3002" s="372">
        <f>$AE2865*'Assumptions (T&amp;D)'!S$24</f>
        <v>0.5057027052</v>
      </c>
      <c r="AV3002" s="372">
        <f>$AE2865*'Assumptions (T&amp;D)'!T$24</f>
        <v>0.5057027052</v>
      </c>
      <c r="AW3002" s="372">
        <f>$AE2865*'Assumptions (T&amp;D)'!U$24</f>
        <v>0.5057027052</v>
      </c>
      <c r="AX3002" s="372">
        <f>$AE2865*'Assumptions (T&amp;D)'!V$24</f>
        <v>0.5057027052</v>
      </c>
      <c r="AY3002" s="372">
        <f>$AE2865*'Assumptions (T&amp;D)'!W$24</f>
        <v>0.2528513526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0.4462127494</v>
      </c>
      <c r="AG3003" s="372">
        <f>$AF2865*'Assumptions (T&amp;D)'!D$24</f>
        <v>0.8591082801</v>
      </c>
      <c r="AH3003" s="372">
        <f>$AF2865*'Assumptions (T&amp;D)'!E$24</f>
        <v>0.7948536442</v>
      </c>
      <c r="AI3003" s="372">
        <f>$AF2865*'Assumptions (T&amp;D)'!F$24</f>
        <v>0.735358611</v>
      </c>
      <c r="AJ3003" s="372">
        <f>$AF2865*'Assumptions (T&amp;D)'!G$24</f>
        <v>0.6794332797</v>
      </c>
      <c r="AK3003" s="372">
        <f>$AF2865*'Assumptions (T&amp;D)'!H$24</f>
        <v>0.6294574518</v>
      </c>
      <c r="AL3003" s="372">
        <f>$AF2865*'Assumptions (T&amp;D)'!I$24</f>
        <v>0.5818614252</v>
      </c>
      <c r="AM3003" s="372">
        <f>$AF2865*'Assumptions (T&amp;D)'!J$24</f>
        <v>0.5378351006</v>
      </c>
      <c r="AN3003" s="372">
        <f>$AF2865*'Assumptions (T&amp;D)'!K$24</f>
        <v>0.5306956966</v>
      </c>
      <c r="AO3003" s="372">
        <f>$AF2865*'Assumptions (T&amp;D)'!L$24</f>
        <v>0.5306956966</v>
      </c>
      <c r="AP3003" s="372">
        <f>$AF2865*'Assumptions (T&amp;D)'!M$24</f>
        <v>0.5306956966</v>
      </c>
      <c r="AQ3003" s="372">
        <f>$AF2865*'Assumptions (T&amp;D)'!N$24</f>
        <v>0.5306956966</v>
      </c>
      <c r="AR3003" s="372">
        <f>$AF2865*'Assumptions (T&amp;D)'!O$24</f>
        <v>0.5306956966</v>
      </c>
      <c r="AS3003" s="372">
        <f>$AF2865*'Assumptions (T&amp;D)'!P$24</f>
        <v>0.5306956966</v>
      </c>
      <c r="AT3003" s="372">
        <f>$AF2865*'Assumptions (T&amp;D)'!Q$24</f>
        <v>0.5306956966</v>
      </c>
      <c r="AU3003" s="372">
        <f>$AF2865*'Assumptions (T&amp;D)'!R$24</f>
        <v>0.5306956966</v>
      </c>
      <c r="AV3003" s="372">
        <f>$AF2865*'Assumptions (T&amp;D)'!S$24</f>
        <v>0.5306956966</v>
      </c>
      <c r="AW3003" s="372">
        <f>$AF2865*'Assumptions (T&amp;D)'!T$24</f>
        <v>0.5306956966</v>
      </c>
      <c r="AX3003" s="372">
        <f>$AF2865*'Assumptions (T&amp;D)'!U$24</f>
        <v>0.5306956966</v>
      </c>
      <c r="AY3003" s="372">
        <f>$AF2865*'Assumptions (T&amp;D)'!V$24</f>
        <v>0.5306956966</v>
      </c>
      <c r="AZ3003" s="372">
        <f>$AF2865*'Assumptions (T&amp;D)'!W$24</f>
        <v>0.2653478483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0.467891195</v>
      </c>
      <c r="AH3004" s="372">
        <f>$AG2865*'Assumptions (T&amp;D)'!D$24</f>
        <v>0.9008465141</v>
      </c>
      <c r="AI3004" s="372">
        <f>$AG2865*'Assumptions (T&amp;D)'!E$24</f>
        <v>0.833470182</v>
      </c>
      <c r="AJ3004" s="372">
        <f>$AG2865*'Assumptions (T&amp;D)'!F$24</f>
        <v>0.7710846893</v>
      </c>
      <c r="AK3004" s="372">
        <f>$AG2865*'Assumptions (T&amp;D)'!G$24</f>
        <v>0.7124423262</v>
      </c>
      <c r="AL3004" s="372">
        <f>$AG2865*'Assumptions (T&amp;D)'!H$24</f>
        <v>0.6600385124</v>
      </c>
      <c r="AM3004" s="372">
        <f>$AG2865*'Assumptions (T&amp;D)'!I$24</f>
        <v>0.6101301182</v>
      </c>
      <c r="AN3004" s="372">
        <f>$AG2865*'Assumptions (T&amp;D)'!J$24</f>
        <v>0.5639648537</v>
      </c>
      <c r="AO3004" s="372">
        <f>$AG2865*'Assumptions (T&amp;D)'!K$24</f>
        <v>0.5564785946</v>
      </c>
      <c r="AP3004" s="372">
        <f>$AG2865*'Assumptions (T&amp;D)'!L$24</f>
        <v>0.5564785946</v>
      </c>
      <c r="AQ3004" s="372">
        <f>$AG2865*'Assumptions (T&amp;D)'!M$24</f>
        <v>0.5564785946</v>
      </c>
      <c r="AR3004" s="372">
        <f>$AG2865*'Assumptions (T&amp;D)'!N$24</f>
        <v>0.5564785946</v>
      </c>
      <c r="AS3004" s="372">
        <f>$AG2865*'Assumptions (T&amp;D)'!O$24</f>
        <v>0.5564785946</v>
      </c>
      <c r="AT3004" s="372">
        <f>$AG2865*'Assumptions (T&amp;D)'!P$24</f>
        <v>0.5564785946</v>
      </c>
      <c r="AU3004" s="372">
        <f>$AG2865*'Assumptions (T&amp;D)'!Q$24</f>
        <v>0.5564785946</v>
      </c>
      <c r="AV3004" s="372">
        <f>$AG2865*'Assumptions (T&amp;D)'!R$24</f>
        <v>0.5564785946</v>
      </c>
      <c r="AW3004" s="372">
        <f>$AG2865*'Assumptions (T&amp;D)'!S$24</f>
        <v>0.5564785946</v>
      </c>
      <c r="AX3004" s="372">
        <f>$AG2865*'Assumptions (T&amp;D)'!T$24</f>
        <v>0.5564785946</v>
      </c>
      <c r="AY3004" s="372">
        <f>$AG2865*'Assumptions (T&amp;D)'!U$24</f>
        <v>0.5564785946</v>
      </c>
      <c r="AZ3004" s="372">
        <f>$AG2865*'Assumptions (T&amp;D)'!V$24</f>
        <v>0.5564785946</v>
      </c>
      <c r="BA3004" s="372">
        <f>$AG2865*'Assumptions (T&amp;D)'!W$24</f>
        <v>0.2782392973</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0.4902518361</v>
      </c>
      <c r="AI3005" s="372">
        <f>$AH2865*'Assumptions (T&amp;D)'!D$24</f>
        <v>0.9438982017</v>
      </c>
      <c r="AJ3005" s="372">
        <f>$AH2865*'Assumptions (T&amp;D)'!E$24</f>
        <v>0.8733019373</v>
      </c>
      <c r="AK3005" s="372">
        <f>$AH2865*'Assumptions (T&amp;D)'!F$24</f>
        <v>0.8079350259</v>
      </c>
      <c r="AL3005" s="372">
        <f>$AH2865*'Assumptions (T&amp;D)'!G$24</f>
        <v>0.7464901291</v>
      </c>
      <c r="AM3005" s="372">
        <f>$AH2865*'Assumptions (T&amp;D)'!H$24</f>
        <v>0.6915819234</v>
      </c>
      <c r="AN3005" s="372">
        <f>$AH2865*'Assumptions (T&amp;D)'!I$24</f>
        <v>0.6392883943</v>
      </c>
      <c r="AO3005" s="372">
        <f>$AH2865*'Assumptions (T&amp;D)'!J$24</f>
        <v>0.5909168798</v>
      </c>
      <c r="AP3005" s="372">
        <f>$AH2865*'Assumptions (T&amp;D)'!K$24</f>
        <v>0.5830728504</v>
      </c>
      <c r="AQ3005" s="372">
        <f>$AH2865*'Assumptions (T&amp;D)'!L$24</f>
        <v>0.5830728504</v>
      </c>
      <c r="AR3005" s="372">
        <f>$AH2865*'Assumptions (T&amp;D)'!M$24</f>
        <v>0.5830728504</v>
      </c>
      <c r="AS3005" s="372">
        <f>$AH2865*'Assumptions (T&amp;D)'!N$24</f>
        <v>0.5830728504</v>
      </c>
      <c r="AT3005" s="372">
        <f>$AH2865*'Assumptions (T&amp;D)'!O$24</f>
        <v>0.5830728504</v>
      </c>
      <c r="AU3005" s="372">
        <f>$AH2865*'Assumptions (T&amp;D)'!P$24</f>
        <v>0.5830728504</v>
      </c>
      <c r="AV3005" s="372">
        <f>$AH2865*'Assumptions (T&amp;D)'!Q$24</f>
        <v>0.5830728504</v>
      </c>
      <c r="AW3005" s="372">
        <f>$AH2865*'Assumptions (T&amp;D)'!R$24</f>
        <v>0.5830728504</v>
      </c>
      <c r="AX3005" s="372">
        <f>$AH2865*'Assumptions (T&amp;D)'!S$24</f>
        <v>0.5830728504</v>
      </c>
      <c r="AY3005" s="372">
        <f>$AH2865*'Assumptions (T&amp;D)'!T$24</f>
        <v>0.5830728504</v>
      </c>
      <c r="AZ3005" s="372">
        <f>$AH2865*'Assumptions (T&amp;D)'!U$24</f>
        <v>0.5830728504</v>
      </c>
      <c r="BA3005" s="372">
        <f>$AH2865*'Assumptions (T&amp;D)'!V$24</f>
        <v>0.5830728504</v>
      </c>
      <c r="BB3005" s="372">
        <f>$AH2865*'Assumptions (T&amp;D)'!W$24</f>
        <v>0.2915364252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0.5133131624</v>
      </c>
      <c r="AJ3006" s="372">
        <f>$AI2865*'Assumptions (T&amp;D)'!D$24</f>
        <v>0.9882989421</v>
      </c>
      <c r="AK3006" s="372">
        <f>$AI2865*'Assumptions (T&amp;D)'!E$24</f>
        <v>0.9143818467</v>
      </c>
      <c r="AL3006" s="372">
        <f>$AI2865*'Assumptions (T&amp;D)'!F$24</f>
        <v>0.8459400917</v>
      </c>
      <c r="AM3006" s="372">
        <f>$AI2865*'Assumptions (T&amp;D)'!G$24</f>
        <v>0.781604842</v>
      </c>
      <c r="AN3006" s="372">
        <f>$AI2865*'Assumptions (T&amp;D)'!H$24</f>
        <v>0.7241137678</v>
      </c>
      <c r="AO3006" s="372">
        <f>$AI2865*'Assumptions (T&amp;D)'!I$24</f>
        <v>0.6693603638</v>
      </c>
      <c r="AP3006" s="372">
        <f>$AI2865*'Assumptions (T&amp;D)'!J$24</f>
        <v>0.6187134651</v>
      </c>
      <c r="AQ3006" s="372">
        <f>$AI2865*'Assumptions (T&amp;D)'!K$24</f>
        <v>0.6105004545</v>
      </c>
      <c r="AR3006" s="372">
        <f>$AI2865*'Assumptions (T&amp;D)'!L$24</f>
        <v>0.6105004545</v>
      </c>
      <c r="AS3006" s="372">
        <f>$AI2865*'Assumptions (T&amp;D)'!M$24</f>
        <v>0.6105004545</v>
      </c>
      <c r="AT3006" s="372">
        <f>$AI2865*'Assumptions (T&amp;D)'!N$24</f>
        <v>0.6105004545</v>
      </c>
      <c r="AU3006" s="372">
        <f>$AI2865*'Assumptions (T&amp;D)'!O$24</f>
        <v>0.6105004545</v>
      </c>
      <c r="AV3006" s="372">
        <f>$AI2865*'Assumptions (T&amp;D)'!P$24</f>
        <v>0.6105004545</v>
      </c>
      <c r="AW3006" s="372">
        <f>$AI2865*'Assumptions (T&amp;D)'!Q$24</f>
        <v>0.6105004545</v>
      </c>
      <c r="AX3006" s="372">
        <f>$AI2865*'Assumptions (T&amp;D)'!R$24</f>
        <v>0.6105004545</v>
      </c>
      <c r="AY3006" s="372">
        <f>$AI2865*'Assumptions (T&amp;D)'!S$24</f>
        <v>0.6105004545</v>
      </c>
      <c r="AZ3006" s="372">
        <f>$AI2865*'Assumptions (T&amp;D)'!T$24</f>
        <v>0.6105004545</v>
      </c>
      <c r="BA3006" s="372">
        <f>$AI2865*'Assumptions (T&amp;D)'!U$24</f>
        <v>0.6105004545</v>
      </c>
      <c r="BB3006" s="372">
        <f>$AI2865*'Assumptions (T&amp;D)'!V$24</f>
        <v>0.6105004545</v>
      </c>
      <c r="BC3006" s="372">
        <f>$AI2865*'Assumptions (T&amp;D)'!W$24</f>
        <v>0.3052502273</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0.537094128</v>
      </c>
      <c r="AK3007" s="372">
        <f>$AJ2865*'Assumptions (T&amp;D)'!D$24</f>
        <v>1.034085228</v>
      </c>
      <c r="AL3007" s="372">
        <f>$AJ2865*'Assumptions (T&amp;D)'!E$24</f>
        <v>0.9567436734</v>
      </c>
      <c r="AM3007" s="372">
        <f>$AJ2865*'Assumptions (T&amp;D)'!F$24</f>
        <v>0.885131123</v>
      </c>
      <c r="AN3007" s="372">
        <f>$AJ2865*'Assumptions (T&amp;D)'!G$24</f>
        <v>0.8178153256</v>
      </c>
      <c r="AO3007" s="372">
        <f>$AJ2865*'Assumptions (T&amp;D)'!H$24</f>
        <v>0.7576607833</v>
      </c>
      <c r="AP3007" s="372">
        <f>$AJ2865*'Assumptions (T&amp;D)'!I$24</f>
        <v>0.700370743</v>
      </c>
      <c r="AQ3007" s="372">
        <f>$AJ2865*'Assumptions (T&amp;D)'!J$24</f>
        <v>0.6473774557</v>
      </c>
      <c r="AR3007" s="372">
        <f>$AJ2865*'Assumptions (T&amp;D)'!K$24</f>
        <v>0.6387839496</v>
      </c>
      <c r="AS3007" s="372">
        <f>$AJ2865*'Assumptions (T&amp;D)'!L$24</f>
        <v>0.6387839496</v>
      </c>
      <c r="AT3007" s="372">
        <f>$AJ2865*'Assumptions (T&amp;D)'!M$24</f>
        <v>0.6387839496</v>
      </c>
      <c r="AU3007" s="372">
        <f>$AJ2865*'Assumptions (T&amp;D)'!N$24</f>
        <v>0.6387839496</v>
      </c>
      <c r="AV3007" s="372">
        <f>$AJ2865*'Assumptions (T&amp;D)'!O$24</f>
        <v>0.6387839496</v>
      </c>
      <c r="AW3007" s="372">
        <f>$AJ2865*'Assumptions (T&amp;D)'!P$24</f>
        <v>0.6387839496</v>
      </c>
      <c r="AX3007" s="372">
        <f>$AJ2865*'Assumptions (T&amp;D)'!Q$24</f>
        <v>0.6387839496</v>
      </c>
      <c r="AY3007" s="372">
        <f>$AJ2865*'Assumptions (T&amp;D)'!R$24</f>
        <v>0.6387839496</v>
      </c>
      <c r="AZ3007" s="372">
        <f>$AJ2865*'Assumptions (T&amp;D)'!S$24</f>
        <v>0.6387839496</v>
      </c>
      <c r="BA3007" s="372">
        <f>$AJ2865*'Assumptions (T&amp;D)'!T$24</f>
        <v>0.6387839496</v>
      </c>
      <c r="BB3007" s="372">
        <f>$AJ2865*'Assumptions (T&amp;D)'!U$24</f>
        <v>0.6387839496</v>
      </c>
      <c r="BC3007" s="372">
        <f>$AJ2865*'Assumptions (T&amp;D)'!V$24</f>
        <v>0.6387839496</v>
      </c>
      <c r="BD3007" s="372">
        <f>$AJ2865*'Assumptions (T&amp;D)'!W$24</f>
        <v>0.3193919748</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0.5616141622</v>
      </c>
      <c r="AL3008" s="372">
        <f>$AK2865*'Assumptions (T&amp;D)'!D$24</f>
        <v>1.081294467</v>
      </c>
      <c r="AM3008" s="372">
        <f>$AK2865*'Assumptions (T&amp;D)'!E$24</f>
        <v>1.000422028</v>
      </c>
      <c r="AN3008" s="372">
        <f>$AK2865*'Assumptions (T&amp;D)'!F$24</f>
        <v>0.9255401392</v>
      </c>
      <c r="AO3008" s="372">
        <f>$AK2865*'Assumptions (T&amp;D)'!G$24</f>
        <v>0.8551511642</v>
      </c>
      <c r="AP3008" s="372">
        <f>$AK2865*'Assumptions (T&amp;D)'!H$24</f>
        <v>0.7922503781</v>
      </c>
      <c r="AQ3008" s="372">
        <f>$AK2865*'Assumptions (T&amp;D)'!I$24</f>
        <v>0.7323448675</v>
      </c>
      <c r="AR3008" s="372">
        <f>$AK2865*'Assumptions (T&amp;D)'!J$24</f>
        <v>0.6769322701</v>
      </c>
      <c r="AS3008" s="372">
        <f>$AK2865*'Assumptions (T&amp;D)'!K$24</f>
        <v>0.6679464435</v>
      </c>
      <c r="AT3008" s="372">
        <f>$AK2865*'Assumptions (T&amp;D)'!L$24</f>
        <v>0.6679464435</v>
      </c>
      <c r="AU3008" s="372">
        <f>$AK2865*'Assumptions (T&amp;D)'!M$24</f>
        <v>0.6679464435</v>
      </c>
      <c r="AV3008" s="372">
        <f>$AK2865*'Assumptions (T&amp;D)'!N$24</f>
        <v>0.6679464435</v>
      </c>
      <c r="AW3008" s="372">
        <f>$AK2865*'Assumptions (T&amp;D)'!O$24</f>
        <v>0.6679464435</v>
      </c>
      <c r="AX3008" s="372">
        <f>$AK2865*'Assumptions (T&amp;D)'!P$24</f>
        <v>0.6679464435</v>
      </c>
      <c r="AY3008" s="372">
        <f>$AK2865*'Assumptions (T&amp;D)'!Q$24</f>
        <v>0.6679464435</v>
      </c>
      <c r="AZ3008" s="372">
        <f>$AK2865*'Assumptions (T&amp;D)'!R$24</f>
        <v>0.6679464435</v>
      </c>
      <c r="BA3008" s="372">
        <f>$AK2865*'Assumptions (T&amp;D)'!S$24</f>
        <v>0.6679464435</v>
      </c>
      <c r="BB3008" s="372">
        <f>$AK2865*'Assumptions (T&amp;D)'!T$24</f>
        <v>0.6679464435</v>
      </c>
      <c r="BC3008" s="372">
        <f>$AK2865*'Assumptions (T&amp;D)'!U$24</f>
        <v>0.6679464435</v>
      </c>
      <c r="BD3008" s="372">
        <f>$AK2865*'Assumptions (T&amp;D)'!V$24</f>
        <v>0.6679464435</v>
      </c>
      <c r="BE3008" s="372">
        <f>$AK2865*'Assumptions (T&amp;D)'!W$24</f>
        <v>0.3339732218</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0.5868931809</v>
      </c>
      <c r="AM3009" s="372">
        <f>$AL2865*'Assumptions (T&amp;D)'!D$24</f>
        <v>1.129965004</v>
      </c>
      <c r="AN3009" s="372">
        <f>$AL2865*'Assumptions (T&amp;D)'!E$24</f>
        <v>1.045452386</v>
      </c>
      <c r="AO3009" s="372">
        <f>$AL2865*'Assumptions (T&amp;D)'!F$24</f>
        <v>0.9671999621</v>
      </c>
      <c r="AP3009" s="372">
        <f>$AL2865*'Assumptions (T&amp;D)'!G$24</f>
        <v>0.8936426834</v>
      </c>
      <c r="AQ3009" s="372">
        <f>$AL2865*'Assumptions (T&amp;D)'!H$24</f>
        <v>0.8279106472</v>
      </c>
      <c r="AR3009" s="372">
        <f>$AL2865*'Assumptions (T&amp;D)'!I$24</f>
        <v>0.7653087079</v>
      </c>
      <c r="AS3009" s="372">
        <f>$AL2865*'Assumptions (T&amp;D)'!J$24</f>
        <v>0.707401914</v>
      </c>
      <c r="AT3009" s="372">
        <f>$AL2865*'Assumptions (T&amp;D)'!K$24</f>
        <v>0.6980116231</v>
      </c>
      <c r="AU3009" s="372">
        <f>$AL2865*'Assumptions (T&amp;D)'!L$24</f>
        <v>0.6980116231</v>
      </c>
      <c r="AV3009" s="372">
        <f>$AL2865*'Assumptions (T&amp;D)'!M$24</f>
        <v>0.6980116231</v>
      </c>
      <c r="AW3009" s="372">
        <f>$AL2865*'Assumptions (T&amp;D)'!N$24</f>
        <v>0.6980116231</v>
      </c>
      <c r="AX3009" s="372">
        <f>$AL2865*'Assumptions (T&amp;D)'!O$24</f>
        <v>0.6980116231</v>
      </c>
      <c r="AY3009" s="372">
        <f>$AL2865*'Assumptions (T&amp;D)'!P$24</f>
        <v>0.6980116231</v>
      </c>
      <c r="AZ3009" s="372">
        <f>$AL2865*'Assumptions (T&amp;D)'!Q$24</f>
        <v>0.6980116231</v>
      </c>
      <c r="BA3009" s="372">
        <f>$AL2865*'Assumptions (T&amp;D)'!R$24</f>
        <v>0.6980116231</v>
      </c>
      <c r="BB3009" s="372">
        <f>$AL2865*'Assumptions (T&amp;D)'!S$24</f>
        <v>0.6980116231</v>
      </c>
      <c r="BC3009" s="372">
        <f>$AL2865*'Assumptions (T&amp;D)'!T$24</f>
        <v>0.6980116231</v>
      </c>
      <c r="BD3009" s="372">
        <f>$AL2865*'Assumptions (T&amp;D)'!U$24</f>
        <v>0.6980116231</v>
      </c>
      <c r="BE3009" s="372">
        <f>$AL2865*'Assumptions (T&amp;D)'!V$24</f>
        <v>0.6980116231</v>
      </c>
      <c r="BF3009" s="372">
        <f>$AL2865*'Assumptions (T&amp;D)'!W$24</f>
        <v>0.3490058116</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0.6129515986</v>
      </c>
      <c r="AN3010" s="372">
        <f>$AM2865*'Assumptions (T&amp;D)'!D$24</f>
        <v>1.180136145</v>
      </c>
      <c r="AO3010" s="372">
        <f>$AM2865*'Assumptions (T&amp;D)'!E$24</f>
        <v>1.091871114</v>
      </c>
      <c r="AP3010" s="372">
        <f>$AM2865*'Assumptions (T&amp;D)'!F$24</f>
        <v>1.010144235</v>
      </c>
      <c r="AQ3010" s="372">
        <f>$AM2865*'Assumptions (T&amp;D)'!G$24</f>
        <v>0.9333209675</v>
      </c>
      <c r="AR3010" s="372">
        <f>$AM2865*'Assumptions (T&amp;D)'!H$24</f>
        <v>0.8646703884</v>
      </c>
      <c r="AS3010" s="372">
        <f>$AM2865*'Assumptions (T&amp;D)'!I$24</f>
        <v>0.7992888846</v>
      </c>
      <c r="AT3010" s="372">
        <f>$AM2865*'Assumptions (T&amp;D)'!J$24</f>
        <v>0.7388109935</v>
      </c>
      <c r="AU3010" s="372">
        <f>$AM2865*'Assumptions (T&amp;D)'!K$24</f>
        <v>0.729003768</v>
      </c>
      <c r="AV3010" s="372">
        <f>$AM2865*'Assumptions (T&amp;D)'!L$24</f>
        <v>0.729003768</v>
      </c>
      <c r="AW3010" s="372">
        <f>$AM2865*'Assumptions (T&amp;D)'!M$24</f>
        <v>0.729003768</v>
      </c>
      <c r="AX3010" s="372">
        <f>$AM2865*'Assumptions (T&amp;D)'!N$24</f>
        <v>0.729003768</v>
      </c>
      <c r="AY3010" s="372">
        <f>$AM2865*'Assumptions (T&amp;D)'!O$24</f>
        <v>0.729003768</v>
      </c>
      <c r="AZ3010" s="372">
        <f>$AM2865*'Assumptions (T&amp;D)'!P$24</f>
        <v>0.729003768</v>
      </c>
      <c r="BA3010" s="372">
        <f>$AM2865*'Assumptions (T&amp;D)'!Q$24</f>
        <v>0.729003768</v>
      </c>
      <c r="BB3010" s="372">
        <f>$AM2865*'Assumptions (T&amp;D)'!R$24</f>
        <v>0.729003768</v>
      </c>
      <c r="BC3010" s="372">
        <f>$AM2865*'Assumptions (T&amp;D)'!S$24</f>
        <v>0.729003768</v>
      </c>
      <c r="BD3010" s="372">
        <f>$AM2865*'Assumptions (T&amp;D)'!T$24</f>
        <v>0.729003768</v>
      </c>
      <c r="BE3010" s="372">
        <f>$AM2865*'Assumptions (T&amp;D)'!U$24</f>
        <v>0.729003768</v>
      </c>
      <c r="BF3010" s="372">
        <f>$AM2865*'Assumptions (T&amp;D)'!V$24</f>
        <v>0.729003768</v>
      </c>
      <c r="BG3010" s="372">
        <f>$AM2865*'Assumptions (T&amp;D)'!W$24</f>
        <v>0.364501884</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0.6398103401</v>
      </c>
      <c r="AO3011" s="372">
        <f>$AN2865*'Assumptions (T&amp;D)'!D$24</f>
        <v>1.231848175</v>
      </c>
      <c r="AP3011" s="372">
        <f>$AN2865*'Assumptions (T&amp;D)'!E$24</f>
        <v>1.139715486</v>
      </c>
      <c r="AQ3011" s="372">
        <f>$AN2865*'Assumptions (T&amp;D)'!F$24</f>
        <v>1.05440744</v>
      </c>
      <c r="AR3011" s="372">
        <f>$AN2865*'Assumptions (T&amp;D)'!G$24</f>
        <v>0.9742178779</v>
      </c>
      <c r="AS3011" s="372">
        <f>$AN2865*'Assumptions (T&amp;D)'!H$24</f>
        <v>0.9025591198</v>
      </c>
      <c r="AT3011" s="372">
        <f>$AN2865*'Assumptions (T&amp;D)'!I$24</f>
        <v>0.8343126835</v>
      </c>
      <c r="AU3011" s="372">
        <f>$AN2865*'Assumptions (T&amp;D)'!J$24</f>
        <v>0.7711847299</v>
      </c>
      <c r="AV3011" s="372">
        <f>$AN2865*'Assumptions (T&amp;D)'!K$24</f>
        <v>0.7609477645</v>
      </c>
      <c r="AW3011" s="372">
        <f>$AN2865*'Assumptions (T&amp;D)'!L$24</f>
        <v>0.7609477645</v>
      </c>
      <c r="AX3011" s="372">
        <f>$AN2865*'Assumptions (T&amp;D)'!M$24</f>
        <v>0.7609477645</v>
      </c>
      <c r="AY3011" s="372">
        <f>$AN2865*'Assumptions (T&amp;D)'!N$24</f>
        <v>0.7609477645</v>
      </c>
      <c r="AZ3011" s="372">
        <f>$AN2865*'Assumptions (T&amp;D)'!O$24</f>
        <v>0.7609477645</v>
      </c>
      <c r="BA3011" s="372">
        <f>$AN2865*'Assumptions (T&amp;D)'!P$24</f>
        <v>0.7609477645</v>
      </c>
      <c r="BB3011" s="372">
        <f>$AN2865*'Assumptions (T&amp;D)'!Q$24</f>
        <v>0.7609477645</v>
      </c>
      <c r="BC3011" s="372">
        <f>$AN2865*'Assumptions (T&amp;D)'!R$24</f>
        <v>0.7609477645</v>
      </c>
      <c r="BD3011" s="372">
        <f>$AN2865*'Assumptions (T&amp;D)'!S$24</f>
        <v>0.7609477645</v>
      </c>
      <c r="BE3011" s="372">
        <f>$AN2865*'Assumptions (T&amp;D)'!T$24</f>
        <v>0.7609477645</v>
      </c>
      <c r="BF3011" s="372">
        <f>$AN2865*'Assumptions (T&amp;D)'!U$24</f>
        <v>0.7609477645</v>
      </c>
      <c r="BG3011" s="372">
        <f>$AN2865*'Assumptions (T&amp;D)'!V$24</f>
        <v>0.7609477645</v>
      </c>
      <c r="BH3011" s="372">
        <f>$AN2865*'Assumptions (T&amp;D)'!W$24</f>
        <v>0.3804738823</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0.6674908526</v>
      </c>
      <c r="AP3012" s="372">
        <f>$AO2865*'Assumptions (T&amp;D)'!D$24</f>
        <v>1.285142388</v>
      </c>
      <c r="AQ3012" s="372">
        <f>$AO2865*'Assumptions (T&amp;D)'!E$24</f>
        <v>1.189023705</v>
      </c>
      <c r="AR3012" s="372">
        <f>$AO2865*'Assumptions (T&amp;D)'!F$24</f>
        <v>1.100024925</v>
      </c>
      <c r="AS3012" s="372">
        <f>$AO2865*'Assumptions (T&amp;D)'!G$24</f>
        <v>1.016366072</v>
      </c>
      <c r="AT3012" s="372">
        <f>$AO2865*'Assumptions (T&amp;D)'!H$24</f>
        <v>0.941607096</v>
      </c>
      <c r="AU3012" s="372">
        <f>$AO2865*'Assumptions (T&amp;D)'!I$24</f>
        <v>0.8704080717</v>
      </c>
      <c r="AV3012" s="372">
        <f>$AO2865*'Assumptions (T&amp;D)'!J$24</f>
        <v>0.8045489743</v>
      </c>
      <c r="AW3012" s="372">
        <f>$AO2865*'Assumptions (T&amp;D)'!K$24</f>
        <v>0.7938691206</v>
      </c>
      <c r="AX3012" s="372">
        <f>$AO2865*'Assumptions (T&amp;D)'!L$24</f>
        <v>0.7938691206</v>
      </c>
      <c r="AY3012" s="372">
        <f>$AO2865*'Assumptions (T&amp;D)'!M$24</f>
        <v>0.7938691206</v>
      </c>
      <c r="AZ3012" s="372">
        <f>$AO2865*'Assumptions (T&amp;D)'!N$24</f>
        <v>0.7938691206</v>
      </c>
      <c r="BA3012" s="372">
        <f>$AO2865*'Assumptions (T&amp;D)'!O$24</f>
        <v>0.7938691206</v>
      </c>
      <c r="BB3012" s="372">
        <f>$AO2865*'Assumptions (T&amp;D)'!P$24</f>
        <v>0.7938691206</v>
      </c>
      <c r="BC3012" s="372">
        <f>$AO2865*'Assumptions (T&amp;D)'!Q$24</f>
        <v>0.7938691206</v>
      </c>
      <c r="BD3012" s="372">
        <f>$AO2865*'Assumptions (T&amp;D)'!R$24</f>
        <v>0.7938691206</v>
      </c>
      <c r="BE3012" s="372">
        <f>$AO2865*'Assumptions (T&amp;D)'!S$24</f>
        <v>0.7938691206</v>
      </c>
      <c r="BF3012" s="372">
        <f>$AO2865*'Assumptions (T&amp;D)'!T$24</f>
        <v>0.7938691206</v>
      </c>
      <c r="BG3012" s="372">
        <f>$AO2865*'Assumptions (T&amp;D)'!U$24</f>
        <v>0.7938691206</v>
      </c>
      <c r="BH3012" s="372">
        <f>$AO2865*'Assumptions (T&amp;D)'!V$24</f>
        <v>0.7938691206</v>
      </c>
      <c r="BI3012" s="372">
        <f>$AO2865*'Assumptions (T&amp;D)'!W$24</f>
        <v>0.3969345603</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0.6960151182</v>
      </c>
      <c r="AQ3013" s="372">
        <f>$AP2865*'Assumptions (T&amp;D)'!D$24</f>
        <v>1.340061108</v>
      </c>
      <c r="AR3013" s="372">
        <f>$AP2865*'Assumptions (T&amp;D)'!E$24</f>
        <v>1.23983493</v>
      </c>
      <c r="AS3013" s="372">
        <f>$AP2865*'Assumptions (T&amp;D)'!F$24</f>
        <v>1.147032915</v>
      </c>
      <c r="AT3013" s="372">
        <f>$AP2865*'Assumptions (T&amp;D)'!G$24</f>
        <v>1.05979902</v>
      </c>
      <c r="AU3013" s="372">
        <f>$AP2865*'Assumptions (T&amp;D)'!H$24</f>
        <v>0.9818453267</v>
      </c>
      <c r="AV3013" s="372">
        <f>$AP2865*'Assumptions (T&amp;D)'!I$24</f>
        <v>0.9076037141</v>
      </c>
      <c r="AW3013" s="372">
        <f>$AP2865*'Assumptions (T&amp;D)'!J$24</f>
        <v>0.8389302224</v>
      </c>
      <c r="AX3013" s="372">
        <f>$AP2865*'Assumptions (T&amp;D)'!K$24</f>
        <v>0.8277939805</v>
      </c>
      <c r="AY3013" s="372">
        <f>$AP2865*'Assumptions (T&amp;D)'!L$24</f>
        <v>0.8277939805</v>
      </c>
      <c r="AZ3013" s="372">
        <f>$AP2865*'Assumptions (T&amp;D)'!M$24</f>
        <v>0.8277939805</v>
      </c>
      <c r="BA3013" s="372">
        <f>$AP2865*'Assumptions (T&amp;D)'!N$24</f>
        <v>0.8277939805</v>
      </c>
      <c r="BB3013" s="372">
        <f>$AP2865*'Assumptions (T&amp;D)'!O$24</f>
        <v>0.8277939805</v>
      </c>
      <c r="BC3013" s="372">
        <f>$AP2865*'Assumptions (T&amp;D)'!P$24</f>
        <v>0.8277939805</v>
      </c>
      <c r="BD3013" s="372">
        <f>$AP2865*'Assumptions (T&amp;D)'!Q$24</f>
        <v>0.8277939805</v>
      </c>
      <c r="BE3013" s="372">
        <f>$AP2865*'Assumptions (T&amp;D)'!R$24</f>
        <v>0.8277939805</v>
      </c>
      <c r="BF3013" s="372">
        <f>$AP2865*'Assumptions (T&amp;D)'!S$24</f>
        <v>0.8277939805</v>
      </c>
      <c r="BG3013" s="372">
        <f>$AP2865*'Assumptions (T&amp;D)'!T$24</f>
        <v>0.8277939805</v>
      </c>
      <c r="BH3013" s="372">
        <f>$AP2865*'Assumptions (T&amp;D)'!U$24</f>
        <v>0.8277939805</v>
      </c>
      <c r="BI3013" s="372">
        <f>$AP2865*'Assumptions (T&amp;D)'!V$24</f>
        <v>0.8277939805</v>
      </c>
      <c r="BJ3013" s="372">
        <f>$AP2865*'Assumptions (T&amp;D)'!W$24</f>
        <v>0.4138969903</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0.7254056668</v>
      </c>
      <c r="AR3014" s="372">
        <f>$AQ2865*'Assumptions (T&amp;D)'!D$24</f>
        <v>1.396647711</v>
      </c>
      <c r="AS3014" s="372">
        <f>$AQ2865*'Assumptions (T&amp;D)'!E$24</f>
        <v>1.292189295</v>
      </c>
      <c r="AT3014" s="372">
        <f>$AQ2865*'Assumptions (T&amp;D)'!F$24</f>
        <v>1.195468539</v>
      </c>
      <c r="AU3014" s="372">
        <f>$AQ2865*'Assumptions (T&amp;D)'!G$24</f>
        <v>1.104551029</v>
      </c>
      <c r="AV3014" s="372">
        <f>$AQ2865*'Assumptions (T&amp;D)'!H$24</f>
        <v>1.023305594</v>
      </c>
      <c r="AW3014" s="372">
        <f>$AQ2865*'Assumptions (T&amp;D)'!I$24</f>
        <v>0.9459289896</v>
      </c>
      <c r="AX3014" s="372">
        <f>$AQ2865*'Assumptions (T&amp;D)'!J$24</f>
        <v>0.8743556304</v>
      </c>
      <c r="AY3014" s="372">
        <f>$AQ2865*'Assumptions (T&amp;D)'!K$24</f>
        <v>0.8627491398</v>
      </c>
      <c r="AZ3014" s="372">
        <f>$AQ2865*'Assumptions (T&amp;D)'!L$24</f>
        <v>0.8627491398</v>
      </c>
      <c r="BA3014" s="372">
        <f>$AQ2865*'Assumptions (T&amp;D)'!M$24</f>
        <v>0.8627491398</v>
      </c>
      <c r="BB3014" s="372">
        <f>$AQ2865*'Assumptions (T&amp;D)'!N$24</f>
        <v>0.8627491398</v>
      </c>
      <c r="BC3014" s="372">
        <f>$AQ2865*'Assumptions (T&amp;D)'!O$24</f>
        <v>0.8627491398</v>
      </c>
      <c r="BD3014" s="372">
        <f>$AQ2865*'Assumptions (T&amp;D)'!P$24</f>
        <v>0.8627491398</v>
      </c>
      <c r="BE3014" s="372">
        <f>$AQ2865*'Assumptions (T&amp;D)'!Q$24</f>
        <v>0.8627491398</v>
      </c>
      <c r="BF3014" s="372">
        <f>$AQ2865*'Assumptions (T&amp;D)'!R$24</f>
        <v>0.8627491398</v>
      </c>
      <c r="BG3014" s="372">
        <f>$AQ2865*'Assumptions (T&amp;D)'!S$24</f>
        <v>0.8627491398</v>
      </c>
      <c r="BH3014" s="372">
        <f>$AQ2865*'Assumptions (T&amp;D)'!T$24</f>
        <v>0.8627491398</v>
      </c>
      <c r="BI3014" s="372">
        <f>$AQ2865*'Assumptions (T&amp;D)'!U$24</f>
        <v>0.8627491398</v>
      </c>
      <c r="BJ3014" s="372">
        <f>$AQ2865*'Assumptions (T&amp;D)'!V$24</f>
        <v>0.8627491398</v>
      </c>
      <c r="BK3014" s="372">
        <f>$AQ2865*'Assumptions (T&amp;D)'!W$24</f>
        <v>0.4313745699</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0.7556855893</v>
      </c>
      <c r="AS3015" s="372">
        <f>$AR2865*'Assumptions (T&amp;D)'!D$24</f>
        <v>1.454946655</v>
      </c>
      <c r="AT3015" s="372">
        <f>$AR2865*'Assumptions (T&amp;D)'!E$24</f>
        <v>1.34612793</v>
      </c>
      <c r="AU3015" s="372">
        <f>$AR2865*'Assumptions (T&amp;D)'!F$24</f>
        <v>1.245369851</v>
      </c>
      <c r="AV3015" s="372">
        <f>$AR2865*'Assumptions (T&amp;D)'!G$24</f>
        <v>1.150657257</v>
      </c>
      <c r="AW3015" s="372">
        <f>$AR2865*'Assumptions (T&amp;D)'!H$24</f>
        <v>1.066020471</v>
      </c>
      <c r="AX3015" s="372">
        <f>$AR2865*'Assumptions (T&amp;D)'!I$24</f>
        <v>0.9854140084</v>
      </c>
      <c r="AY3015" s="372">
        <f>$AR2865*'Assumptions (T&amp;D)'!J$24</f>
        <v>0.9108530303</v>
      </c>
      <c r="AZ3015" s="372">
        <f>$AR2865*'Assumptions (T&amp;D)'!K$24</f>
        <v>0.8987620608</v>
      </c>
      <c r="BA3015" s="372">
        <f>$AR2865*'Assumptions (T&amp;D)'!L$24</f>
        <v>0.8987620608</v>
      </c>
      <c r="BB3015" s="372">
        <f>$AR2865*'Assumptions (T&amp;D)'!M$24</f>
        <v>0.8987620608</v>
      </c>
      <c r="BC3015" s="372">
        <f>$AR2865*'Assumptions (T&amp;D)'!N$24</f>
        <v>0.8987620608</v>
      </c>
      <c r="BD3015" s="372">
        <f>$AR2865*'Assumptions (T&amp;D)'!O$24</f>
        <v>0.8987620608</v>
      </c>
      <c r="BE3015" s="372">
        <f>$AR2865*'Assumptions (T&amp;D)'!P$24</f>
        <v>0.8987620608</v>
      </c>
      <c r="BF3015" s="372">
        <f>$AR2865*'Assumptions (T&amp;D)'!Q$24</f>
        <v>0.8987620608</v>
      </c>
      <c r="BG3015" s="372">
        <f>$AR2865*'Assumptions (T&amp;D)'!R$24</f>
        <v>0.8987620608</v>
      </c>
      <c r="BH3015" s="372">
        <f>$AR2865*'Assumptions (T&amp;D)'!S$24</f>
        <v>0.8987620608</v>
      </c>
      <c r="BI3015" s="372">
        <f>$AR2865*'Assumptions (T&amp;D)'!T$24</f>
        <v>0.8987620608</v>
      </c>
      <c r="BJ3015" s="372">
        <f>$AR2865*'Assumptions (T&amp;D)'!U$24</f>
        <v>0.8987620608</v>
      </c>
      <c r="BK3015" s="372">
        <f>$AR2865*'Assumptions (T&amp;D)'!V$24</f>
        <v>0.8987620608</v>
      </c>
      <c r="BL3015" s="372">
        <f>$AR2865*'Assumptions (T&amp;D)'!W$24</f>
        <v>0.4493810304</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0.7868785503</v>
      </c>
      <c r="AT3016" s="372">
        <f>$AS2865*'Assumptions (T&amp;D)'!D$24</f>
        <v>1.515003502</v>
      </c>
      <c r="AU3016" s="372">
        <f>$AS2865*'Assumptions (T&amp;D)'!E$24</f>
        <v>1.401692991</v>
      </c>
      <c r="AV3016" s="372">
        <f>$AS2865*'Assumptions (T&amp;D)'!F$24</f>
        <v>1.296775851</v>
      </c>
      <c r="AW3016" s="372">
        <f>$AS2865*'Assumptions (T&amp;D)'!G$24</f>
        <v>1.198153739</v>
      </c>
      <c r="AX3016" s="372">
        <f>$AS2865*'Assumptions (T&amp;D)'!H$24</f>
        <v>1.110023342</v>
      </c>
      <c r="AY3016" s="372">
        <f>$AS2865*'Assumptions (T&amp;D)'!I$24</f>
        <v>1.02608963</v>
      </c>
      <c r="AZ3016" s="372">
        <f>$AS2865*'Assumptions (T&amp;D)'!J$24</f>
        <v>0.948450946</v>
      </c>
      <c r="BA3016" s="372">
        <f>$AS2865*'Assumptions (T&amp;D)'!K$24</f>
        <v>0.9358608892</v>
      </c>
      <c r="BB3016" s="372">
        <f>$AS2865*'Assumptions (T&amp;D)'!L$24</f>
        <v>0.9358608892</v>
      </c>
      <c r="BC3016" s="372">
        <f>$AS2865*'Assumptions (T&amp;D)'!M$24</f>
        <v>0.9358608892</v>
      </c>
      <c r="BD3016" s="372">
        <f>$AS2865*'Assumptions (T&amp;D)'!N$24</f>
        <v>0.9358608892</v>
      </c>
      <c r="BE3016" s="372">
        <f>$AS2865*'Assumptions (T&amp;D)'!O$24</f>
        <v>0.9358608892</v>
      </c>
      <c r="BF3016" s="372">
        <f>$AS2865*'Assumptions (T&amp;D)'!P$24</f>
        <v>0.9358608892</v>
      </c>
      <c r="BG3016" s="372">
        <f>$AS2865*'Assumptions (T&amp;D)'!Q$24</f>
        <v>0.9358608892</v>
      </c>
      <c r="BH3016" s="372">
        <f>$AS2865*'Assumptions (T&amp;D)'!R$24</f>
        <v>0.9358608892</v>
      </c>
      <c r="BI3016" s="372">
        <f>$AS2865*'Assumptions (T&amp;D)'!S$24</f>
        <v>0.9358608892</v>
      </c>
      <c r="BJ3016" s="372">
        <f>$AS2865*'Assumptions (T&amp;D)'!T$24</f>
        <v>0.9358608892</v>
      </c>
      <c r="BK3016" s="372">
        <f>$AS2865*'Assumptions (T&amp;D)'!U$24</f>
        <v>0.9358608892</v>
      </c>
      <c r="BL3016" s="372">
        <f>$AS2865*'Assumptions (T&amp;D)'!V$24</f>
        <v>0.9358608892</v>
      </c>
      <c r="BM3016" s="372">
        <f>$AS2865*'Assumptions (T&amp;D)'!W$24</f>
        <v>0.4679304446</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0.8190088027</v>
      </c>
      <c r="AU3017" s="372">
        <f>$AT2865*'Assumptions (T&amp;D)'!D$24</f>
        <v>1.576864948</v>
      </c>
      <c r="AV3017" s="372">
        <f>$AT2865*'Assumptions (T&amp;D)'!E$24</f>
        <v>1.458927681</v>
      </c>
      <c r="AW3017" s="372">
        <f>$AT2865*'Assumptions (T&amp;D)'!F$24</f>
        <v>1.349726507</v>
      </c>
      <c r="AX3017" s="372">
        <f>$AT2865*'Assumptions (T&amp;D)'!G$24</f>
        <v>1.247077404</v>
      </c>
      <c r="AY3017" s="372">
        <f>$AT2865*'Assumptions (T&amp;D)'!H$24</f>
        <v>1.155348418</v>
      </c>
      <c r="AZ3017" s="372">
        <f>$AT2865*'Assumptions (T&amp;D)'!I$24</f>
        <v>1.067987479</v>
      </c>
      <c r="BA3017" s="372">
        <f>$AT2865*'Assumptions (T&amp;D)'!J$24</f>
        <v>0.9871786102</v>
      </c>
      <c r="BB3017" s="372">
        <f>$AT2865*'Assumptions (T&amp;D)'!K$24</f>
        <v>0.9740744693</v>
      </c>
      <c r="BC3017" s="372">
        <f>$AT2865*'Assumptions (T&amp;D)'!L$24</f>
        <v>0.9740744693</v>
      </c>
      <c r="BD3017" s="372">
        <f>$AT2865*'Assumptions (T&amp;D)'!M$24</f>
        <v>0.9740744693</v>
      </c>
      <c r="BE3017" s="372">
        <f>$AT2865*'Assumptions (T&amp;D)'!N$24</f>
        <v>0.9740744693</v>
      </c>
      <c r="BF3017" s="372">
        <f>$AT2865*'Assumptions (T&amp;D)'!O$24</f>
        <v>0.9740744693</v>
      </c>
      <c r="BG3017" s="372">
        <f>$AT2865*'Assumptions (T&amp;D)'!P$24</f>
        <v>0.9740744693</v>
      </c>
      <c r="BH3017" s="372">
        <f>$AT2865*'Assumptions (T&amp;D)'!Q$24</f>
        <v>0.9740744693</v>
      </c>
      <c r="BI3017" s="372">
        <f>$AT2865*'Assumptions (T&amp;D)'!R$24</f>
        <v>0.9740744693</v>
      </c>
      <c r="BJ3017" s="372">
        <f>$AT2865*'Assumptions (T&amp;D)'!S$24</f>
        <v>0.9740744693</v>
      </c>
      <c r="BK3017" s="372">
        <f>$AT2865*'Assumptions (T&amp;D)'!T$24</f>
        <v>0.9740744693</v>
      </c>
      <c r="BL3017" s="372">
        <f>$AT2865*'Assumptions (T&amp;D)'!U$24</f>
        <v>0.9740744693</v>
      </c>
      <c r="BM3017" s="372">
        <f>$AT2865*'Assumptions (T&amp;D)'!V$24</f>
        <v>0.9740744693</v>
      </c>
      <c r="BN3017" s="372">
        <f>$AT2865*'Assumptions (T&amp;D)'!W$24</f>
        <v>0.4870372347</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0.8521012009</v>
      </c>
      <c r="AV3018" s="372">
        <f>$AU2865*'Assumptions (T&amp;D)'!D$24</f>
        <v>1.640578845</v>
      </c>
      <c r="AW3018" s="372">
        <f>$AU2865*'Assumptions (T&amp;D)'!E$24</f>
        <v>1.517876273</v>
      </c>
      <c r="AX3018" s="372">
        <f>$AU2865*'Assumptions (T&amp;D)'!F$24</f>
        <v>1.404262779</v>
      </c>
      <c r="AY3018" s="372">
        <f>$AU2865*'Assumptions (T&amp;D)'!G$24</f>
        <v>1.297466095</v>
      </c>
      <c r="AZ3018" s="372">
        <f>$AU2865*'Assumptions (T&amp;D)'!H$24</f>
        <v>1.202030761</v>
      </c>
      <c r="BA3018" s="372">
        <f>$AU2865*'Assumptions (T&amp;D)'!I$24</f>
        <v>1.111139966</v>
      </c>
      <c r="BB3018" s="372">
        <f>$AU2865*'Assumptions (T&amp;D)'!J$24</f>
        <v>1.027065981</v>
      </c>
      <c r="BC3018" s="372">
        <f>$AU2865*'Assumptions (T&amp;D)'!K$24</f>
        <v>1.013432362</v>
      </c>
      <c r="BD3018" s="372">
        <f>$AU2865*'Assumptions (T&amp;D)'!L$24</f>
        <v>1.013432362</v>
      </c>
      <c r="BE3018" s="372">
        <f>$AU2865*'Assumptions (T&amp;D)'!M$24</f>
        <v>1.013432362</v>
      </c>
      <c r="BF3018" s="372">
        <f>$AU2865*'Assumptions (T&amp;D)'!N$24</f>
        <v>1.013432362</v>
      </c>
      <c r="BG3018" s="372">
        <f>$AU2865*'Assumptions (T&amp;D)'!O$24</f>
        <v>1.013432362</v>
      </c>
      <c r="BH3018" s="372">
        <f>$AU2865*'Assumptions (T&amp;D)'!P$24</f>
        <v>1.013432362</v>
      </c>
      <c r="BI3018" s="372">
        <f>$AU2865*'Assumptions (T&amp;D)'!Q$24</f>
        <v>1.013432362</v>
      </c>
      <c r="BJ3018" s="372">
        <f>$AU2865*'Assumptions (T&amp;D)'!R$24</f>
        <v>1.013432362</v>
      </c>
      <c r="BK3018" s="372">
        <f>$AU2865*'Assumptions (T&amp;D)'!S$24</f>
        <v>1.013432362</v>
      </c>
      <c r="BL3018" s="372">
        <f>$AU2865*'Assumptions (T&amp;D)'!T$24</f>
        <v>1.013432362</v>
      </c>
      <c r="BM3018" s="372">
        <f>$AU2865*'Assumptions (T&amp;D)'!U$24</f>
        <v>1.013432362</v>
      </c>
      <c r="BN3018" s="372">
        <f>$AU2865*'Assumptions (T&amp;D)'!V$24</f>
        <v>1.013432362</v>
      </c>
      <c r="BO3018" s="372">
        <f>$AU2865*'Assumptions (T&amp;D)'!W$24</f>
        <v>0.5067161808</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0.8861812155</v>
      </c>
      <c r="AW3019" s="372">
        <f>$AV2865*'Assumptions (T&amp;D)'!D$24</f>
        <v>1.706194234</v>
      </c>
      <c r="AX3019" s="372">
        <f>$AV2865*'Assumptions (T&amp;D)'!E$24</f>
        <v>1.578584139</v>
      </c>
      <c r="AY3019" s="372">
        <f>$AV2865*'Assumptions (T&amp;D)'!F$24</f>
        <v>1.460426643</v>
      </c>
      <c r="AZ3019" s="372">
        <f>$AV2865*'Assumptions (T&amp;D)'!G$24</f>
        <v>1.349358597</v>
      </c>
      <c r="BA3019" s="372">
        <f>$AV2865*'Assumptions (T&amp;D)'!H$24</f>
        <v>1.250106301</v>
      </c>
      <c r="BB3019" s="372">
        <f>$AV2865*'Assumptions (T&amp;D)'!I$24</f>
        <v>1.155580305</v>
      </c>
      <c r="BC3019" s="372">
        <f>$AV2865*'Assumptions (T&amp;D)'!J$24</f>
        <v>1.068143758</v>
      </c>
      <c r="BD3019" s="372">
        <f>$AV2865*'Assumptions (T&amp;D)'!K$24</f>
        <v>1.053964859</v>
      </c>
      <c r="BE3019" s="372">
        <f>$AV2865*'Assumptions (T&amp;D)'!L$24</f>
        <v>1.053964859</v>
      </c>
      <c r="BF3019" s="372">
        <f>$AV2865*'Assumptions (T&amp;D)'!M$24</f>
        <v>1.053964859</v>
      </c>
      <c r="BG3019" s="372">
        <f>$AV2865*'Assumptions (T&amp;D)'!N$24</f>
        <v>1.053964859</v>
      </c>
      <c r="BH3019" s="372">
        <f>$AV2865*'Assumptions (T&amp;D)'!O$24</f>
        <v>1.053964859</v>
      </c>
      <c r="BI3019" s="372">
        <f>$AV2865*'Assumptions (T&amp;D)'!P$24</f>
        <v>1.053964859</v>
      </c>
      <c r="BJ3019" s="372">
        <f>$AV2865*'Assumptions (T&amp;D)'!Q$24</f>
        <v>1.053964859</v>
      </c>
      <c r="BK3019" s="372">
        <f>$AV2865*'Assumptions (T&amp;D)'!R$24</f>
        <v>1.053964859</v>
      </c>
      <c r="BL3019" s="372">
        <f>$AV2865*'Assumptions (T&amp;D)'!S$24</f>
        <v>1.053964859</v>
      </c>
      <c r="BM3019" s="372">
        <f>$AV2865*'Assumptions (T&amp;D)'!T$24</f>
        <v>1.053964859</v>
      </c>
      <c r="BN3019" s="372">
        <f>$AV2865*'Assumptions (T&amp;D)'!U$24</f>
        <v>1.053964859</v>
      </c>
      <c r="BO3019" s="372">
        <f>$AV2865*'Assumptions (T&amp;D)'!V$24</f>
        <v>1.053964859</v>
      </c>
      <c r="BP3019" s="372">
        <f>$AV2865*'Assumptions (T&amp;D)'!W$24</f>
        <v>0.5269824295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0.9212749479</v>
      </c>
      <c r="AX3020" s="372">
        <f>$AW2865*'Assumptions (T&amp;D)'!D$24</f>
        <v>1.773761366</v>
      </c>
      <c r="AY3020" s="372">
        <f>$AW2865*'Assumptions (T&amp;D)'!E$24</f>
        <v>1.641097774</v>
      </c>
      <c r="AZ3020" s="372">
        <f>$AW2865*'Assumptions (T&amp;D)'!F$24</f>
        <v>1.518261114</v>
      </c>
      <c r="BA3020" s="372">
        <f>$AW2865*'Assumptions (T&amp;D)'!G$24</f>
        <v>1.402794654</v>
      </c>
      <c r="BB3020" s="372">
        <f>$AW2865*'Assumptions (T&amp;D)'!H$24</f>
        <v>1.29961186</v>
      </c>
      <c r="BC3020" s="372">
        <f>$AW2865*'Assumptions (T&amp;D)'!I$24</f>
        <v>1.201342532</v>
      </c>
      <c r="BD3020" s="372">
        <f>$AW2865*'Assumptions (T&amp;D)'!J$24</f>
        <v>1.110443404</v>
      </c>
      <c r="BE3020" s="372">
        <f>$AW2865*'Assumptions (T&amp;D)'!K$24</f>
        <v>1.095703005</v>
      </c>
      <c r="BF3020" s="372">
        <f>$AW2865*'Assumptions (T&amp;D)'!L$24</f>
        <v>1.095703005</v>
      </c>
      <c r="BG3020" s="372">
        <f>$AW2865*'Assumptions (T&amp;D)'!M$24</f>
        <v>1.095703005</v>
      </c>
      <c r="BH3020" s="372">
        <f>$AW2865*'Assumptions (T&amp;D)'!N$24</f>
        <v>1.095703005</v>
      </c>
      <c r="BI3020" s="372">
        <f>$AW2865*'Assumptions (T&amp;D)'!O$24</f>
        <v>1.095703005</v>
      </c>
      <c r="BJ3020" s="372">
        <f>$AW2865*'Assumptions (T&amp;D)'!P$24</f>
        <v>1.095703005</v>
      </c>
      <c r="BK3020" s="372">
        <f>$AW2865*'Assumptions (T&amp;D)'!Q$24</f>
        <v>1.095703005</v>
      </c>
      <c r="BL3020" s="372">
        <f>$AW2865*'Assumptions (T&amp;D)'!R$24</f>
        <v>1.095703005</v>
      </c>
      <c r="BM3020" s="372">
        <f>$AW2865*'Assumptions (T&amp;D)'!S$24</f>
        <v>1.095703005</v>
      </c>
      <c r="BN3020" s="372">
        <f>$AW2865*'Assumptions (T&amp;D)'!T$24</f>
        <v>1.095703005</v>
      </c>
      <c r="BO3020" s="372">
        <f>$AW2865*'Assumptions (T&amp;D)'!U$24</f>
        <v>1.095703005</v>
      </c>
      <c r="BP3020" s="372">
        <f>$AW2865*'Assumptions (T&amp;D)'!V$24</f>
        <v>1.095703005</v>
      </c>
      <c r="BQ3020" s="372">
        <f>$AW2865*'Assumptions (T&amp;D)'!W$24</f>
        <v>0.5478515024</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0.9574091453</v>
      </c>
      <c r="AY3021" s="372">
        <f>$AX2865*'Assumptions (T&amp;D)'!D$24</f>
        <v>1.843331741</v>
      </c>
      <c r="AZ3021" s="372">
        <f>$AX2865*'Assumptions (T&amp;D)'!E$24</f>
        <v>1.705464824</v>
      </c>
      <c r="BA3021" s="372">
        <f>$AX2865*'Assumptions (T&amp;D)'!F$24</f>
        <v>1.577810271</v>
      </c>
      <c r="BB3021" s="372">
        <f>$AX2865*'Assumptions (T&amp;D)'!G$24</f>
        <v>1.457814992</v>
      </c>
      <c r="BC3021" s="372">
        <f>$AX2865*'Assumptions (T&amp;D)'!H$24</f>
        <v>1.350585168</v>
      </c>
      <c r="BD3021" s="372">
        <f>$AX2865*'Assumptions (T&amp;D)'!I$24</f>
        <v>1.248461525</v>
      </c>
      <c r="BE3021" s="372">
        <f>$AX2865*'Assumptions (T&amp;D)'!J$24</f>
        <v>1.153997156</v>
      </c>
      <c r="BF3021" s="372">
        <f>$AX2865*'Assumptions (T&amp;D)'!K$24</f>
        <v>1.13867861</v>
      </c>
      <c r="BG3021" s="372">
        <f>$AX2865*'Assumptions (T&amp;D)'!L$24</f>
        <v>1.13867861</v>
      </c>
      <c r="BH3021" s="372">
        <f>$AX2865*'Assumptions (T&amp;D)'!M$24</f>
        <v>1.13867861</v>
      </c>
      <c r="BI3021" s="372">
        <f>$AX2865*'Assumptions (T&amp;D)'!N$24</f>
        <v>1.13867861</v>
      </c>
      <c r="BJ3021" s="372">
        <f>$AX2865*'Assumptions (T&amp;D)'!O$24</f>
        <v>1.13867861</v>
      </c>
      <c r="BK3021" s="372">
        <f>$AX2865*'Assumptions (T&amp;D)'!P$24</f>
        <v>1.13867861</v>
      </c>
      <c r="BL3021" s="372">
        <f>$AX2865*'Assumptions (T&amp;D)'!Q$24</f>
        <v>1.13867861</v>
      </c>
      <c r="BM3021" s="372">
        <f>$AX2865*'Assumptions (T&amp;D)'!R$24</f>
        <v>1.13867861</v>
      </c>
      <c r="BN3021" s="372">
        <f>$AX2865*'Assumptions (T&amp;D)'!S$24</f>
        <v>1.13867861</v>
      </c>
      <c r="BO3021" s="372">
        <f>$AX2865*'Assumptions (T&amp;D)'!T$24</f>
        <v>1.13867861</v>
      </c>
      <c r="BP3021" s="372">
        <f>$AX2865*'Assumptions (T&amp;D)'!U$24</f>
        <v>1.13867861</v>
      </c>
      <c r="BQ3021" s="372">
        <f>$AX2865*'Assumptions (T&amp;D)'!V$24</f>
        <v>1.13867861</v>
      </c>
      <c r="BR3021" s="372">
        <f>$AX2865*'Assumptions (T&amp;D)'!W$24</f>
        <v>0.5693393051</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0.9946112159</v>
      </c>
      <c r="AZ3022" s="372">
        <f>$AY2865*'Assumptions (T&amp;D)'!D$24</f>
        <v>1.914958128</v>
      </c>
      <c r="BA3022" s="372">
        <f>$AY2865*'Assumptions (T&amp;D)'!E$24</f>
        <v>1.771734113</v>
      </c>
      <c r="BB3022" s="372">
        <f>$AY2865*'Assumptions (T&amp;D)'!F$24</f>
        <v>1.639119284</v>
      </c>
      <c r="BC3022" s="372">
        <f>$AY2865*'Assumptions (T&amp;D)'!G$24</f>
        <v>1.514461345</v>
      </c>
      <c r="BD3022" s="372">
        <f>$AY2865*'Assumptions (T&amp;D)'!H$24</f>
        <v>1.403064889</v>
      </c>
      <c r="BE3022" s="372">
        <f>$AY2865*'Assumptions (T&amp;D)'!I$24</f>
        <v>1.296973025</v>
      </c>
      <c r="BF3022" s="372">
        <f>$AY2865*'Assumptions (T&amp;D)'!J$24</f>
        <v>1.198838052</v>
      </c>
      <c r="BG3022" s="372">
        <f>$AY2865*'Assumptions (T&amp;D)'!K$24</f>
        <v>1.182924273</v>
      </c>
      <c r="BH3022" s="372">
        <f>$AY2865*'Assumptions (T&amp;D)'!L$24</f>
        <v>1.182924273</v>
      </c>
      <c r="BI3022" s="372">
        <f>$AY2865*'Assumptions (T&amp;D)'!M$24</f>
        <v>1.182924273</v>
      </c>
      <c r="BJ3022" s="372">
        <f>$AY2865*'Assumptions (T&amp;D)'!N$24</f>
        <v>1.182924273</v>
      </c>
      <c r="BK3022" s="372">
        <f>$AY2865*'Assumptions (T&amp;D)'!O$24</f>
        <v>1.182924273</v>
      </c>
      <c r="BL3022" s="372">
        <f>$AY2865*'Assumptions (T&amp;D)'!P$24</f>
        <v>1.182924273</v>
      </c>
      <c r="BM3022" s="372">
        <f>$AY2865*'Assumptions (T&amp;D)'!Q$24</f>
        <v>1.182924273</v>
      </c>
      <c r="BN3022" s="372">
        <f>$AY2865*'Assumptions (T&amp;D)'!R$24</f>
        <v>1.182924273</v>
      </c>
      <c r="BO3022" s="372">
        <f>$AY2865*'Assumptions (T&amp;D)'!S$24</f>
        <v>1.182924273</v>
      </c>
      <c r="BP3022" s="372">
        <f>$AY2865*'Assumptions (T&amp;D)'!T$24</f>
        <v>1.182924273</v>
      </c>
      <c r="BQ3022" s="372">
        <f>$AY2865*'Assumptions (T&amp;D)'!U$24</f>
        <v>1.182924273</v>
      </c>
      <c r="BR3022" s="372">
        <f>$AY2865*'Assumptions (T&amp;D)'!V$24</f>
        <v>1.182924273</v>
      </c>
      <c r="BS3022" s="372">
        <f>$AY2865*'Assumptions (T&amp;D)'!W$24</f>
        <v>0.5914621364</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1.032909245</v>
      </c>
      <c r="BA3023" s="372">
        <f>$AZ2865*'Assumptions (T&amp;D)'!D$24</f>
        <v>1.988694599</v>
      </c>
      <c r="BB3023" s="372">
        <f>$AZ2865*'Assumptions (T&amp;D)'!E$24</f>
        <v>1.839955668</v>
      </c>
      <c r="BC3023" s="372">
        <f>$AZ2865*'Assumptions (T&amp;D)'!F$24</f>
        <v>1.702234435</v>
      </c>
      <c r="BD3023" s="372">
        <f>$AZ2865*'Assumptions (T&amp;D)'!G$24</f>
        <v>1.572776476</v>
      </c>
      <c r="BE3023" s="372">
        <f>$AZ2865*'Assumptions (T&amp;D)'!H$24</f>
        <v>1.457090641</v>
      </c>
      <c r="BF3023" s="372">
        <f>$AZ2865*'Assumptions (T&amp;D)'!I$24</f>
        <v>1.346913655</v>
      </c>
      <c r="BG3023" s="372">
        <f>$AZ2865*'Assumptions (T&amp;D)'!J$24</f>
        <v>1.244999943</v>
      </c>
      <c r="BH3023" s="372">
        <f>$AZ2865*'Assumptions (T&amp;D)'!K$24</f>
        <v>1.228473395</v>
      </c>
      <c r="BI3023" s="372">
        <f>$AZ2865*'Assumptions (T&amp;D)'!L$24</f>
        <v>1.228473395</v>
      </c>
      <c r="BJ3023" s="372">
        <f>$AZ2865*'Assumptions (T&amp;D)'!M$24</f>
        <v>1.228473395</v>
      </c>
      <c r="BK3023" s="372">
        <f>$AZ2865*'Assumptions (T&amp;D)'!N$24</f>
        <v>1.228473395</v>
      </c>
      <c r="BL3023" s="372">
        <f>$AZ2865*'Assumptions (T&amp;D)'!O$24</f>
        <v>1.228473395</v>
      </c>
      <c r="BM3023" s="372">
        <f>$AZ2865*'Assumptions (T&amp;D)'!P$24</f>
        <v>1.228473395</v>
      </c>
      <c r="BN3023" s="372">
        <f>$AZ2865*'Assumptions (T&amp;D)'!Q$24</f>
        <v>1.228473395</v>
      </c>
      <c r="BO3023" s="372">
        <f>$AZ2865*'Assumptions (T&amp;D)'!R$24</f>
        <v>1.228473395</v>
      </c>
      <c r="BP3023" s="372">
        <f>$AZ2865*'Assumptions (T&amp;D)'!S$24</f>
        <v>1.228473395</v>
      </c>
      <c r="BQ3023" s="372">
        <f>$AZ2865*'Assumptions (T&amp;D)'!T$24</f>
        <v>1.228473395</v>
      </c>
      <c r="BR3023" s="372">
        <f>$AZ2865*'Assumptions (T&amp;D)'!U$24</f>
        <v>1.228473395</v>
      </c>
      <c r="BS3023" s="372">
        <f>$AZ2865*'Assumptions (T&amp;D)'!V$24</f>
        <v>1.228473395</v>
      </c>
      <c r="BT3023" s="372">
        <f>$AZ2865*'Assumptions (T&amp;D)'!W$24</f>
        <v>0.6142366974</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1.053307106</v>
      </c>
      <c r="BB3024" s="372">
        <f>$BA2865*'Assumptions (T&amp;D)'!D$24</f>
        <v>2.027967281</v>
      </c>
      <c r="BC3024" s="372">
        <f>$BA2865*'Assumptions (T&amp;D)'!E$24</f>
        <v>1.876291058</v>
      </c>
      <c r="BD3024" s="372">
        <f>$BA2865*'Assumptions (T&amp;D)'!F$24</f>
        <v>1.73585011</v>
      </c>
      <c r="BE3024" s="372">
        <f>$BA2865*'Assumptions (T&amp;D)'!G$24</f>
        <v>1.60383562</v>
      </c>
      <c r="BF3024" s="372">
        <f>$BA2865*'Assumptions (T&amp;D)'!H$24</f>
        <v>1.485865224</v>
      </c>
      <c r="BG3024" s="372">
        <f>$BA2865*'Assumptions (T&amp;D)'!I$24</f>
        <v>1.373512466</v>
      </c>
      <c r="BH3024" s="372">
        <f>$BA2865*'Assumptions (T&amp;D)'!J$24</f>
        <v>1.269586165</v>
      </c>
      <c r="BI3024" s="372">
        <f>$BA2865*'Assumptions (T&amp;D)'!K$24</f>
        <v>1.252733251</v>
      </c>
      <c r="BJ3024" s="372">
        <f>$BA2865*'Assumptions (T&amp;D)'!L$24</f>
        <v>1.252733251</v>
      </c>
      <c r="BK3024" s="372">
        <f>$BA2865*'Assumptions (T&amp;D)'!M$24</f>
        <v>1.252733251</v>
      </c>
      <c r="BL3024" s="372">
        <f>$BA2865*'Assumptions (T&amp;D)'!N$24</f>
        <v>1.252733251</v>
      </c>
      <c r="BM3024" s="372">
        <f>$BA2865*'Assumptions (T&amp;D)'!O$24</f>
        <v>1.252733251</v>
      </c>
      <c r="BN3024" s="372">
        <f>$BA2865*'Assumptions (T&amp;D)'!P$24</f>
        <v>1.252733251</v>
      </c>
      <c r="BO3024" s="372">
        <f>$BA2865*'Assumptions (T&amp;D)'!Q$24</f>
        <v>1.252733251</v>
      </c>
      <c r="BP3024" s="372">
        <f>$BA2865*'Assumptions (T&amp;D)'!R$24</f>
        <v>1.252733251</v>
      </c>
      <c r="BQ3024" s="372">
        <f>$BA2865*'Assumptions (T&amp;D)'!S$24</f>
        <v>1.252733251</v>
      </c>
      <c r="BR3024" s="372">
        <f>$BA2865*'Assumptions (T&amp;D)'!T$24</f>
        <v>1.252733251</v>
      </c>
      <c r="BS3024" s="372">
        <f>$BA2865*'Assumptions (T&amp;D)'!U$24</f>
        <v>1.252733251</v>
      </c>
      <c r="BT3024" s="372">
        <f>$BA2865*'Assumptions (T&amp;D)'!V$24</f>
        <v>1.252733251</v>
      </c>
      <c r="BU3024" s="372">
        <f>$BA2865*'Assumptions (T&amp;D)'!W$24</f>
        <v>0.6263666255</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60.09970553</v>
      </c>
      <c r="D3025" s="377">
        <f>(1/(1-'Assumptions (T&amp;D)'!D$26))*(D2862+D2972+(D2863-D2972-D2863*'Assumptions (T&amp;D)'!$C$25)*'Assumptions (T&amp;D)'!$C$22)</f>
        <v>62.60999087</v>
      </c>
      <c r="E3025" s="377">
        <f>(1/(1-'Assumptions (T&amp;D)'!E$26))*(E2862+E2972+(E2863-E2972-E2863*'Assumptions (T&amp;D)'!$C$25)*'Assumptions (T&amp;D)'!$C$22)</f>
        <v>63.66179745</v>
      </c>
      <c r="F3025" s="377">
        <f>(1/(1-'Assumptions (T&amp;D)'!F$26))*(F2862+F2972+(F2863-F2972-F2863*'Assumptions (T&amp;D)'!$C$25)*'Assumptions (T&amp;D)'!$C$22)</f>
        <v>67.05486779</v>
      </c>
      <c r="G3025" s="377">
        <f>(1/(1-'Assumptions (T&amp;D)'!G$26))*(G2862+G2972+(G2863-G2972-G2863*'Assumptions (T&amp;D)'!$C$25)*'Assumptions (T&amp;D)'!$C$22)</f>
        <v>69.64368576</v>
      </c>
      <c r="H3025" s="377">
        <f>(1/(1-'Assumptions (T&amp;D)'!H$26))*(H2862+H2972+(H2863-H2972-H2863*'Assumptions (T&amp;D)'!$C$25)*'Assumptions (T&amp;D)'!$C$22)</f>
        <v>74.06754914</v>
      </c>
      <c r="I3025" s="377">
        <f>(1/(1-'Assumptions (T&amp;D)'!I$26))*(I2862+I2972+(I2863-I2972-I2863*'Assumptions (T&amp;D)'!$C$25)*'Assumptions (T&amp;D)'!$C$22)</f>
        <v>79.232955</v>
      </c>
      <c r="J3025" s="377">
        <f>(1/(1-'Assumptions (T&amp;D)'!J$26))*(J2862+J2972+(J2863-J2972-J2863*'Assumptions (T&amp;D)'!$C$25)*'Assumptions (T&amp;D)'!$C$22)</f>
        <v>82.61995718</v>
      </c>
      <c r="K3025" s="377">
        <f>(1/(1-'Assumptions (T&amp;D)'!K$26))*(K2862+K2972+(K2863-K2972-K2863*'Assumptions (T&amp;D)'!$C$25)*'Assumptions (T&amp;D)'!$C$22)</f>
        <v>86.79357378</v>
      </c>
      <c r="L3025" s="377">
        <f>(1/(1-'Assumptions (T&amp;D)'!L$26))*(L2862+L2972+(L2863-L2972-L2863*'Assumptions (T&amp;D)'!$C$25)*'Assumptions (T&amp;D)'!$C$22)</f>
        <v>91.05960867</v>
      </c>
      <c r="M3025" s="377">
        <f>(1/(1-'Assumptions (T&amp;D)'!M$26))*(M2862+M2972+(M2863-M2972-M2863*'Assumptions (T&amp;D)'!$C$25)*'Assumptions (T&amp;D)'!$C$22)</f>
        <v>97.40511391</v>
      </c>
      <c r="N3025" s="377">
        <f>(1/(1-'Assumptions (T&amp;D)'!N$26))*(N2862+N2972+(N2863-N2972-N2863*'Assumptions (T&amp;D)'!$C$25)*'Assumptions (T&amp;D)'!$C$22)</f>
        <v>100.0110474</v>
      </c>
      <c r="O3025" s="377">
        <f>(1/(1-'Assumptions (T&amp;D)'!O$26))*(O2862+O2972+(O2863-O2972-O2863*'Assumptions (T&amp;D)'!$C$25)*'Assumptions (T&amp;D)'!$C$22)</f>
        <v>104.1066955</v>
      </c>
      <c r="P3025" s="377">
        <f>(1/(1-'Assumptions (T&amp;D)'!P$26))*(P2862+P2972+(P2863-P2972-P2863*'Assumptions (T&amp;D)'!$C$25)*'Assumptions (T&amp;D)'!$C$22)</f>
        <v>108.7122679</v>
      </c>
      <c r="Q3025" s="377">
        <f>(1/(1-'Assumptions (T&amp;D)'!Q$26))*(Q2862+Q2972+(Q2863-Q2972-Q2863*'Assumptions (T&amp;D)'!$C$25)*'Assumptions (T&amp;D)'!$C$22)</f>
        <v>113.5365241</v>
      </c>
      <c r="R3025" s="377">
        <f>(1/(1-'Assumptions (T&amp;D)'!R$26))*(R2862+R2972+(R2863-R2972-R2863*'Assumptions (T&amp;D)'!$C$25)*'Assumptions (T&amp;D)'!$C$22)</f>
        <v>118.6991014</v>
      </c>
      <c r="S3025" s="377">
        <f>(1/(1-'Assumptions (T&amp;D)'!S$26))*(S2862+S2972+(S2863-S2972-S2863*'Assumptions (T&amp;D)'!$C$25)*'Assumptions (T&amp;D)'!$C$22)</f>
        <v>123.7675736</v>
      </c>
      <c r="T3025" s="377">
        <f>(1/(1-'Assumptions (T&amp;D)'!T$26))*(T2862+T2972+(T2863-T2972-T2863*'Assumptions (T&amp;D)'!$C$25)*'Assumptions (T&amp;D)'!$C$22)</f>
        <v>18.12545127</v>
      </c>
      <c r="U3025" s="377">
        <f>(1/(1-'Assumptions (T&amp;D)'!U$26))*(U2862+U2972+(U2863-U2972-U2863*'Assumptions (T&amp;D)'!$C$25)*'Assumptions (T&amp;D)'!$C$22)</f>
        <v>15.38296602</v>
      </c>
      <c r="V3025" s="377">
        <f>(1/(1-'Assumptions (T&amp;D)'!V$26))*(V2862+V2972+(V2863-V2972-V2863*'Assumptions (T&amp;D)'!$C$25)*'Assumptions (T&amp;D)'!$C$22)</f>
        <v>16.69743074</v>
      </c>
      <c r="W3025" s="377">
        <f>(1/(1-'Assumptions (T&amp;D)'!W$26))*(W2862+W2972+(W2863-W2972-W2863*'Assumptions (T&amp;D)'!$C$25)*'Assumptions (T&amp;D)'!$C$22)</f>
        <v>17.2532996</v>
      </c>
      <c r="X3025" s="377">
        <f>(1/(1-'Assumptions (T&amp;D)'!X$26))*(X2862+X2972+(X2863-X2972-X2863*'Assumptions (T&amp;D)'!$C$25)*'Assumptions (T&amp;D)'!$C$22)</f>
        <v>17.82373692</v>
      </c>
      <c r="Y3025" s="377">
        <f>(1/(1-'Assumptions (T&amp;D)'!Y$26))*(Y2862+Y2972+(Y2863-Y2972-Y2863*'Assumptions (T&amp;D)'!$C$25)*'Assumptions (T&amp;D)'!$C$22)</f>
        <v>18.50227605</v>
      </c>
      <c r="Z3025" s="377">
        <f>(1/(1-'Assumptions (T&amp;D)'!Z$26))*(Z2862+Z2972+(Z2863-Z2972-Z2863*'Assumptions (T&amp;D)'!$C$25)*'Assumptions (T&amp;D)'!$C$22)</f>
        <v>19.20766688</v>
      </c>
      <c r="AA3025" s="377">
        <f>(1/(1-'Assumptions (T&amp;D)'!AA$26))*(AA2862+AA2972+(AA2863-AA2972-AA2863*'Assumptions (T&amp;D)'!$C$25)*'Assumptions (T&amp;D)'!$C$22)</f>
        <v>19.9407053</v>
      </c>
      <c r="AB3025" s="377">
        <f>(1/(1-'Assumptions (T&amp;D)'!AB$26))*(AB2862+AB2972+(AB2863-AB2972-AB2863*'Assumptions (T&amp;D)'!$C$25)*'Assumptions (T&amp;D)'!$C$22)</f>
        <v>20.7022082</v>
      </c>
      <c r="AC3025" s="377">
        <f>(1/(1-'Assumptions (T&amp;D)'!AC$26))*(AC2862+AC2972+(AC2863-AC2972-AC2863*'Assumptions (T&amp;D)'!$C$25)*'Assumptions (T&amp;D)'!$C$22)</f>
        <v>21.49301394</v>
      </c>
      <c r="AD3025" s="377">
        <f>(1/(1-'Assumptions (T&amp;D)'!AD$26))*(AD2862+AD2972+(AD2863-AD2972-AD2863*'Assumptions (T&amp;D)'!$C$25)*'Assumptions (T&amp;D)'!$C$22)</f>
        <v>22.31398289</v>
      </c>
      <c r="AE3025" s="377">
        <f>(1/(1-'Assumptions (T&amp;D)'!AE$26))*(AE2862+AE2972+(AE2863-AE2972-AE2863*'Assumptions (T&amp;D)'!$C$25)*'Assumptions (T&amp;D)'!$C$22)</f>
        <v>23.16599797</v>
      </c>
      <c r="AF3025" s="377">
        <f>(1/(1-'Assumptions (T&amp;D)'!AF$26))*(AF2862+AF2972+(AF2863-AF2972-AF2863*'Assumptions (T&amp;D)'!$C$25)*'Assumptions (T&amp;D)'!$C$22)</f>
        <v>24.04996522</v>
      </c>
      <c r="AG3025" s="377">
        <f>(1/(1-'Assumptions (T&amp;D)'!AG$26))*(AG2862+AG2972+(AG2863-AG2972-AG2863*'Assumptions (T&amp;D)'!$C$25)*'Assumptions (T&amp;D)'!$C$22)</f>
        <v>24.96681434</v>
      </c>
      <c r="AH3025" s="377">
        <f>(1/(1-'Assumptions (T&amp;D)'!AH$26))*(AH2862+AH2972+(AH2863-AH2972-AH2863*'Assumptions (T&amp;D)'!$C$25)*'Assumptions (T&amp;D)'!$C$22)</f>
        <v>25.91749931</v>
      </c>
      <c r="AI3025" s="377">
        <f>(1/(1-'Assumptions (T&amp;D)'!AI$26))*(AI2862+AI2972+(AI2863-AI2972-AI2863*'Assumptions (T&amp;D)'!$C$25)*'Assumptions (T&amp;D)'!$C$22)</f>
        <v>26.90299895</v>
      </c>
      <c r="AJ3025" s="377">
        <f>(1/(1-'Assumptions (T&amp;D)'!AJ$26))*(AJ2862+AJ2972+(AJ2863-AJ2972-AJ2863*'Assumptions (T&amp;D)'!$C$25)*'Assumptions (T&amp;D)'!$C$22)</f>
        <v>27.92431754</v>
      </c>
      <c r="AK3025" s="377">
        <f>(1/(1-'Assumptions (T&amp;D)'!AK$26))*(AK2862+AK2972+(AK2863-AK2972-AK2863*'Assumptions (T&amp;D)'!$C$25)*'Assumptions (T&amp;D)'!$C$22)</f>
        <v>28.98248547</v>
      </c>
      <c r="AL3025" s="377">
        <f>(1/(1-'Assumptions (T&amp;D)'!AL$26))*(AL2862+AL2972+(AL2863-AL2972-AL2863*'Assumptions (T&amp;D)'!$C$25)*'Assumptions (T&amp;D)'!$C$22)</f>
        <v>30.07855983</v>
      </c>
      <c r="AM3025" s="377">
        <f>(1/(1-'Assumptions (T&amp;D)'!AM$26))*(AM2862+AM2972+(AM2863-AM2972-AM2863*'Assumptions (T&amp;D)'!$C$25)*'Assumptions (T&amp;D)'!$C$22)</f>
        <v>31.2136251</v>
      </c>
      <c r="AN3025" s="377">
        <f>(1/(1-'Assumptions (T&amp;D)'!AN$26))*(AN2862+AN2972+(AN2863-AN2972-AN2863*'Assumptions (T&amp;D)'!$C$25)*'Assumptions (T&amp;D)'!$C$22)</f>
        <v>32.38879383</v>
      </c>
      <c r="AO3025" s="377">
        <f>(1/(1-'Assumptions (T&amp;D)'!AO$26))*(AO2862+AO2972+(AO2863-AO2972-AO2863*'Assumptions (T&amp;D)'!$C$25)*'Assumptions (T&amp;D)'!$C$22)</f>
        <v>33.60520728</v>
      </c>
      <c r="AP3025" s="377">
        <f>(1/(1-'Assumptions (T&amp;D)'!AP$26))*(AP2862+AP2972+(AP2863-AP2972-AP2863*'Assumptions (T&amp;D)'!$C$25)*'Assumptions (T&amp;D)'!$C$22)</f>
        <v>34.86403616</v>
      </c>
      <c r="AQ3025" s="377">
        <f>(1/(1-'Assumptions (T&amp;D)'!AQ$26))*(AQ2862+AQ2972+(AQ2863-AQ2972-AQ2863*'Assumptions (T&amp;D)'!$C$25)*'Assumptions (T&amp;D)'!$C$22)</f>
        <v>36.16648131</v>
      </c>
      <c r="AR3025" s="377">
        <f>(1/(1-'Assumptions (T&amp;D)'!AR$26))*(AR2862+AR2972+(AR2863-AR2972-AR2863*'Assumptions (T&amp;D)'!$C$25)*'Assumptions (T&amp;D)'!$C$22)</f>
        <v>37.51377449</v>
      </c>
      <c r="AS3025" s="377">
        <f>(1/(1-'Assumptions (T&amp;D)'!AS$26))*(AS2862+AS2972+(AS2863-AS2972-AS2863*'Assumptions (T&amp;D)'!$C$25)*'Assumptions (T&amp;D)'!$C$22)</f>
        <v>38.90717908</v>
      </c>
      <c r="AT3025" s="377">
        <f>(1/(1-'Assumptions (T&amp;D)'!AT$26))*(AT2862+AT2972+(AT2863-AT2972-AT2863*'Assumptions (T&amp;D)'!$C$25)*'Assumptions (T&amp;D)'!$C$22)</f>
        <v>40.34799088</v>
      </c>
      <c r="AU3025" s="377">
        <f>(1/(1-'Assumptions (T&amp;D)'!AU$26))*(AU2862+AU2972+(AU2863-AU2972-AU2863*'Assumptions (T&amp;D)'!$C$25)*'Assumptions (T&amp;D)'!$C$22)</f>
        <v>41.83753887</v>
      </c>
      <c r="AV3025" s="377">
        <f>(1/(1-'Assumptions (T&amp;D)'!AV$26))*(AV2862+AV2972+(AV2863-AV2972-AV2863*'Assumptions (T&amp;D)'!$C$25)*'Assumptions (T&amp;D)'!$C$22)</f>
        <v>43.37718604</v>
      </c>
      <c r="AW3025" s="377">
        <f>(1/(1-'Assumptions (T&amp;D)'!AW$26))*(AW2862+AW2972+(AW2863-AW2972-AW2863*'Assumptions (T&amp;D)'!$C$25)*'Assumptions (T&amp;D)'!$C$22)</f>
        <v>44.96833021</v>
      </c>
      <c r="AX3025" s="377">
        <f>(1/(1-'Assumptions (T&amp;D)'!AX$26))*(AX2862+AX2972+(AX2863-AX2972-AX2863*'Assumptions (T&amp;D)'!$C$25)*'Assumptions (T&amp;D)'!$C$22)</f>
        <v>46.61240487</v>
      </c>
      <c r="AY3025" s="377">
        <f>(1/(1-'Assumptions (T&amp;D)'!AY$26))*(AY2862+AY2972+(AY2863-AY2972-AY2863*'Assumptions (T&amp;D)'!$C$25)*'Assumptions (T&amp;D)'!$C$22)</f>
        <v>48.31088003</v>
      </c>
      <c r="AZ3025" s="377">
        <f>(1/(1-'Assumptions (T&amp;D)'!AZ$26))*(AZ2862+AZ2972+(AZ2863-AZ2972-AZ2863*'Assumptions (T&amp;D)'!$C$25)*'Assumptions (T&amp;D)'!$C$22)</f>
        <v>50.06526315</v>
      </c>
      <c r="BA3025" s="377">
        <f>(1/(1-'Assumptions (T&amp;D)'!BA$26))*(BA2862+BA2972+(BA2863-BA2972-BA2863*'Assumptions (T&amp;D)'!$C$25)*'Assumptions (T&amp;D)'!$C$22)</f>
        <v>51.85714781</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32.99462747</v>
      </c>
      <c r="D3026" s="372">
        <f>IF(D3025-D2862-D2973-D2920&gt;0,(1-'Assumptions (T&amp;D)'!D$26)*(D3025-D2862-D2973+D2920)-D2867+D2868+Model!D2973,D3025-D2862-D2867+D2868+D2920)</f>
        <v>34.72324055</v>
      </c>
      <c r="E3026" s="372">
        <f>IF(E3025-E2862-E2973-E2920&gt;0,(1-'Assumptions (T&amp;D)'!E$26)*(E3025-E2862-E2973+E2920)-E2867+E2868+Model!E2973,E3025-E2862-E2867+E2868+E2920)</f>
        <v>35.7655034</v>
      </c>
      <c r="F3026" s="372">
        <f>IF(F3025-F2862-F2973-F2920&gt;0,(1-'Assumptions (T&amp;D)'!F$26)*(F3025-F2862-F2973+F2920)-F2867+F2868+Model!F2973,F3025-F2862-F2867+F2868+F2920)</f>
        <v>37.85843283</v>
      </c>
      <c r="G3026" s="372">
        <f>IF(G3025-G2862-G2973-G2920&gt;0,(1-'Assumptions (T&amp;D)'!G$26)*(G3025-G2862-G2973+G2920)-G2867+G2868+Model!G2973,G3025-G2862-G2867+G2868+G2920)</f>
        <v>39.45336723</v>
      </c>
      <c r="H3026" s="372">
        <f>IF(H3025-H2862-H2973-H2920&gt;0,(1-'Assumptions (T&amp;D)'!H$26)*(H3025-H2862-H2973+H2920)-H2867+H2868+Model!H2973,H3025-H2862-H2867+H2868+H2920)</f>
        <v>42.03185241</v>
      </c>
      <c r="I3026" s="372">
        <f>IF(I3025-I2862-I2973-I2920&gt;0,(1-'Assumptions (T&amp;D)'!I$26)*(I3025-I2862-I2973+I2920)-I2867+I2868+Model!I2973,I3025-I2862-I2867+I2868+I2920)</f>
        <v>44.22991363</v>
      </c>
      <c r="J3026" s="372">
        <f>IF(J3025-J2862-J2973-J2920&gt;0,(1-'Assumptions (T&amp;D)'!J$26)*(J3025-J2862-J2973+J2920)-J2867+J2868+Model!J2973,J3025-J2862-J2867+J2868+J2920)</f>
        <v>46.23360365</v>
      </c>
      <c r="K3026" s="372">
        <f>IF(K3025-K2862-K2973-K2920&gt;0,(1-'Assumptions (T&amp;D)'!K$26)*(K3025-K2862-K2973+K2920)-K2867+K2868+Model!K2973,K3025-K2862-K2867+K2868+K2920)</f>
        <v>48.15563976</v>
      </c>
      <c r="L3026" s="372">
        <f>IF(L3025-L2862-L2973-L2920&gt;0,(1-'Assumptions (T&amp;D)'!L$26)*(L3025-L2862-L2973+L2920)-L2867+L2868+Model!L2973,L3025-L2862-L2867+L2868+L2920)</f>
        <v>50.84462204</v>
      </c>
      <c r="M3026" s="372">
        <f>IF(M3025-M2862-M2973-M2920&gt;0,(1-'Assumptions (T&amp;D)'!M$26)*(M3025-M2862-M2973+M2920)-M2867+M2868+Model!M2973,M3025-M2862-M2867+M2868+M2920)</f>
        <v>54.97500363</v>
      </c>
      <c r="N3026" s="372">
        <f>IF(N3025-N2862-N2973-N2920&gt;0,(1-'Assumptions (T&amp;D)'!N$26)*(N3025-N2862-N2973+N2920)-N2867+N2868+Model!N2973,N3025-N2862-N2867+N2868+N2920)</f>
        <v>56.20838909</v>
      </c>
      <c r="O3026" s="372">
        <f>IF(O3025-O2862-O2973-O2920&gt;0,(1-'Assumptions (T&amp;D)'!O$26)*(O3025-O2862-O2973+O2920)-O2867+O2868+Model!O2973,O3025-O2862-O2867+O2868+O2920)</f>
        <v>58.4385257</v>
      </c>
      <c r="P3026" s="372">
        <f>IF(P3025-P2862-P2973-P2920&gt;0,(1-'Assumptions (T&amp;D)'!P$26)*(P3025-P2862-P2973+P2920)-P2867+P2868+Model!P2973,P3025-P2862-P2867+P2868+P2920)</f>
        <v>61.0092095</v>
      </c>
      <c r="Q3026" s="372">
        <f>IF(Q3025-Q2862-Q2973-Q2920&gt;0,(1-'Assumptions (T&amp;D)'!Q$26)*(Q3025-Q2862-Q2973+Q2920)-Q2867+Q2868+Model!Q2973,Q3025-Q2862-Q2867+Q2868+Q2920)</f>
        <v>62.93172646</v>
      </c>
      <c r="R3026" s="372">
        <f>IF(R3025-R2862-R2973-R2920&gt;0,(1-'Assumptions (T&amp;D)'!R$26)*(R3025-R2862-R2973+R2920)-R2867+R2868+Model!R2973,R3025-R2862-R2867+R2868+R2920)</f>
        <v>65.89793661</v>
      </c>
      <c r="S3026" s="372">
        <f>IF(S3025-S2862-S2973-S2920&gt;0,(1-'Assumptions (T&amp;D)'!S$26)*(S3025-S2862-S2973+S2920)-S2867+S2868+Model!S2973,S3025-S2862-S2867+S2868+S2920)</f>
        <v>68.95722155</v>
      </c>
      <c r="T3026" s="372">
        <f>IF(T3025-T2862-T2973-T2920&gt;0,(1-'Assumptions (T&amp;D)'!T$26)*(T3025-T2862-T2973+T2920)-T2867+T2868+Model!T2973,T3025-T2862-T2867+T2868+T2920)</f>
        <v>0.820825752</v>
      </c>
      <c r="U3026" s="372">
        <f>IF(U3025-U2862-U2973-U2920&gt;0,(1-'Assumptions (T&amp;D)'!U$26)*(U3025-U2862-U2973+U2920)-U2867+U2868+Model!U2973,U3025-U2862-U2867+U2868+U2920)</f>
        <v>-1.07107011</v>
      </c>
      <c r="V3026" s="372">
        <f>IF(V3025-V2862-V2973-V2920&gt;0,(1-'Assumptions (T&amp;D)'!V$26)*(V3025-V2862-V2973+V2920)-V2867+V2868+Model!V2973,V3025-V2862-V2867+V2868+V2920)</f>
        <v>-0.8986865021</v>
      </c>
      <c r="W3026" s="372">
        <f>IF(W3025-W2862-W2973-W2920&gt;0,(1-'Assumptions (T&amp;D)'!W$26)*(W3025-W2862-W2973+W2920)-W2867+W2868+Model!W2973,W3025-W2862-W2867+W2868+W2920)</f>
        <v>-0.8054950335</v>
      </c>
      <c r="X3026" s="372">
        <f>IF(X3025-X2862-X2973-X2920&gt;0,(1-'Assumptions (T&amp;D)'!X$26)*(X3025-X2862-X2973+X2920)-X2867+X2868+Model!X2973,X3025-X2862-X2867+X2868+X2920)</f>
        <v>-1.058219055</v>
      </c>
      <c r="Y3026" s="372">
        <f>IF(Y3025-Y2862-Y2973-Y2920&gt;0,(1-'Assumptions (T&amp;D)'!Y$26)*(Y3025-Y2862-Y2973+Y2920)-Y2867+Y2868+Model!Y2973,Y3025-Y2862-Y2867+Y2868+Y2920)</f>
        <v>-1.115950271</v>
      </c>
      <c r="Z3026" s="372">
        <f>IF(Z3025-Z2862-Z2973-Z2920&gt;0,(1-'Assumptions (T&amp;D)'!Z$26)*(Z3025-Z2862-Z2973+Z2920)-Z2867+Z2868+Model!Z2973,Z3025-Z2862-Z2867+Z2868+Z2920)</f>
        <v>-1.143940302</v>
      </c>
      <c r="AA3026" s="372">
        <f>IF(AA3025-AA2862-AA2973-AA2920&gt;0,(1-'Assumptions (T&amp;D)'!AA$26)*(AA3025-AA2862-AA2973+AA2920)-AA2867+AA2868+Model!AA2973,AA3025-AA2862-AA2867+AA2868+AA2920)</f>
        <v>-1.183186409</v>
      </c>
      <c r="AB3026" s="372">
        <f>IF(AB3025-AB2862-AB2973-AB2920&gt;0,(1-'Assumptions (T&amp;D)'!AB$26)*(AB3025-AB2862-AB2973+AB2920)-AB2867+AB2868+Model!AB2973,AB3025-AB2862-AB2867+AB2868+AB2920)</f>
        <v>-1.24546639</v>
      </c>
      <c r="AC3026" s="372">
        <f>IF(AC3025-AC2862-AC2973-AC2920&gt;0,(1-'Assumptions (T&amp;D)'!AC$26)*(AC3025-AC2862-AC2973+AC2920)-AC2867+AC2868+Model!AC2973,AC3025-AC2862-AC2867+AC2868+AC2920)</f>
        <v>-1.305699977</v>
      </c>
      <c r="AD3026" s="372">
        <f>IF(AD3025-AD2862-AD2973-AD2920&gt;0,(1-'Assumptions (T&amp;D)'!AD$26)*(AD3025-AD2862-AD2973+AD2920)-AD2867+AD2868+Model!AD2973,AD3025-AD2862-AD2867+AD2868+AD2920)</f>
        <v>-1.357377934</v>
      </c>
      <c r="AE3026" s="372">
        <f>IF(AE3025-AE2862-AE2973-AE2920&gt;0,(1-'Assumptions (T&amp;D)'!AE$26)*(AE3025-AE2862-AE2973+AE2920)-AE2867+AE2868+Model!AE2973,AE3025-AE2862-AE2867+AE2868+AE2920)</f>
        <v>-1.409588811</v>
      </c>
      <c r="AF3026" s="372">
        <f>IF(AF3025-AF2862-AF2973-AF2920&gt;0,(1-'Assumptions (T&amp;D)'!AF$26)*(AF3025-AF2862-AF2973+AF2920)-AF2867+AF2868+Model!AF2973,AF3025-AF2862-AF2867+AF2868+AF2920)</f>
        <v>-1.413845185</v>
      </c>
      <c r="AG3026" s="372">
        <f>IF(AG3025-AG2862-AG2973-AG2920&gt;0,(1-'Assumptions (T&amp;D)'!AG$26)*(AG3025-AG2862-AG2973+AG2920)-AG2867+AG2868+Model!AG2973,AG3025-AG2862-AG2867+AG2868+AG2920)</f>
        <v>-1.400679661</v>
      </c>
      <c r="AH3026" s="372">
        <f>IF(AH3025-AH2862-AH2973-AH2920&gt;0,(1-'Assumptions (T&amp;D)'!AH$26)*(AH3025-AH2862-AH2973+AH2920)-AH2867+AH2868+Model!AH2973,AH3025-AH2862-AH2867+AH2868+AH2920)</f>
        <v>-1.369937465</v>
      </c>
      <c r="AI3026" s="372">
        <f>IF(AI3025-AI2862-AI2973-AI2920&gt;0,(1-'Assumptions (T&amp;D)'!AI$26)*(AI3025-AI2862-AI2973+AI2920)-AI2867+AI2868+Model!AI2973,AI3025-AI2862-AI2867+AI2868+AI2920)</f>
        <v>-1.390710023</v>
      </c>
      <c r="AJ3026" s="372">
        <f>IF(AJ3025-AJ2862-AJ2973-AJ2920&gt;0,(1-'Assumptions (T&amp;D)'!AJ$26)*(AJ3025-AJ2862-AJ2973+AJ2920)-AJ2867+AJ2868+Model!AJ2973,AJ3025-AJ2862-AJ2867+AJ2868+AJ2920)</f>
        <v>-1.418974699</v>
      </c>
      <c r="AK3026" s="372">
        <f>IF(AK3025-AK2862-AK2973-AK2920&gt;0,(1-'Assumptions (T&amp;D)'!AK$26)*(AK3025-AK2862-AK2973+AK2920)-AK2867+AK2868+Model!AK2973,AK3025-AK2862-AK2867+AK2868+AK2920)</f>
        <v>-1.453704018</v>
      </c>
      <c r="AL3026" s="372">
        <f>IF(AL3025-AL2862-AL2973-AL2920&gt;0,(1-'Assumptions (T&amp;D)'!AL$26)*(AL3025-AL2862-AL2973+AL2920)-AL2867+AL2868+Model!AL2973,AL3025-AL2862-AL2867+AL2868+AL2920)</f>
        <v>-1.500390665</v>
      </c>
      <c r="AM3026" s="372">
        <f>IF(AM3025-AM2862-AM2973-AM2920&gt;0,(1-'Assumptions (T&amp;D)'!AM$26)*(AM3025-AM2862-AM2973+AM2920)-AM2867+AM2868+Model!AM2973,AM3025-AM2862-AM2867+AM2868+AM2920)</f>
        <v>-1.533161388</v>
      </c>
      <c r="AN3026" s="372">
        <f>IF(AN3025-AN2862-AN2973-AN2920&gt;0,(1-'Assumptions (T&amp;D)'!AN$26)*(AN3025-AN2862-AN2973+AN2920)-AN2867+AN2868+Model!AN2973,AN3025-AN2862-AN2867+AN2868+AN2920)</f>
        <v>-1.554567309</v>
      </c>
      <c r="AO3026" s="372">
        <f>IF(AO3025-AO2862-AO2973-AO2920&gt;0,(1-'Assumptions (T&amp;D)'!AO$26)*(AO3025-AO2862-AO2973+AO2920)-AO2867+AO2868+Model!AO2973,AO3025-AO2862-AO2867+AO2868+AO2920)</f>
        <v>-1.561835062</v>
      </c>
      <c r="AP3026" s="372">
        <f>IF(AP3025-AP2862-AP2973-AP2920&gt;0,(1-'Assumptions (T&amp;D)'!AP$26)*(AP3025-AP2862-AP2973+AP2920)-AP2867+AP2868+Model!AP2973,AP3025-AP2862-AP2867+AP2868+AP2920)</f>
        <v>-1.560934583</v>
      </c>
      <c r="AQ3026" s="372">
        <f>IF(AQ3025-AQ2862-AQ2973-AQ2920&gt;0,(1-'Assumptions (T&amp;D)'!AQ$26)*(AQ3025-AQ2862-AQ2973+AQ2920)-AQ2867+AQ2868+Model!AQ2973,AQ3025-AQ2862-AQ2867+AQ2868+AQ2920)</f>
        <v>-1.551757183</v>
      </c>
      <c r="AR3026" s="372">
        <f>IF(AR3025-AR2862-AR2973-AR2920&gt;0,(1-'Assumptions (T&amp;D)'!AR$26)*(AR3025-AR2862-AR2973+AR2920)-AR2867+AR2868+Model!AR2973,AR3025-AR2862-AR2867+AR2868+AR2920)</f>
        <v>-1.536129356</v>
      </c>
      <c r="AS3026" s="372">
        <f>IF(AS3025-AS2862-AS2973-AS2920&gt;0,(1-'Assumptions (T&amp;D)'!AS$26)*(AS3025-AS2862-AS2973+AS2920)-AS2867+AS2868+Model!AS2973,AS3025-AS2862-AS2867+AS2868+AS2920)</f>
        <v>-1.515120788</v>
      </c>
      <c r="AT3026" s="372">
        <f>IF(AT3025-AT2862-AT2973-AT2920&gt;0,(1-'Assumptions (T&amp;D)'!AT$26)*(AT3025-AT2862-AT2973+AT2920)-AT2867+AT2868+Model!AT2973,AT3025-AT2862-AT2867+AT2868+AT2920)</f>
        <v>-1.487150964</v>
      </c>
      <c r="AU3026" s="372">
        <f>IF(AU3025-AU2862-AU2973-AU2920&gt;0,(1-'Assumptions (T&amp;D)'!AU$26)*(AU3025-AU2862-AU2973+AU2920)-AU2867+AU2868+Model!AU2973,AU3025-AU2862-AU2867+AU2868+AU2920)</f>
        <v>-1.451953136</v>
      </c>
      <c r="AV3026" s="372">
        <f>IF(AV3025-AV2862-AV2973-AV2920&gt;0,(1-'Assumptions (T&amp;D)'!AV$26)*(AV3025-AV2862-AV2973+AV2920)-AV2867+AV2868+Model!AV2973,AV3025-AV2862-AV2867+AV2868+AV2920)</f>
        <v>-1.409252735</v>
      </c>
      <c r="AW3026" s="372">
        <f>IF(AW3025-AW2862-AW2973-AW2920&gt;0,(1-'Assumptions (T&amp;D)'!AW$26)*(AW3025-AW2862-AW2973+AW2920)-AW2867+AW2868+Model!AW2973,AW3025-AW2862-AW2867+AW2868+AW2920)</f>
        <v>-1.358767166</v>
      </c>
      <c r="AX3026" s="372">
        <f>IF(AX3025-AX2862-AX2973-AX2920&gt;0,(1-'Assumptions (T&amp;D)'!AX$26)*(AX3025-AX2862-AX2973+AX2920)-AX2867+AX2868+Model!AX2973,AX3025-AX2862-AX2867+AX2868+AX2920)</f>
        <v>-1.300205598</v>
      </c>
      <c r="AY3026" s="372">
        <f>IF(AY3025-AY2862-AY2973-AY2920&gt;0,(1-'Assumptions (T&amp;D)'!AY$26)*(AY3025-AY2862-AY2973+AY2920)-AY2867+AY2868+Model!AY2973,AY3025-AY2862-AY2867+AY2868+AY2920)</f>
        <v>-1.233268752</v>
      </c>
      <c r="AZ3026" s="372">
        <f>IF(AZ3025-AZ2862-AZ2973-AZ2920&gt;0,(1-'Assumptions (T&amp;D)'!AZ$26)*(AZ3025-AZ2862-AZ2973+AZ2920)-AZ2867+AZ2868+Model!AZ2973,AZ3025-AZ2862-AZ2867+AZ2868+AZ2920)</f>
        <v>-1.157648676</v>
      </c>
      <c r="BA3026" s="372">
        <f>IF(BA3025-BA2862-BA2973-BA2920&gt;0,(1-'Assumptions (T&amp;D)'!BA$26)*(BA3025-BA2862-BA2973+BA2920)-BA2867+BA2868+Model!BA2973,BA3025-BA2862-BA2867+BA2868+BA2920)</f>
        <v>-0.7711897769</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18.75392969</v>
      </c>
      <c r="D3027" s="372">
        <f>IF(D3025-D2862-D2973-D2920&gt;0,'Assumptions (T&amp;D)'!D$26*(D3025-D2862-D2973+D2920),0)</f>
        <v>19.61265625</v>
      </c>
      <c r="E3027" s="372">
        <f>IF(E3025-E2862-E2973-E2920&gt;0,'Assumptions (T&amp;D)'!E$26*(E3025-E2862-E2973+E2920),0)</f>
        <v>20.06008362</v>
      </c>
      <c r="F3027" s="372">
        <f>IF(F3025-F2862-F2973-F2920&gt;0,'Assumptions (T&amp;D)'!F$26*(F3025-F2862-F2973+F2920),0)</f>
        <v>21.0517558</v>
      </c>
      <c r="G3027" s="372">
        <f>IF(G3025-G2862-G2973-G2920&gt;0,'Assumptions (T&amp;D)'!G$26*(G3025-G2862-G2973+G2920),0)</f>
        <v>21.95169221</v>
      </c>
      <c r="H3027" s="372">
        <f>IF(H3025-H2862-H2973-H2920&gt;0,'Assumptions (T&amp;D)'!H$26*(H3025-H2862-H2973+H2920),0)</f>
        <v>23.26691511</v>
      </c>
      <c r="I3027" s="372">
        <f>IF(I3025-I2862-I2973-I2920&gt;0,'Assumptions (T&amp;D)'!I$26*(I3025-I2862-I2973+I2920),0)</f>
        <v>24.54513236</v>
      </c>
      <c r="J3027" s="372">
        <f>IF(J3025-J2862-J2973-J2920&gt;0,'Assumptions (T&amp;D)'!J$26*(J3025-J2862-J2973+J2920),0)</f>
        <v>25.69007322</v>
      </c>
      <c r="K3027" s="372">
        <f>IF(K3025-K2862-K2973-K2920&gt;0,'Assumptions (T&amp;D)'!K$26*(K3025-K2862-K2973+K2920),0)</f>
        <v>26.94013386</v>
      </c>
      <c r="L3027" s="372">
        <f>IF(L3025-L2862-L2973-L2920&gt;0,'Assumptions (T&amp;D)'!L$26*(L3025-L2862-L2973+L2920),0)</f>
        <v>28.2595948</v>
      </c>
      <c r="M3027" s="372">
        <f>IF(M3025-M2862-M2973-M2920&gt;0,'Assumptions (T&amp;D)'!M$26*(M3025-M2862-M2973+M2920),0)</f>
        <v>30.28729948</v>
      </c>
      <c r="N3027" s="372">
        <f>IF(N3025-N2862-N2973-N2920&gt;0,'Assumptions (T&amp;D)'!N$26*(N3025-N2862-N2973+N2920),0)</f>
        <v>30.9941045</v>
      </c>
      <c r="O3027" s="372">
        <f>IF(O3025-O2862-O2973-O2920&gt;0,'Assumptions (T&amp;D)'!O$26*(O3025-O2862-O2973+O2920),0)</f>
        <v>32.30853588</v>
      </c>
      <c r="P3027" s="372">
        <f>IF(P3025-P2862-P2973-P2920&gt;0,'Assumptions (T&amp;D)'!P$26*(P3025-P2862-P2973+P2920),0)</f>
        <v>33.74197268</v>
      </c>
      <c r="Q3027" s="372">
        <f>IF(Q3025-Q2862-Q2973-Q2920&gt;0,'Assumptions (T&amp;D)'!Q$26*(Q3025-Q2862-Q2973+Q2920),0)</f>
        <v>35.20471162</v>
      </c>
      <c r="R3027" s="372">
        <f>IF(R3025-R2862-R2973-R2920&gt;0,'Assumptions (T&amp;D)'!R$26*(R3025-R2862-R2973+R2920),0)</f>
        <v>36.82470343</v>
      </c>
      <c r="S3027" s="372">
        <f>IF(S3025-S2862-S2973-S2920&gt;0,'Assumptions (T&amp;D)'!S$26*(S3025-S2862-S2973+S2920),0)</f>
        <v>38.50544384</v>
      </c>
      <c r="T3027" s="372">
        <f>IF(T3025-T2862-T2973-T2920&gt;0,'Assumptions (T&amp;D)'!T$26*(T3025-T2862-T2973+T2920),0)</f>
        <v>1.310468915</v>
      </c>
      <c r="U3027" s="372">
        <f>IF(U3025-U2862-U2973-U2920&gt;0,'Assumptions (T&amp;D)'!U$26*(U3025-U2862-U2973+U2920),0)</f>
        <v>0.1011504734</v>
      </c>
      <c r="V3027" s="372">
        <f>IF(V3025-V2862-V2973-V2920&gt;0,'Assumptions (T&amp;D)'!V$26*(V3025-V2862-V2973+V2920),0)</f>
        <v>0.128853894</v>
      </c>
      <c r="W3027" s="372">
        <f>IF(W3025-W2862-W2973-W2920&gt;0,'Assumptions (T&amp;D)'!W$26*(W3025-W2862-W2973+W2920),0)</f>
        <v>0.1379550046</v>
      </c>
      <c r="X3027" s="372">
        <f>IF(X3025-X2862-X2973-X2920&gt;0,'Assumptions (T&amp;D)'!X$26*(X3025-X2862-X2973+X2920),0)</f>
        <v>0.1605126523</v>
      </c>
      <c r="Y3027" s="372">
        <f>IF(Y3025-Y2862-Y2973-Y2920&gt;0,'Assumptions (T&amp;D)'!Y$26*(Y3025-Y2862-Y2973+Y2920),0)</f>
        <v>0.1817754658</v>
      </c>
      <c r="Z3027" s="372">
        <f>IF(Z3025-Z2862-Z2973-Z2920&gt;0,'Assumptions (T&amp;D)'!Z$26*(Z3025-Z2862-Z2973+Z2920),0)</f>
        <v>0.1989973668</v>
      </c>
      <c r="AA3027" s="372">
        <f>IF(AA3025-AA2862-AA2973-AA2920&gt;0,'Assumptions (T&amp;D)'!AA$26*(AA3025-AA2862-AA2973+AA2920),0)</f>
        <v>0.2137496925</v>
      </c>
      <c r="AB3027" s="372">
        <f>IF(AB3025-AB2862-AB2973-AB2920&gt;0,'Assumptions (T&amp;D)'!AB$26*(AB3025-AB2862-AB2973+AB2920),0)</f>
        <v>0.2278369277</v>
      </c>
      <c r="AC3027" s="372">
        <f>IF(AC3025-AC2862-AC2973-AC2920&gt;0,'Assumptions (T&amp;D)'!AC$26*(AC3025-AC2862-AC2973+AC2920),0)</f>
        <v>0.242523372</v>
      </c>
      <c r="AD3027" s="372">
        <f>IF(AD3025-AD2862-AD2973-AD2920&gt;0,'Assumptions (T&amp;D)'!AD$26*(AD3025-AD2862-AD2973+AD2920),0)</f>
        <v>0.2599309692</v>
      </c>
      <c r="AE3027" s="372">
        <f>IF(AE3025-AE2862-AE2973-AE2920&gt;0,'Assumptions (T&amp;D)'!AE$26*(AE3025-AE2862-AE2973+AE2920),0)</f>
        <v>0.2820978518</v>
      </c>
      <c r="AF3027" s="372">
        <f>IF(AF3025-AF2862-AF2973-AF2920&gt;0,'Assumptions (T&amp;D)'!AF$26*(AF3025-AF2862-AF2973+AF2920),0)</f>
        <v>0.3063142772</v>
      </c>
      <c r="AG3027" s="372">
        <f>IF(AG3025-AG2862-AG2973-AG2920&gt;0,'Assumptions (T&amp;D)'!AG$26*(AG3025-AG2862-AG2973+AG2920),0)</f>
        <v>0.3260067526</v>
      </c>
      <c r="AH3027" s="372">
        <f>IF(AH3025-AH2862-AH2973-AH2920&gt;0,'Assumptions (T&amp;D)'!AH$26*(AH3025-AH2862-AH2973+AH2920),0)</f>
        <v>0.3431182078</v>
      </c>
      <c r="AI3027" s="372">
        <f>IF(AI3025-AI2862-AI2973-AI2920&gt;0,'Assumptions (T&amp;D)'!AI$26*(AI3025-AI2862-AI2973+AI2920),0)</f>
        <v>0.3618684522</v>
      </c>
      <c r="AJ3027" s="372">
        <f>IF(AJ3025-AJ2862-AJ2973-AJ2920&gt;0,'Assumptions (T&amp;D)'!AJ$26*(AJ3025-AJ2862-AJ2973+AJ2920),0)</f>
        <v>0.3829940673</v>
      </c>
      <c r="AK3027" s="372">
        <f>IF(AK3025-AK2862-AK2973-AK2920&gt;0,'Assumptions (T&amp;D)'!AK$26*(AK3025-AK2862-AK2973+AK2920),0)</f>
        <v>0.4114044201</v>
      </c>
      <c r="AL3027" s="372">
        <f>IF(AL3025-AL2862-AL2973-AL2920&gt;0,'Assumptions (T&amp;D)'!AL$26*(AL3025-AL2862-AL2973+AL2920),0)</f>
        <v>0.4482429413</v>
      </c>
      <c r="AM3027" s="372">
        <f>IF(AM3025-AM2862-AM2973-AM2920&gt;0,'Assumptions (T&amp;D)'!AM$26*(AM3025-AM2862-AM2973+AM2920),0)</f>
        <v>0.4893034166</v>
      </c>
      <c r="AN3027" s="372">
        <f>IF(AN3025-AN2862-AN2973-AN2920&gt;0,'Assumptions (T&amp;D)'!AN$26*(AN3025-AN2862-AN2973+AN2920),0)</f>
        <v>0.5267399075</v>
      </c>
      <c r="AO3027" s="372">
        <f>IF(AO3025-AO2862-AO2973-AO2920&gt;0,'Assumptions (T&amp;D)'!AO$26*(AO3025-AO2862-AO2973+AO2920),0)</f>
        <v>0.5580815478</v>
      </c>
      <c r="AP3027" s="372">
        <f>IF(AP3025-AP2862-AP2973-AP2920&gt;0,'Assumptions (T&amp;D)'!AP$26*(AP3025-AP2862-AP2973+AP2920),0)</f>
        <v>0.5896096984</v>
      </c>
      <c r="AQ3027" s="372">
        <f>IF(AQ3025-AQ2862-AQ2973-AQ2920&gt;0,'Assumptions (T&amp;D)'!AQ$26*(AQ3025-AQ2862-AQ2973+AQ2920),0)</f>
        <v>0.6215362612</v>
      </c>
      <c r="AR3027" s="372">
        <f>IF(AR3025-AR2862-AR2973-AR2920&gt;0,'Assumptions (T&amp;D)'!AR$26*(AR3025-AR2862-AR2973+AR2920),0)</f>
        <v>0.6560177247</v>
      </c>
      <c r="AS3027" s="372">
        <f>IF(AS3025-AS2862-AS2973-AS2920&gt;0,'Assumptions (T&amp;D)'!AS$26*(AS3025-AS2862-AS2973+AS2920),0)</f>
        <v>0.6944634176</v>
      </c>
      <c r="AT3027" s="372">
        <f>IF(AT3025-AT2862-AT2973-AT2920&gt;0,'Assumptions (T&amp;D)'!AT$26*(AT3025-AT2862-AT2973+AT2920),0)</f>
        <v>0.7356423724</v>
      </c>
      <c r="AU3027" s="372">
        <f>IF(AU3025-AU2862-AU2973-AU2920&gt;0,'Assumptions (T&amp;D)'!AU$26*(AU3025-AU2862-AU2973+AU2920),0)</f>
        <v>0.7796475487</v>
      </c>
      <c r="AV3027" s="372">
        <f>IF(AV3025-AV2862-AV2973-AV2920&gt;0,'Assumptions (T&amp;D)'!AV$26*(AV3025-AV2862-AV2973+AV2920),0)</f>
        <v>0.8265745117</v>
      </c>
      <c r="AW3027" s="372">
        <f>IF(AW3025-AW2862-AW2973-AW2920&gt;0,'Assumptions (T&amp;D)'!AW$26*(AW3025-AW2862-AW2973+AW2920),0)</f>
        <v>0.876521499</v>
      </c>
      <c r="AX3027" s="372">
        <f>IF(AX3025-AX2862-AX2973-AX2920&gt;0,'Assumptions (T&amp;D)'!AX$26*(AX3025-AX2862-AX2973+AX2920),0)</f>
        <v>0.9295894884</v>
      </c>
      <c r="AY3027" s="372">
        <f>IF(AY3025-AY2862-AY2973-AY2920&gt;0,'Assumptions (T&amp;D)'!AY$26*(AY3025-AY2862-AY2973+AY2920),0)</f>
        <v>0.9858822686</v>
      </c>
      <c r="AZ3027" s="372">
        <f>IF(AZ3025-AZ2862-AZ2973-AZ2920&gt;0,'Assumptions (T&amp;D)'!AZ$26*(AZ3025-AZ2862-AZ2973+AZ2920),0)</f>
        <v>1.04550651</v>
      </c>
      <c r="BA3027" s="372">
        <f>IF(BA3025-BA2862-BA2973-BA2920&gt;0,'Assumptions (T&amp;D)'!BA$26*(BA3025-BA2862-BA2973+BA2920),0)</f>
        <v>1.110401364</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889.8896552</v>
      </c>
      <c r="Z3533" s="394">
        <f t="shared" si="100"/>
        <v>1779.77931</v>
      </c>
      <c r="AA3533" s="394">
        <f t="shared" si="100"/>
        <v>2669.668966</v>
      </c>
      <c r="AB3533" s="394">
        <f t="shared" si="100"/>
        <v>3559.558621</v>
      </c>
      <c r="AC3533" s="394">
        <f t="shared" si="100"/>
        <v>4449.448276</v>
      </c>
      <c r="AD3533" s="394">
        <f t="shared" si="100"/>
        <v>5339.337931</v>
      </c>
      <c r="AE3533" s="394">
        <f t="shared" si="100"/>
        <v>6229.227586</v>
      </c>
      <c r="AF3533" s="394">
        <f t="shared" si="100"/>
        <v>7119.117241</v>
      </c>
      <c r="AG3533" s="394">
        <f t="shared" si="100"/>
        <v>8009.006897</v>
      </c>
      <c r="AH3533" s="394">
        <f t="shared" si="100"/>
        <v>8898.896552</v>
      </c>
      <c r="AI3533" s="394">
        <f t="shared" si="100"/>
        <v>9788.786207</v>
      </c>
      <c r="AJ3533" s="394">
        <f t="shared" si="100"/>
        <v>10678.67586</v>
      </c>
      <c r="AK3533" s="394">
        <f t="shared" si="100"/>
        <v>11568.56552</v>
      </c>
      <c r="AL3533" s="394">
        <f t="shared" si="100"/>
        <v>12458.45517</v>
      </c>
      <c r="AM3533" s="394">
        <f t="shared" si="100"/>
        <v>13348.34483</v>
      </c>
      <c r="AN3533" s="394">
        <f t="shared" si="100"/>
        <v>14238.23448</v>
      </c>
      <c r="AO3533" s="394">
        <f t="shared" si="100"/>
        <v>15128.12414</v>
      </c>
      <c r="AP3533" s="394">
        <f t="shared" si="100"/>
        <v>16018.01379</v>
      </c>
      <c r="AQ3533" s="394">
        <f t="shared" si="100"/>
        <v>16907.90345</v>
      </c>
      <c r="AR3533" s="394">
        <f t="shared" si="100"/>
        <v>17797.7931</v>
      </c>
      <c r="AS3533" s="394">
        <f t="shared" si="100"/>
        <v>18687.68276</v>
      </c>
      <c r="AT3533" s="394">
        <f t="shared" si="100"/>
        <v>19577.57241</v>
      </c>
      <c r="AU3533" s="394">
        <f t="shared" si="100"/>
        <v>20467.46207</v>
      </c>
      <c r="AV3533" s="394">
        <f t="shared" si="100"/>
        <v>21357.35172</v>
      </c>
      <c r="AW3533" s="394">
        <f t="shared" si="100"/>
        <v>22247.24138</v>
      </c>
      <c r="AX3533" s="394">
        <f t="shared" si="100"/>
        <v>23137.13103</v>
      </c>
      <c r="AY3533" s="394">
        <f t="shared" si="100"/>
        <v>24027.02069</v>
      </c>
      <c r="AZ3533" s="394">
        <f t="shared" si="100"/>
        <v>24916.91034</v>
      </c>
      <c r="BA3533" s="394">
        <f t="shared" si="100"/>
        <v>25806.8</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889.8896552</v>
      </c>
      <c r="Y3534" s="396">
        <f t="shared" si="102"/>
        <v>1779.77931</v>
      </c>
      <c r="Z3534" s="396">
        <f t="shared" si="102"/>
        <v>2669.668966</v>
      </c>
      <c r="AA3534" s="396">
        <f t="shared" si="102"/>
        <v>3559.558621</v>
      </c>
      <c r="AB3534" s="396">
        <f t="shared" si="102"/>
        <v>4449.448276</v>
      </c>
      <c r="AC3534" s="396">
        <f t="shared" si="102"/>
        <v>5339.337931</v>
      </c>
      <c r="AD3534" s="396">
        <f t="shared" si="102"/>
        <v>6229.227586</v>
      </c>
      <c r="AE3534" s="396">
        <f t="shared" si="102"/>
        <v>7119.117241</v>
      </c>
      <c r="AF3534" s="396">
        <f t="shared" si="102"/>
        <v>8009.006897</v>
      </c>
      <c r="AG3534" s="396">
        <f t="shared" si="102"/>
        <v>8898.896552</v>
      </c>
      <c r="AH3534" s="396">
        <f t="shared" si="102"/>
        <v>9788.786207</v>
      </c>
      <c r="AI3534" s="396">
        <f t="shared" si="102"/>
        <v>10678.67586</v>
      </c>
      <c r="AJ3534" s="396">
        <f t="shared" si="102"/>
        <v>11568.56552</v>
      </c>
      <c r="AK3534" s="396">
        <f t="shared" si="102"/>
        <v>12458.45517</v>
      </c>
      <c r="AL3534" s="396">
        <f t="shared" si="102"/>
        <v>13348.34483</v>
      </c>
      <c r="AM3534" s="396">
        <f t="shared" si="102"/>
        <v>14238.23448</v>
      </c>
      <c r="AN3534" s="396">
        <f t="shared" si="102"/>
        <v>15128.12414</v>
      </c>
      <c r="AO3534" s="396">
        <f t="shared" si="102"/>
        <v>16018.01379</v>
      </c>
      <c r="AP3534" s="396">
        <f t="shared" si="102"/>
        <v>16907.90345</v>
      </c>
      <c r="AQ3534" s="396">
        <f t="shared" si="102"/>
        <v>17797.7931</v>
      </c>
      <c r="AR3534" s="396">
        <f t="shared" si="102"/>
        <v>18687.68276</v>
      </c>
      <c r="AS3534" s="396">
        <f t="shared" si="102"/>
        <v>19577.57241</v>
      </c>
      <c r="AT3534" s="396">
        <f t="shared" si="102"/>
        <v>20467.46207</v>
      </c>
      <c r="AU3534" s="396">
        <f t="shared" si="102"/>
        <v>21357.35172</v>
      </c>
      <c r="AV3534" s="396">
        <f t="shared" si="102"/>
        <v>22247.24138</v>
      </c>
      <c r="AW3534" s="396">
        <f t="shared" si="102"/>
        <v>23137.13103</v>
      </c>
      <c r="AX3534" s="396">
        <f t="shared" si="102"/>
        <v>24027.02069</v>
      </c>
      <c r="AY3534" s="396">
        <f t="shared" si="102"/>
        <v>24916.91034</v>
      </c>
      <c r="AZ3534" s="396">
        <f t="shared" si="102"/>
        <v>25806.8</v>
      </c>
      <c r="BA3534" s="397">
        <f>Inputs!$H$15</f>
        <v>26696.68966</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1.338775542</v>
      </c>
      <c r="Y3535" s="338">
        <f t="shared" si="104"/>
        <v>2.677551084</v>
      </c>
      <c r="Z3535" s="338">
        <f t="shared" si="104"/>
        <v>4.016326626</v>
      </c>
      <c r="AA3535" s="338">
        <f t="shared" si="104"/>
        <v>5.355102169</v>
      </c>
      <c r="AB3535" s="338">
        <f t="shared" si="104"/>
        <v>6.693877711</v>
      </c>
      <c r="AC3535" s="338">
        <f t="shared" si="104"/>
        <v>8.032653253</v>
      </c>
      <c r="AD3535" s="338">
        <f t="shared" si="104"/>
        <v>9.371428795</v>
      </c>
      <c r="AE3535" s="338">
        <f t="shared" si="104"/>
        <v>10.71020434</v>
      </c>
      <c r="AF3535" s="338">
        <f t="shared" si="104"/>
        <v>12.04897988</v>
      </c>
      <c r="AG3535" s="338">
        <f t="shared" si="104"/>
        <v>13.38775542</v>
      </c>
      <c r="AH3535" s="338">
        <f t="shared" si="104"/>
        <v>14.72653096</v>
      </c>
      <c r="AI3535" s="338">
        <f t="shared" si="104"/>
        <v>16.06530651</v>
      </c>
      <c r="AJ3535" s="338">
        <f t="shared" si="104"/>
        <v>17.40408205</v>
      </c>
      <c r="AK3535" s="338">
        <f t="shared" si="104"/>
        <v>18.74285759</v>
      </c>
      <c r="AL3535" s="338">
        <f t="shared" si="104"/>
        <v>20.08163313</v>
      </c>
      <c r="AM3535" s="338">
        <f t="shared" si="104"/>
        <v>21.42040867</v>
      </c>
      <c r="AN3535" s="338">
        <f t="shared" si="104"/>
        <v>22.75918422</v>
      </c>
      <c r="AO3535" s="338">
        <f t="shared" si="104"/>
        <v>24.09795976</v>
      </c>
      <c r="AP3535" s="338">
        <f t="shared" si="104"/>
        <v>25.4367353</v>
      </c>
      <c r="AQ3535" s="338">
        <f t="shared" si="104"/>
        <v>26.77551084</v>
      </c>
      <c r="AR3535" s="338">
        <f t="shared" si="104"/>
        <v>28.11428638</v>
      </c>
      <c r="AS3535" s="338">
        <f t="shared" si="104"/>
        <v>29.45306193</v>
      </c>
      <c r="AT3535" s="338">
        <f t="shared" si="104"/>
        <v>30.79183747</v>
      </c>
      <c r="AU3535" s="338">
        <f t="shared" si="104"/>
        <v>32.13061301</v>
      </c>
      <c r="AV3535" s="338">
        <f t="shared" si="104"/>
        <v>33.46938855</v>
      </c>
      <c r="AW3535" s="338">
        <f t="shared" si="104"/>
        <v>34.8081641</v>
      </c>
      <c r="AX3535" s="338">
        <f t="shared" si="104"/>
        <v>36.14693964</v>
      </c>
      <c r="AY3535" s="338">
        <f t="shared" si="104"/>
        <v>37.48571518</v>
      </c>
      <c r="AZ3535" s="338">
        <f t="shared" si="104"/>
        <v>38.82449072</v>
      </c>
      <c r="BA3535" s="399">
        <f>Inputs!$I$15</f>
        <v>40.16326626</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0.06971428911</v>
      </c>
      <c r="Y3536" s="400">
        <f>'Assumptions (CSP)'!X18*Model!Y3534/10^9+'Assumptions (CSP)'!X19*Model!Y3535/10^3</f>
        <v>0.1371538695</v>
      </c>
      <c r="Z3536" s="400">
        <f>'Assumptions (CSP)'!Y18*Model!Z3534/10^9+'Assumptions (CSP)'!Y19*Model!Z3535/10^3</f>
        <v>0.2047750536</v>
      </c>
      <c r="AA3536" s="400">
        <f>'Assumptions (CSP)'!Z18*Model!AA3534/10^9+'Assumptions (CSP)'!Z19*Model!AA3535/10^3</f>
        <v>0.2716449179</v>
      </c>
      <c r="AB3536" s="400">
        <f>'Assumptions (CSP)'!AA18*Model!AB3534/10^9+'Assumptions (CSP)'!AA19*Model!AB3535/10^3</f>
        <v>0.337571985</v>
      </c>
      <c r="AC3536" s="400">
        <f>'Assumptions (CSP)'!AB18*Model!AC3534/10^9+'Assumptions (CSP)'!AB19*Model!AC3535/10^3</f>
        <v>0.4025197219</v>
      </c>
      <c r="AD3536" s="400">
        <f>'Assumptions (CSP)'!AC18*Model!AD3534/10^9+'Assumptions (CSP)'!AC19*Model!AD3535/10^3</f>
        <v>0.4662410736</v>
      </c>
      <c r="AE3536" s="400">
        <f>'Assumptions (CSP)'!AD18*Model!AE3534/10^9+'Assumptions (CSP)'!AD19*Model!AE3535/10^3</f>
        <v>0.5287329555</v>
      </c>
      <c r="AF3536" s="400">
        <f>'Assumptions (CSP)'!AE18*Model!AF3534/10^9+'Assumptions (CSP)'!AE19*Model!AF3535/10^3</f>
        <v>0.5896885491</v>
      </c>
      <c r="AG3536" s="400">
        <f>'Assumptions (CSP)'!AF18*Model!AG3534/10^9+'Assumptions (CSP)'!AF19*Model!AG3535/10^3</f>
        <v>0.6491408046</v>
      </c>
      <c r="AH3536" s="400">
        <f>'Assumptions (CSP)'!AG18*Model!AH3534/10^9+'Assumptions (CSP)'!AG19*Model!AH3535/10^3</f>
        <v>0.7279853638</v>
      </c>
      <c r="AI3536" s="400">
        <f>'Assumptions (CSP)'!AH18*Model!AI3534/10^9+'Assumptions (CSP)'!AH19*Model!AI3535/10^3</f>
        <v>0.8096592129</v>
      </c>
      <c r="AJ3536" s="400">
        <f>'Assumptions (CSP)'!AI18*Model!AJ3534/10^9+'Assumptions (CSP)'!AI19*Model!AJ3535/10^3</f>
        <v>0.8942427369</v>
      </c>
      <c r="AK3536" s="400">
        <f>'Assumptions (CSP)'!AJ18*Model!AK3534/10^9+'Assumptions (CSP)'!AJ19*Model!AK3535/10^3</f>
        <v>0.9818183802</v>
      </c>
      <c r="AL3536" s="400">
        <f>'Assumptions (CSP)'!AK18*Model!AL3534/10^9+'Assumptions (CSP)'!AK19*Model!AL3535/10^3</f>
        <v>1.072470697</v>
      </c>
      <c r="AM3536" s="400">
        <f>'Assumptions (CSP)'!AL18*Model!AM3534/10^9+'Assumptions (CSP)'!AL19*Model!AM3535/10^3</f>
        <v>1.1662864</v>
      </c>
      <c r="AN3536" s="400">
        <f>'Assumptions (CSP)'!AM18*Model!AN3534/10^9+'Assumptions (CSP)'!AM19*Model!AN3535/10^3</f>
        <v>1.263354418</v>
      </c>
      <c r="AO3536" s="400">
        <f>'Assumptions (CSP)'!AN18*Model!AO3534/10^9+'Assumptions (CSP)'!AN19*Model!AO3535/10^3</f>
        <v>1.363765942</v>
      </c>
      <c r="AP3536" s="400">
        <f>'Assumptions (CSP)'!AO18*Model!AP3534/10^9+'Assumptions (CSP)'!AO19*Model!AP3535/10^3</f>
        <v>1.467614485</v>
      </c>
      <c r="AQ3536" s="400">
        <f>'Assumptions (CSP)'!AP18*Model!AQ3534/10^9+'Assumptions (CSP)'!AP19*Model!AQ3535/10^3</f>
        <v>1.574995936</v>
      </c>
      <c r="AR3536" s="400">
        <f>'Assumptions (CSP)'!AQ18*Model!AR3534/10^9+'Assumptions (CSP)'!AQ19*Model!AR3535/10^3</f>
        <v>1.686008616</v>
      </c>
      <c r="AS3536" s="400">
        <f>'Assumptions (CSP)'!AR18*Model!AS3534/10^9+'Assumptions (CSP)'!AR19*Model!AS3535/10^3</f>
        <v>1.80075334</v>
      </c>
      <c r="AT3536" s="400">
        <f>'Assumptions (CSP)'!AS18*Model!AT3534/10^9+'Assumptions (CSP)'!AS19*Model!AT3535/10^3</f>
        <v>1.919333473</v>
      </c>
      <c r="AU3536" s="400">
        <f>'Assumptions (CSP)'!AT18*Model!AU3534/10^9+'Assumptions (CSP)'!AT19*Model!AU3535/10^3</f>
        <v>2.041854992</v>
      </c>
      <c r="AV3536" s="400">
        <f>'Assumptions (CSP)'!AU18*Model!AV3534/10^9+'Assumptions (CSP)'!AU19*Model!AV3535/10^3</f>
        <v>2.168426552</v>
      </c>
      <c r="AW3536" s="400">
        <f>'Assumptions (CSP)'!AV18*Model!AW3534/10^9+'Assumptions (CSP)'!AV19*Model!AW3535/10^3</f>
        <v>2.299159544</v>
      </c>
      <c r="AX3536" s="400">
        <f>'Assumptions (CSP)'!AW18*Model!AX3534/10^9+'Assumptions (CSP)'!AW19*Model!AX3535/10^3</f>
        <v>2.434168166</v>
      </c>
      <c r="AY3536" s="400">
        <f>'Assumptions (CSP)'!AX18*Model!AY3534/10^9+'Assumptions (CSP)'!AX19*Model!AY3535/10^3</f>
        <v>2.573569487</v>
      </c>
      <c r="AZ3536" s="400">
        <f>'Assumptions (CSP)'!AY18*Model!AZ3534/10^9+'Assumptions (CSP)'!AY19*Model!AZ3535/10^3</f>
        <v>2.717483517</v>
      </c>
      <c r="BA3536" s="400">
        <f>'Assumptions (CSP)'!AZ18*Model!BA3534/10^9+'Assumptions (CSP)'!AZ19*Model!BA3535/10^3</f>
        <v>2.866033277</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0.08325561276</v>
      </c>
      <c r="Y3537" s="95">
        <f>Y3535*'Assumptions (CSP)'!X32/10^3</f>
        <v>0.1640907997</v>
      </c>
      <c r="Z3537" s="95">
        <f>Z3535*'Assumptions (CSP)'!Y32/10^3</f>
        <v>0.2441232166</v>
      </c>
      <c r="AA3537" s="95">
        <f>AA3535*'Assumptions (CSP)'!Z32/10^3</f>
        <v>0.3238232959</v>
      </c>
      <c r="AB3537" s="95">
        <f>AB3535*'Assumptions (CSP)'!AA32/10^3</f>
        <v>0.4064927526</v>
      </c>
      <c r="AC3537" s="95">
        <f>AC3535*'Assumptions (CSP)'!AB32/10^3</f>
        <v>0.4845578388</v>
      </c>
      <c r="AD3537" s="95">
        <f>AD3535*'Assumptions (CSP)'!AC32/10^3</f>
        <v>0.5637359563</v>
      </c>
      <c r="AE3537" s="95">
        <f>AE3535*'Assumptions (CSP)'!AD32/10^3</f>
        <v>0.6417402354</v>
      </c>
      <c r="AF3537" s="95">
        <f>AF3535*'Assumptions (CSP)'!AE32/10^3</f>
        <v>0.7198947385</v>
      </c>
      <c r="AG3537" s="95">
        <f>AG3535*'Assumptions (CSP)'!AF32/10^3</f>
        <v>0.7975316174</v>
      </c>
      <c r="AH3537" s="95">
        <f>AH3535*'Assumptions (CSP)'!AG32/10^3</f>
        <v>0.8756719295</v>
      </c>
      <c r="AI3537" s="95">
        <f>AI3535*'Assumptions (CSP)'!AH32/10^3</f>
        <v>0.9494303756</v>
      </c>
      <c r="AJ3537" s="95">
        <f>AJ3535*'Assumptions (CSP)'!AI32/10^3</f>
        <v>1.021457932</v>
      </c>
      <c r="AK3537" s="95">
        <f>AK3535*'Assumptions (CSP)'!AJ32/10^3</f>
        <v>1.092327743</v>
      </c>
      <c r="AL3537" s="95">
        <f>AL3535*'Assumptions (CSP)'!AK32/10^3</f>
        <v>1.163638064</v>
      </c>
      <c r="AM3537" s="95">
        <f>AM3535*'Assumptions (CSP)'!AL32/10^3</f>
        <v>1.238576868</v>
      </c>
      <c r="AN3537" s="95">
        <f>AN3535*'Assumptions (CSP)'!AM32/10^3</f>
        <v>1.311823447</v>
      </c>
      <c r="AO3537" s="95">
        <f>AO3535*'Assumptions (CSP)'!AN32/10^3</f>
        <v>1.388481547</v>
      </c>
      <c r="AP3537" s="95">
        <f>AP3535*'Assumptions (CSP)'!AO32/10^3</f>
        <v>1.464727599</v>
      </c>
      <c r="AQ3537" s="95">
        <f>AQ3535*'Assumptions (CSP)'!AP32/10^3</f>
        <v>1.537681441</v>
      </c>
      <c r="AR3537" s="95">
        <f>AR3535*'Assumptions (CSP)'!AQ32/10^3</f>
        <v>1.608490297</v>
      </c>
      <c r="AS3537" s="95">
        <f>AS3535*'Assumptions (CSP)'!AR32/10^3</f>
        <v>1.677568946</v>
      </c>
      <c r="AT3537" s="95">
        <f>AT3535*'Assumptions (CSP)'!AS32/10^3</f>
        <v>1.746698388</v>
      </c>
      <c r="AU3537" s="95">
        <f>AU3535*'Assumptions (CSP)'!AT32/10^3</f>
        <v>1.816430306</v>
      </c>
      <c r="AV3537" s="95">
        <f>AV3535*'Assumptions (CSP)'!AU32/10^3</f>
        <v>1.885328649</v>
      </c>
      <c r="AW3537" s="95">
        <f>AW3535*'Assumptions (CSP)'!AV32/10^3</f>
        <v>1.949538091</v>
      </c>
      <c r="AX3537" s="95">
        <f>AX3535*'Assumptions (CSP)'!AW32/10^3</f>
        <v>2.018925141</v>
      </c>
      <c r="AY3537" s="95">
        <f>AY3535*'Assumptions (CSP)'!AX32/10^3</f>
        <v>2.115867698</v>
      </c>
      <c r="AZ3537" s="95">
        <f>AZ3535*'Assumptions (CSP)'!AY32/10^3</f>
        <v>2.194512019</v>
      </c>
      <c r="BA3537" s="95">
        <f>BA3535*'Assumptions (CSP)'!AZ32/10^3</f>
        <v>2.258946362</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0.02880005108</v>
      </c>
      <c r="Y3538" s="95">
        <f>Y3534*'Assumptions (CSP)'!X36*'Assumptions (Hydro)'!X32*365/10^9</f>
        <v>0.05813192121</v>
      </c>
      <c r="Z3538" s="95">
        <f>Z3534*'Assumptions (CSP)'!Y36*'Assumptions (Hydro)'!Y32*365/10^9</f>
        <v>0.08862014268</v>
      </c>
      <c r="AA3538" s="95">
        <f>AA3534*'Assumptions (CSP)'!Z36*'Assumptions (Hydro)'!Z32*365/10^9</f>
        <v>0.120406004</v>
      </c>
      <c r="AB3538" s="95">
        <f>AB3534*'Assumptions (CSP)'!AA36*'Assumptions (Hydro)'!AA32*365/10^9</f>
        <v>0.1547534227</v>
      </c>
      <c r="AC3538" s="95">
        <f>AC3534*'Assumptions (CSP)'!AB36*'Assumptions (Hydro)'!AB32*365/10^9</f>
        <v>0.1887025644</v>
      </c>
      <c r="AD3538" s="95">
        <f>AD3534*'Assumptions (CSP)'!AC36*'Assumptions (Hydro)'!AC32*365/10^9</f>
        <v>0.2244791863</v>
      </c>
      <c r="AE3538" s="95">
        <f>AE3534*'Assumptions (CSP)'!AD36*'Assumptions (Hydro)'!AD32*365/10^9</f>
        <v>0.2610536168</v>
      </c>
      <c r="AF3538" s="95">
        <f>AF3534*'Assumptions (CSP)'!AE36*'Assumptions (Hydro)'!AE32*365/10^9</f>
        <v>0.2990943409</v>
      </c>
      <c r="AG3538" s="95">
        <f>AG3534*'Assumptions (CSP)'!AF36*'Assumptions (Hydro)'!AF32*365/10^9</f>
        <v>0.3384641284</v>
      </c>
      <c r="AH3538" s="95">
        <f>AH3534*'Assumptions (CSP)'!AG36*'Assumptions (Hydro)'!AG32*365/10^9</f>
        <v>0.3797408436</v>
      </c>
      <c r="AI3538" s="95">
        <f>AI3534*'Assumptions (CSP)'!AH36*'Assumptions (Hydro)'!AH32*365/10^9</f>
        <v>0.4207744549</v>
      </c>
      <c r="AJ3538" s="95">
        <f>AJ3534*'Assumptions (CSP)'!AI36*'Assumptions (Hydro)'!AI32*365/10^9</f>
        <v>0.4627570737</v>
      </c>
      <c r="AK3538" s="95">
        <f>AK3534*'Assumptions (CSP)'!AJ36*'Assumptions (Hydro)'!AJ32*365/10^9</f>
        <v>0.5059593206</v>
      </c>
      <c r="AL3538" s="95">
        <f>AL3534*'Assumptions (CSP)'!AK36*'Assumptions (Hydro)'!AK32*365/10^9</f>
        <v>0.551192552</v>
      </c>
      <c r="AM3538" s="95">
        <f>AM3534*'Assumptions (CSP)'!AL36*'Assumptions (Hydro)'!AL32*365/10^9</f>
        <v>0.6001246291</v>
      </c>
      <c r="AN3538" s="95">
        <f>AN3534*'Assumptions (CSP)'!AM36*'Assumptions (Hydro)'!AM32*365/10^9</f>
        <v>0.6501826569</v>
      </c>
      <c r="AO3538" s="95">
        <f>AO3534*'Assumptions (CSP)'!AN36*'Assumptions (Hydro)'!AN32*365/10^9</f>
        <v>0.7038860968</v>
      </c>
      <c r="AP3538" s="95">
        <f>AP3534*'Assumptions (CSP)'!AO36*'Assumptions (Hydro)'!AO32*365/10^9</f>
        <v>0.7595929918</v>
      </c>
      <c r="AQ3538" s="95">
        <f>AQ3534*'Assumptions (CSP)'!AP36*'Assumptions (Hydro)'!AP32*365/10^9</f>
        <v>0.8158868572</v>
      </c>
      <c r="AR3538" s="95">
        <f>AR3534*'Assumptions (CSP)'!AQ36*'Assumptions (Hydro)'!AQ32*365/10^9</f>
        <v>0.8734338541</v>
      </c>
      <c r="AS3538" s="95">
        <f>AS3534*'Assumptions (CSP)'!AR36*'Assumptions (Hydro)'!AR32*365/10^9</f>
        <v>0.9324571391</v>
      </c>
      <c r="AT3538" s="95">
        <f>AT3534*'Assumptions (CSP)'!AS36*'Assumptions (Hydro)'!AS32*365/10^9</f>
        <v>0.9941581993</v>
      </c>
      <c r="AU3538" s="95">
        <f>AU3534*'Assumptions (CSP)'!AT36*'Assumptions (Hydro)'!AT32*365/10^9</f>
        <v>1.058887254</v>
      </c>
      <c r="AV3538" s="95">
        <f>AV3534*'Assumptions (CSP)'!AU36*'Assumptions (Hydro)'!AU32*365/10^9</f>
        <v>1.125983675</v>
      </c>
      <c r="AW3538" s="95">
        <f>AW3534*'Assumptions (CSP)'!AV36*'Assumptions (Hydro)'!AV32*365/10^9</f>
        <v>1.192896008</v>
      </c>
      <c r="AX3538" s="95">
        <f>AX3534*'Assumptions (CSP)'!AW36*'Assumptions (Hydro)'!AW32*365/10^9</f>
        <v>1.266003493</v>
      </c>
      <c r="AY3538" s="95">
        <f>AY3534*'Assumptions (CSP)'!AX36*'Assumptions (Hydro)'!AX32*365/10^9</f>
        <v>1.360217983</v>
      </c>
      <c r="AZ3538" s="95">
        <f>AZ3534*'Assumptions (CSP)'!AY36*'Assumptions (Hydro)'!AY32*365/10^9</f>
        <v>1.44632412</v>
      </c>
      <c r="BA3538" s="95">
        <f>BA3534*'Assumptions (CSP)'!AZ36*'Assumptions (Hydro)'!AZ32*365/10^9</f>
        <v>1.526716821</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889.8896552</v>
      </c>
      <c r="Y3539" s="401">
        <f t="shared" si="105"/>
        <v>889.8896552</v>
      </c>
      <c r="Z3539" s="401">
        <f t="shared" si="105"/>
        <v>889.8896552</v>
      </c>
      <c r="AA3539" s="401">
        <f t="shared" si="105"/>
        <v>889.8896552</v>
      </c>
      <c r="AB3539" s="401">
        <f t="shared" si="105"/>
        <v>889.8896552</v>
      </c>
      <c r="AC3539" s="401">
        <f t="shared" si="105"/>
        <v>889.8896552</v>
      </c>
      <c r="AD3539" s="401">
        <f t="shared" si="105"/>
        <v>889.8896552</v>
      </c>
      <c r="AE3539" s="401">
        <f t="shared" si="105"/>
        <v>889.8896552</v>
      </c>
      <c r="AF3539" s="401">
        <f t="shared" si="105"/>
        <v>889.8896552</v>
      </c>
      <c r="AG3539" s="401">
        <f t="shared" si="105"/>
        <v>889.8896552</v>
      </c>
      <c r="AH3539" s="401">
        <f t="shared" si="105"/>
        <v>889.8896552</v>
      </c>
      <c r="AI3539" s="401">
        <f t="shared" si="105"/>
        <v>889.8896552</v>
      </c>
      <c r="AJ3539" s="401">
        <f t="shared" si="105"/>
        <v>889.8896552</v>
      </c>
      <c r="AK3539" s="401">
        <f t="shared" si="105"/>
        <v>889.8896552</v>
      </c>
      <c r="AL3539" s="401">
        <f t="shared" si="105"/>
        <v>889.8896552</v>
      </c>
      <c r="AM3539" s="401">
        <f t="shared" si="105"/>
        <v>889.8896552</v>
      </c>
      <c r="AN3539" s="401">
        <f t="shared" si="105"/>
        <v>889.8896552</v>
      </c>
      <c r="AO3539" s="401">
        <f t="shared" si="105"/>
        <v>889.8896552</v>
      </c>
      <c r="AP3539" s="401">
        <f t="shared" si="105"/>
        <v>889.8896552</v>
      </c>
      <c r="AQ3539" s="401">
        <f t="shared" si="105"/>
        <v>889.8896552</v>
      </c>
      <c r="AR3539" s="401">
        <f t="shared" si="105"/>
        <v>889.8896552</v>
      </c>
      <c r="AS3539" s="401">
        <f t="shared" si="105"/>
        <v>889.8896552</v>
      </c>
      <c r="AT3539" s="401">
        <f t="shared" si="105"/>
        <v>889.8896552</v>
      </c>
      <c r="AU3539" s="401">
        <f t="shared" si="105"/>
        <v>889.8896552</v>
      </c>
      <c r="AV3539" s="401">
        <f t="shared" si="105"/>
        <v>889.8896552</v>
      </c>
      <c r="AW3539" s="401">
        <f t="shared" si="105"/>
        <v>889.8896552</v>
      </c>
      <c r="AX3539" s="401">
        <f t="shared" si="105"/>
        <v>889.8896552</v>
      </c>
      <c r="AY3539" s="401">
        <f t="shared" si="105"/>
        <v>889.8896552</v>
      </c>
      <c r="AZ3539" s="401">
        <f t="shared" si="105"/>
        <v>889.8896552</v>
      </c>
      <c r="BA3539" s="401">
        <f t="shared" si="105"/>
        <v>889.8896552</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1.149196382</v>
      </c>
      <c r="X3541" s="218">
        <f t="shared" si="106"/>
        <v>2.191520016</v>
      </c>
      <c r="Y3541" s="218">
        <f t="shared" si="106"/>
        <v>3.22931474</v>
      </c>
      <c r="Z3541" s="218">
        <f t="shared" si="106"/>
        <v>3.152154271</v>
      </c>
      <c r="AA3541" s="218">
        <f t="shared" si="106"/>
        <v>3.069754812</v>
      </c>
      <c r="AB3541" s="218">
        <f t="shared" si="106"/>
        <v>3.021653612</v>
      </c>
      <c r="AC3541" s="218">
        <f t="shared" si="106"/>
        <v>2.967391336</v>
      </c>
      <c r="AD3541" s="218">
        <f t="shared" si="106"/>
        <v>2.915156324</v>
      </c>
      <c r="AE3541" s="218">
        <f t="shared" si="106"/>
        <v>2.875947216</v>
      </c>
      <c r="AF3541" s="218">
        <f t="shared" si="106"/>
        <v>2.823092531</v>
      </c>
      <c r="AG3541" s="218">
        <f t="shared" si="106"/>
        <v>2.787278651</v>
      </c>
      <c r="AH3541" s="218">
        <f t="shared" si="106"/>
        <v>2.776448527</v>
      </c>
      <c r="AI3541" s="218">
        <f t="shared" si="106"/>
        <v>2.778130615</v>
      </c>
      <c r="AJ3541" s="218">
        <f t="shared" si="106"/>
        <v>2.787145004</v>
      </c>
      <c r="AK3541" s="218">
        <f t="shared" si="106"/>
        <v>2.786967992</v>
      </c>
      <c r="AL3541" s="218">
        <f t="shared" si="106"/>
        <v>2.801790014</v>
      </c>
      <c r="AM3541" s="218">
        <f t="shared" si="106"/>
        <v>2.818649667</v>
      </c>
      <c r="AN3541" s="218">
        <f t="shared" si="106"/>
        <v>2.844092951</v>
      </c>
      <c r="AO3541" s="218">
        <f t="shared" si="106"/>
        <v>2.877314137</v>
      </c>
      <c r="AP3541" s="218">
        <f t="shared" si="106"/>
        <v>2.917425114</v>
      </c>
      <c r="AQ3541" s="218">
        <f t="shared" si="106"/>
        <v>2.953922269</v>
      </c>
      <c r="AR3541" s="218">
        <f t="shared" si="106"/>
        <v>2.993508719</v>
      </c>
      <c r="AS3541" s="218">
        <f t="shared" si="106"/>
        <v>3.037760145</v>
      </c>
      <c r="AT3541" s="218">
        <f t="shared" si="106"/>
        <v>3.088368797</v>
      </c>
      <c r="AU3541" s="218">
        <f t="shared" si="106"/>
        <v>3.138325293</v>
      </c>
      <c r="AV3541" s="218">
        <f t="shared" si="106"/>
        <v>3.190554877</v>
      </c>
      <c r="AW3541" s="218">
        <f t="shared" si="106"/>
        <v>3.245156476</v>
      </c>
      <c r="AX3541" s="218">
        <f t="shared" si="106"/>
        <v>3.300674191</v>
      </c>
      <c r="AY3541" s="218">
        <f t="shared" si="106"/>
        <v>2.237022796</v>
      </c>
      <c r="AZ3541" s="218">
        <f t="shared" si="106"/>
        <v>1.136552898</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1.149196382</v>
      </c>
      <c r="X3565" s="95">
        <f>IF($X$3539&gt;0,'Assumptions (CSP)'!$V$14*Model!$X$3539*'Assumptions (CSP)'!W$2/10^9,0)</f>
        <v>1.095760008</v>
      </c>
      <c r="Y3565" s="95">
        <f>IF($X$3539&gt;0,'Assumptions (CSP)'!$V$14*Model!$X$3539*'Assumptions (CSP)'!X$2/10^9,0)</f>
        <v>1.076438247</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1.095760008</v>
      </c>
      <c r="Y3566" s="95">
        <f>IF($Y$3539&gt;0,'Assumptions (CSP)'!$V$14*Model!$Y$3539*'Assumptions (CSP)'!X$2/10^9,0)</f>
        <v>1.076438247</v>
      </c>
      <c r="Z3566" s="95">
        <f>IF($Y$3539&gt;0,'Assumptions (CSP)'!$V$14*Model!$Y$3539*'Assumptions (CSP)'!Y$2/10^9,0)</f>
        <v>1.05071809</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1.076438247</v>
      </c>
      <c r="Z3567" s="95">
        <f>IF($Z$3539&gt;0,'Assumptions (CSP)'!$V$14*Model!$Z$3539*'Assumptions (CSP)'!Y$2/10^9,0)</f>
        <v>1.05071809</v>
      </c>
      <c r="AA3567" s="95">
        <f>IF($Z$3539&gt;0,'Assumptions (CSP)'!$V$14*Model!$Z$3539*'Assumptions (CSP)'!Z$2/10^9,0)</f>
        <v>1.023251604</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1.05071809</v>
      </c>
      <c r="AA3568" s="95">
        <f>IF($AA$3539&gt;0,'Assumptions (CSP)'!$V$14*Model!$AA$3539*'Assumptions (CSP)'!Z$2/10^9,0)</f>
        <v>1.023251604</v>
      </c>
      <c r="AB3568" s="95">
        <f>IF($AA$3539&gt;0,'Assumptions (CSP)'!$V$14*Model!$AA$3539*'Assumptions (CSP)'!AA$2/10^9,0)</f>
        <v>1.007217871</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1.023251604</v>
      </c>
      <c r="AB3569" s="95">
        <f>IF($AB$3539&gt;0,'Assumptions (CSP)'!$V$14*Model!$AB$3539*'Assumptions (CSP)'!AA$2/10^9,0)</f>
        <v>1.007217871</v>
      </c>
      <c r="AC3569" s="95">
        <f>IF($AB$3539&gt;0,'Assumptions (CSP)'!$V$14*Model!$AB$3539*'Assumptions (CSP)'!AB$2/10^9,0)</f>
        <v>0.9891304454</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1.007217871</v>
      </c>
      <c r="AC3570" s="95">
        <f>IF($AB$3539&gt;0,'Assumptions (CSP)'!$V$14*Model!$AB$3539*'Assumptions (CSP)'!AB$2/10^9,0)</f>
        <v>0.9891304454</v>
      </c>
      <c r="AD3570" s="95">
        <f>IF($AB$3539&gt;0,'Assumptions (CSP)'!$V$14*Model!$AB$3539*'Assumptions (CSP)'!AC$2/10^9,0)</f>
        <v>0.9717187747</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0.9891304454</v>
      </c>
      <c r="AD3571" s="95">
        <f>IF($AC$3539&gt;0,'Assumptions (CSP)'!$V$14*Model!$AC$3539*'Assumptions (CSP)'!AC$2/10^9,0)</f>
        <v>0.9717187747</v>
      </c>
      <c r="AE3571" s="95">
        <f>IF($AC$3539&gt;0,'Assumptions (CSP)'!$V$14*Model!$AC$3539*'Assumptions (CSP)'!AD$2/10^9,0)</f>
        <v>0.958649072</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0.9717187747</v>
      </c>
      <c r="AE3572" s="95">
        <f>IF($AD$3539&gt;0,'Assumptions (CSP)'!$V$14*Model!$AD$3539*'Assumptions (CSP)'!AD$2/10^9,0)</f>
        <v>0.958649072</v>
      </c>
      <c r="AF3572" s="95">
        <f>IF($AD$3539&gt;0,'Assumptions (CSP)'!$V$14*Model!$AD$3539*'Assumptions (CSP)'!AE$2/10^9,0)</f>
        <v>0.9410308438</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0.958649072</v>
      </c>
      <c r="AF3573" s="95">
        <f>IF($AE$3539&gt;0,'Assumptions (CSP)'!$V$14*Model!$AE$3539*'Assumptions (CSP)'!AE$2/10^9,0)</f>
        <v>0.9410308438</v>
      </c>
      <c r="AG3573" s="95">
        <f>IF($AE$3539&gt;0,'Assumptions (CSP)'!$V$14*Model!$AE$3539*'Assumptions (CSP)'!AF$2/10^9,0)</f>
        <v>0.9290928837</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0.9410308438</v>
      </c>
      <c r="AG3574" s="95">
        <f>IF($AF$3539&gt;0,'Assumptions (CSP)'!$V$14*Model!$AF$3539*'Assumptions (CSP)'!AF$2/10^9,0)</f>
        <v>0.9290928837</v>
      </c>
      <c r="AH3574" s="95">
        <f>IF($AF$3539&gt;0,'Assumptions (CSP)'!$V$14*Model!$AF$3539*'Assumptions (CSP)'!AG$2/10^9,0)</f>
        <v>0.9254828423</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0.9290928837</v>
      </c>
      <c r="AH3575" s="95">
        <f>IF($AG$3539&gt;0,'Assumptions (CSP)'!$V$14*Model!$AG$3539*'Assumptions (CSP)'!AG$2/10^9,0)</f>
        <v>0.9254828423</v>
      </c>
      <c r="AI3575" s="95">
        <f>IF($AG$3539&gt;0,'Assumptions (CSP)'!$V$14*Model!$AG$3539*'Assumptions (CSP)'!AH$2/10^9,0)</f>
        <v>0.9260435384</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0.9254828423</v>
      </c>
      <c r="AI3576" s="95">
        <f>IF($AH$3539&gt;0,'Assumptions (CSP)'!$V$14*Model!$AH$3539*'Assumptions (CSP)'!AH$2/10^9,0)</f>
        <v>0.9260435384</v>
      </c>
      <c r="AJ3576" s="95">
        <f>IF($AH$3539&gt;0,'Assumptions (CSP)'!$V$14*Model!$AH$3539*'Assumptions (CSP)'!AI$2/10^9,0)</f>
        <v>0.9290483346</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0.9260435384</v>
      </c>
      <c r="AJ3577" s="95">
        <f>IF($AI$3539&gt;0,'Assumptions (CSP)'!$V$14*Model!$AI$3539*'Assumptions (CSP)'!AI$2/10^9,0)</f>
        <v>0.9290483346</v>
      </c>
      <c r="AK3577" s="95">
        <f>IF($AI$3539&gt;0,'Assumptions (CSP)'!$V$14*Model!$AI$3539*'Assumptions (CSP)'!AJ$2/10^9,0)</f>
        <v>0.9289893308</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0.9290483346</v>
      </c>
      <c r="AK3578" s="95">
        <f>IF($AJ$3539&gt;0,'Assumptions (CSP)'!$V$14*Model!$AJ$3539*'Assumptions (CSP)'!AJ$2/10^9,0)</f>
        <v>0.9289893308</v>
      </c>
      <c r="AL3578" s="95">
        <f>IF($AJ$3539&gt;0,'Assumptions (CSP)'!$V$14*Model!$AJ$3539*'Assumptions (CSP)'!AK$2/10^9,0)</f>
        <v>0.9339300047</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0.9289893308</v>
      </c>
      <c r="AL3579" s="95">
        <f>IF($AK$3539&gt;0,'Assumptions (CSP)'!$V$14*Model!$AK$3539*'Assumptions (CSP)'!AK$2/10^9,0)</f>
        <v>0.9339300047</v>
      </c>
      <c r="AM3579" s="95">
        <f>IF($AK$3539&gt;0,'Assumptions (CSP)'!$V$14*Model!$AK$3539*'Assumptions (CSP)'!AL$2/10^9,0)</f>
        <v>0.9395498889</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0.9339300047</v>
      </c>
      <c r="AM3580" s="95">
        <f>IF($AL$3539&gt;0,'Assumptions (CSP)'!$V$14*Model!$AL$3539*'Assumptions (CSP)'!AL$2/10^9,0)</f>
        <v>0.9395498889</v>
      </c>
      <c r="AN3580" s="95">
        <f>IF($AL$3539&gt;0,'Assumptions (CSP)'!$V$14*Model!$AL$3539*'Assumptions (CSP)'!AM$2/10^9,0)</f>
        <v>0.9480309836</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0.9395498889</v>
      </c>
      <c r="AN3581" s="95">
        <f>IF($AM$3539&gt;0,'Assumptions (CSP)'!$V$14*Model!$AM$3539*'Assumptions (CSP)'!AM$2/10^9,0)</f>
        <v>0.9480309836</v>
      </c>
      <c r="AO3581" s="95">
        <f>IF($AM$3539&gt;0,'Assumptions (CSP)'!$V$14*Model!$AM$3539*'Assumptions (CSP)'!AN$2/10^9,0)</f>
        <v>0.9591047124</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0.9480309836</v>
      </c>
      <c r="AO3582" s="95">
        <f>IF($AN$3539&gt;0,'Assumptions (CSP)'!$V$14*Model!$AN$3539*'Assumptions (CSP)'!AN$2/10^9,0)</f>
        <v>0.9591047124</v>
      </c>
      <c r="AP3582" s="95">
        <f>IF($AN$3539&gt;0,'Assumptions (CSP)'!$V$14*Model!$AN$3539*'Assumptions (CSP)'!AO$2/10^9,0)</f>
        <v>0.972475038</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0.9591047124</v>
      </c>
      <c r="AP3583" s="95">
        <f>IF($AO$3539&gt;0,'Assumptions (CSP)'!$V$14*Model!$AO$3539*'Assumptions (CSP)'!AO$2/10^9,0)</f>
        <v>0.972475038</v>
      </c>
      <c r="AQ3583" s="95">
        <f>IF($AO$3539&gt;0,'Assumptions (CSP)'!$V$14*Model!$AO$3539*'Assumptions (CSP)'!AP$2/10^9,0)</f>
        <v>0.9846407564</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0.972475038</v>
      </c>
      <c r="AQ3584" s="95">
        <f>IF($AP$3539&gt;0,'Assumptions (CSP)'!$V$14*Model!$AP$3539*'Assumptions (CSP)'!AP$2/10^9,0)</f>
        <v>0.9846407564</v>
      </c>
      <c r="AR3584" s="95">
        <f>IF($AP$3539&gt;0,'Assumptions (CSP)'!$V$14*Model!$AP$3539*'Assumptions (CSP)'!AQ$2/10^9,0)</f>
        <v>0.9978362396</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0.9846407564</v>
      </c>
      <c r="AR3585" s="95">
        <f>IF($AQ$3539&gt;0,'Assumptions (CSP)'!$V$14*Model!$AQ$3539*'Assumptions (CSP)'!AQ$2/10^9,0)</f>
        <v>0.9978362396</v>
      </c>
      <c r="AS3585" s="95">
        <f>IF($AQ$3539&gt;0,'Assumptions (CSP)'!$V$14*Model!$AQ$3539*'Assumptions (CSP)'!AR$2/10^9,0)</f>
        <v>1.012586715</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0.9978362396</v>
      </c>
      <c r="AS3586" s="95">
        <f>IF($AR$3539&gt;0,'Assumptions (CSP)'!$V$14*Model!$AR$3539*'Assumptions (CSP)'!AR$2/10^9,0)</f>
        <v>1.012586715</v>
      </c>
      <c r="AT3586" s="95">
        <f>IF($AR$3539&gt;0,'Assumptions (CSP)'!$V$14*Model!$AR$3539*'Assumptions (CSP)'!AS$2/10^9,0)</f>
        <v>1.029456266</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1.012586715</v>
      </c>
      <c r="AT3587" s="95">
        <f>IF($AS$3539&gt;0,'Assumptions (CSP)'!$V$14*Model!$AS$3539*'Assumptions (CSP)'!AS$2/10^9,0)</f>
        <v>1.029456266</v>
      </c>
      <c r="AU3587" s="95">
        <f>IF($AS$3539&gt;0,'Assumptions (CSP)'!$V$14*Model!$AS$3539*'Assumptions (CSP)'!AT$2/10^9,0)</f>
        <v>1.046108431</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1.029456266</v>
      </c>
      <c r="AU3588" s="95">
        <f>IF($AT$3539&gt;0,'Assumptions (CSP)'!$V$14*Model!$AT$3539*'Assumptions (CSP)'!AT$2/10^9,0)</f>
        <v>1.046108431</v>
      </c>
      <c r="AV3588" s="95">
        <f>IF($AT$3539&gt;0,'Assumptions (CSP)'!$V$14*Model!$AT$3539*'Assumptions (CSP)'!AU$2/10^9,0)</f>
        <v>1.063518292</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1.046108431</v>
      </c>
      <c r="AV3589" s="95">
        <f>IF($AU$3539&gt;0,'Assumptions (CSP)'!$V$14*Model!$AU$3539*'Assumptions (CSP)'!AU$2/10^9,0)</f>
        <v>1.063518292</v>
      </c>
      <c r="AW3589" s="95">
        <f>IF($AU$3539&gt;0,'Assumptions (CSP)'!$V$14*Model!$AU$3539*'Assumptions (CSP)'!AV$2/10^9,0)</f>
        <v>1.081718825</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1.063518292</v>
      </c>
      <c r="AW3590" s="95">
        <f>IF($AV$3539&gt;0,'Assumptions (CSP)'!$V$14*Model!$AV$3539*'Assumptions (CSP)'!AV$2/10^9,0)</f>
        <v>1.081718825</v>
      </c>
      <c r="AX3590" s="95">
        <f>IF($AV$3539&gt;0,'Assumptions (CSP)'!$V$14*Model!$AV$3539*'Assumptions (CSP)'!AW$2/10^9,0)</f>
        <v>1.10022473</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1.081718825</v>
      </c>
      <c r="AX3591" s="95">
        <f>IF($AW$3539&gt;0,'Assumptions (CSP)'!$V$14*Model!$AW$3539*'Assumptions (CSP)'!AW$2/10^9,0)</f>
        <v>1.10022473</v>
      </c>
      <c r="AY3591" s="95">
        <f>IF($AW$3539&gt;0,'Assumptions (CSP)'!$V$14*Model!$AW$3539*'Assumptions (CSP)'!AX$2/10^9,0)</f>
        <v>1.118511398</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1.10022473</v>
      </c>
      <c r="AY3592" s="95">
        <f>IF($AX$3539&gt;0,'Assumptions (CSP)'!$V$14*Model!$AX$3539*'Assumptions (CSP)'!AX$2/10^9,0)</f>
        <v>1.118511398</v>
      </c>
      <c r="AZ3592" s="95">
        <f>IF($AX$3539&gt;0,'Assumptions (CSP)'!$V$14*Model!$AX$3539*'Assumptions (CSP)'!AY$2/10^9,0)</f>
        <v>1.136552898</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0.6895178295</v>
      </c>
      <c r="X3598" s="95">
        <f>'Assumptions (CSP)'!$V$5*Model!X3541</f>
        <v>1.31491201</v>
      </c>
      <c r="Y3598" s="95">
        <f>'Assumptions (CSP)'!$V$5*Model!Y3541</f>
        <v>1.937588844</v>
      </c>
      <c r="Z3598" s="95">
        <f>'Assumptions (CSP)'!$V$5*Model!Z3541</f>
        <v>1.891292563</v>
      </c>
      <c r="AA3598" s="95">
        <f>'Assumptions (CSP)'!$V$5*Model!AA3541</f>
        <v>1.841852887</v>
      </c>
      <c r="AB3598" s="95">
        <f>'Assumptions (CSP)'!$V$5*Model!AB3541</f>
        <v>1.812992167</v>
      </c>
      <c r="AC3598" s="95">
        <f>'Assumptions (CSP)'!$V$5*Model!AC3541</f>
        <v>1.780434802</v>
      </c>
      <c r="AD3598" s="95">
        <f>'Assumptions (CSP)'!$V$5*Model!AD3541</f>
        <v>1.749093794</v>
      </c>
      <c r="AE3598" s="95">
        <f>'Assumptions (CSP)'!$V$5*Model!AE3541</f>
        <v>1.72556833</v>
      </c>
      <c r="AF3598" s="95">
        <f>'Assumptions (CSP)'!$V$5*Model!AF3541</f>
        <v>1.693855519</v>
      </c>
      <c r="AG3598" s="95">
        <f>'Assumptions (CSP)'!$V$5*Model!AG3541</f>
        <v>1.672367191</v>
      </c>
      <c r="AH3598" s="95">
        <f>'Assumptions (CSP)'!$V$5*Model!AH3541</f>
        <v>1.665869116</v>
      </c>
      <c r="AI3598" s="95">
        <f>'Assumptions (CSP)'!$V$5*Model!AI3541</f>
        <v>1.666878369</v>
      </c>
      <c r="AJ3598" s="95">
        <f>'Assumptions (CSP)'!$V$5*Model!AJ3541</f>
        <v>1.672287002</v>
      </c>
      <c r="AK3598" s="95">
        <f>'Assumptions (CSP)'!$V$5*Model!AK3541</f>
        <v>1.672180795</v>
      </c>
      <c r="AL3598" s="95">
        <f>'Assumptions (CSP)'!$V$5*Model!AL3541</f>
        <v>1.681074008</v>
      </c>
      <c r="AM3598" s="95">
        <f>'Assumptions (CSP)'!$V$5*Model!AM3541</f>
        <v>1.6911898</v>
      </c>
      <c r="AN3598" s="95">
        <f>'Assumptions (CSP)'!$V$5*Model!AN3541</f>
        <v>1.706455771</v>
      </c>
      <c r="AO3598" s="95">
        <f>'Assumptions (CSP)'!$V$5*Model!AO3541</f>
        <v>1.726388482</v>
      </c>
      <c r="AP3598" s="95">
        <f>'Assumptions (CSP)'!$V$5*Model!AP3541</f>
        <v>1.750455068</v>
      </c>
      <c r="AQ3598" s="95">
        <f>'Assumptions (CSP)'!$V$5*Model!AQ3541</f>
        <v>1.772353361</v>
      </c>
      <c r="AR3598" s="95">
        <f>'Assumptions (CSP)'!$V$5*Model!AR3541</f>
        <v>1.796105231</v>
      </c>
      <c r="AS3598" s="95">
        <f>'Assumptions (CSP)'!$V$5*Model!AS3541</f>
        <v>1.822656087</v>
      </c>
      <c r="AT3598" s="95">
        <f>'Assumptions (CSP)'!$V$5*Model!AT3541</f>
        <v>1.853021278</v>
      </c>
      <c r="AU3598" s="95">
        <f>'Assumptions (CSP)'!$V$5*Model!AU3541</f>
        <v>1.882995176</v>
      </c>
      <c r="AV3598" s="95">
        <f>'Assumptions (CSP)'!$V$5*Model!AV3541</f>
        <v>1.914332926</v>
      </c>
      <c r="AW3598" s="95">
        <f>'Assumptions (CSP)'!$V$5*Model!AW3541</f>
        <v>1.947093885</v>
      </c>
      <c r="AX3598" s="95">
        <f>'Assumptions (CSP)'!$V$5*Model!AX3541</f>
        <v>1.980404515</v>
      </c>
      <c r="AY3598" s="95">
        <f>'Assumptions (CSP)'!$V$5*Model!AY3541</f>
        <v>1.342213677</v>
      </c>
      <c r="AZ3598" s="95">
        <f>'Assumptions (CSP)'!$V$5*Model!AZ3541</f>
        <v>0.6819317385</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0.459678553</v>
      </c>
      <c r="X3599" s="95">
        <f>'Assumptions (CSP)'!$V$6*Model!X3541</f>
        <v>0.8766080064</v>
      </c>
      <c r="Y3599" s="95">
        <f>'Assumptions (CSP)'!$V$6*Model!Y3541</f>
        <v>1.291725896</v>
      </c>
      <c r="Z3599" s="95">
        <f>'Assumptions (CSP)'!$V$6*Model!Z3541</f>
        <v>1.260861709</v>
      </c>
      <c r="AA3599" s="95">
        <f>'Assumptions (CSP)'!$V$6*Model!AA3541</f>
        <v>1.227901925</v>
      </c>
      <c r="AB3599" s="95">
        <f>'Assumptions (CSP)'!$V$6*Model!AB3541</f>
        <v>1.208661445</v>
      </c>
      <c r="AC3599" s="95">
        <f>'Assumptions (CSP)'!$V$6*Model!AC3541</f>
        <v>1.186956534</v>
      </c>
      <c r="AD3599" s="95">
        <f>'Assumptions (CSP)'!$V$6*Model!AD3541</f>
        <v>1.16606253</v>
      </c>
      <c r="AE3599" s="95">
        <f>'Assumptions (CSP)'!$V$6*Model!AE3541</f>
        <v>1.150378886</v>
      </c>
      <c r="AF3599" s="95">
        <f>'Assumptions (CSP)'!$V$6*Model!AF3541</f>
        <v>1.129237013</v>
      </c>
      <c r="AG3599" s="95">
        <f>'Assumptions (CSP)'!$V$6*Model!AG3541</f>
        <v>1.11491146</v>
      </c>
      <c r="AH3599" s="95">
        <f>'Assumptions (CSP)'!$V$6*Model!AH3541</f>
        <v>1.110579411</v>
      </c>
      <c r="AI3599" s="95">
        <f>'Assumptions (CSP)'!$V$6*Model!AI3541</f>
        <v>1.111252246</v>
      </c>
      <c r="AJ3599" s="95">
        <f>'Assumptions (CSP)'!$V$6*Model!AJ3541</f>
        <v>1.114858001</v>
      </c>
      <c r="AK3599" s="95">
        <f>'Assumptions (CSP)'!$V$6*Model!AK3541</f>
        <v>1.114787197</v>
      </c>
      <c r="AL3599" s="95">
        <f>'Assumptions (CSP)'!$V$6*Model!AL3541</f>
        <v>1.120716006</v>
      </c>
      <c r="AM3599" s="95">
        <f>'Assumptions (CSP)'!$V$6*Model!AM3541</f>
        <v>1.127459867</v>
      </c>
      <c r="AN3599" s="95">
        <f>'Assumptions (CSP)'!$V$6*Model!AN3541</f>
        <v>1.13763718</v>
      </c>
      <c r="AO3599" s="95">
        <f>'Assumptions (CSP)'!$V$6*Model!AO3541</f>
        <v>1.150925655</v>
      </c>
      <c r="AP3599" s="95">
        <f>'Assumptions (CSP)'!$V$6*Model!AP3541</f>
        <v>1.166970046</v>
      </c>
      <c r="AQ3599" s="95">
        <f>'Assumptions (CSP)'!$V$6*Model!AQ3541</f>
        <v>1.181568908</v>
      </c>
      <c r="AR3599" s="95">
        <f>'Assumptions (CSP)'!$V$6*Model!AR3541</f>
        <v>1.197403487</v>
      </c>
      <c r="AS3599" s="95">
        <f>'Assumptions (CSP)'!$V$6*Model!AS3541</f>
        <v>1.215104058</v>
      </c>
      <c r="AT3599" s="95">
        <f>'Assumptions (CSP)'!$V$6*Model!AT3541</f>
        <v>1.235347519</v>
      </c>
      <c r="AU3599" s="95">
        <f>'Assumptions (CSP)'!$V$6*Model!AU3541</f>
        <v>1.255330117</v>
      </c>
      <c r="AV3599" s="95">
        <f>'Assumptions (CSP)'!$V$6*Model!AV3541</f>
        <v>1.276221951</v>
      </c>
      <c r="AW3599" s="95">
        <f>'Assumptions (CSP)'!$V$6*Model!AW3541</f>
        <v>1.29806259</v>
      </c>
      <c r="AX3599" s="95">
        <f>'Assumptions (CSP)'!$V$6*Model!AX3541</f>
        <v>1.320269677</v>
      </c>
      <c r="AY3599" s="95">
        <f>'Assumptions (CSP)'!$V$6*Model!AY3541</f>
        <v>0.8948091182</v>
      </c>
      <c r="AZ3599" s="95">
        <f>'Assumptions (CSP)'!$V$6*Model!AZ3541</f>
        <v>0.454621159</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-0.1015227921</v>
      </c>
      <c r="Y3600" s="95">
        <f t="array" ref="Y3600">SUM(IF(ISERROR(Y3601:Y3651),"",Y3601:Y3651))</f>
        <v>-0.2040156612</v>
      </c>
      <c r="Z3600" s="95">
        <f t="array" ref="Z3600">SUM(IF(ISERROR(Z3601:Z3651),"",Z3601:Z3651))</f>
        <v>-0.3078104187</v>
      </c>
      <c r="AA3600" s="95">
        <f t="array" ref="AA3600">SUM(IF(ISERROR(AA3601:AA3651),"",AA3601:AA3651))</f>
        <v>-0.4137452731</v>
      </c>
      <c r="AB3600" s="95">
        <f t="array" ref="AB3600">SUM(IF(ISERROR(AB3601:AB3651),"",AB3601:AB3651))</f>
        <v>-0.5226576757</v>
      </c>
      <c r="AC3600" s="95">
        <f t="array" ref="AC3600">SUM(IF(ISERROR(AC3601:AC3651),"",AC3601:AC3651))</f>
        <v>-0.6347822186</v>
      </c>
      <c r="AD3600" s="95">
        <f t="array" ref="AD3600">SUM(IF(ISERROR(AD3601:AD3651),"",AD3601:AD3651))</f>
        <v>-0.7504877342</v>
      </c>
      <c r="AE3600" s="95">
        <f t="array" ref="AE3600">SUM(IF(ISERROR(AE3601:AE3651),"",AE3601:AE3651))</f>
        <v>-0.8702291986</v>
      </c>
      <c r="AF3600" s="95">
        <f t="array" ref="AF3600">SUM(IF(ISERROR(AF3601:AF3651),"",AF3601:AF3651))</f>
        <v>-0.9942822983</v>
      </c>
      <c r="AG3600" s="95">
        <f t="array" ref="AG3600">SUM(IF(ISERROR(AG3601:AG3651),"",AG3601:AG3651))</f>
        <v>-1.12286513</v>
      </c>
      <c r="AH3600" s="95">
        <f t="array" ref="AH3600">SUM(IF(ISERROR(AH3601:AH3651),"",AH3601:AH3651))</f>
        <v>-1.25634794</v>
      </c>
      <c r="AI3600" s="95">
        <f t="array" ref="AI3600">SUM(IF(ISERROR(AI3601:AI3651),"",AI3601:AI3651))</f>
        <v>-1.395231495</v>
      </c>
      <c r="AJ3600" s="95">
        <f t="array" ref="AJ3600">SUM(IF(ISERROR(AJ3601:AJ3651),"",AJ3601:AJ3651))</f>
        <v>-1.540287388</v>
      </c>
      <c r="AK3600" s="95">
        <f t="array" ref="AK3600">SUM(IF(ISERROR(AK3601:AK3651),"",AK3601:AK3651))</f>
        <v>-1.692232175</v>
      </c>
      <c r="AL3600" s="95">
        <f t="array" ref="AL3600">SUM(IF(ISERROR(AL3601:AL3651),"",AL3601:AL3651))</f>
        <v>-1.851493687</v>
      </c>
      <c r="AM3600" s="95">
        <f t="array" ref="AM3600">SUM(IF(ISERROR(AM3601:AM3651),"",AM3601:AM3651))</f>
        <v>-1.814898436</v>
      </c>
      <c r="AN3600" s="95">
        <f t="array" ref="AN3600">SUM(IF(ISERROR(AN3601:AN3651),"",AN3601:AN3651))</f>
        <v>-1.784589708</v>
      </c>
      <c r="AO3600" s="95">
        <f t="array" ref="AO3600">SUM(IF(ISERROR(AO3601:AO3651),"",AO3601:AO3651))</f>
        <v>-1.760534925</v>
      </c>
      <c r="AP3600" s="95">
        <f t="array" ref="AP3600">SUM(IF(ISERROR(AP3601:AP3651),"",AP3601:AP3651))</f>
        <v>-1.741647592</v>
      </c>
      <c r="AQ3600" s="95">
        <f t="array" ref="AQ3600">SUM(IF(ISERROR(AQ3601:AQ3651),"",AQ3601:AQ3651))</f>
        <v>-1.726916816</v>
      </c>
      <c r="AR3600" s="95">
        <f t="array" ref="AR3600">SUM(IF(ISERROR(AR3601:AR3651),"",AR3601:AR3651))</f>
        <v>-1.71645756</v>
      </c>
      <c r="AS3600" s="95">
        <f t="array" ref="AS3600">SUM(IF(ISERROR(AS3601:AS3651),"",AS3601:AS3651))</f>
        <v>-1.710099048</v>
      </c>
      <c r="AT3600" s="95">
        <f t="array" ref="AT3600">SUM(IF(ISERROR(AT3601:AT3651),"",AT3601:AT3651))</f>
        <v>-1.707503728</v>
      </c>
      <c r="AU3600" s="95">
        <f t="array" ref="AU3600">SUM(IF(ISERROR(AU3601:AU3651),"",AU3601:AU3651))</f>
        <v>-1.708815168</v>
      </c>
      <c r="AV3600" s="95">
        <f t="array" ref="AV3600">SUM(IF(ISERROR(AV3601:AV3651),"",AV3601:AV3651))</f>
        <v>-1.714290211</v>
      </c>
      <c r="AW3600" s="95">
        <f t="array" ref="AW3600">SUM(IF(ISERROR(AW3601:AW3651),"",AW3601:AW3651))</f>
        <v>-1.723890891</v>
      </c>
      <c r="AX3600" s="95">
        <f t="array" ref="AX3600">SUM(IF(ISERROR(AX3601:AX3651),"",AX3601:AX3651))</f>
        <v>-1.737313267</v>
      </c>
      <c r="AY3600" s="95">
        <f t="array" ref="AY3600">SUM(IF(ISERROR(AY3601:AY3651),"",AY3601:AY3651))</f>
        <v>-1.753758235</v>
      </c>
      <c r="AZ3600" s="95">
        <f t="array" ref="AZ3600">SUM(IF(ISERROR(AZ3601:AZ3651),"",AZ3601:AZ3651))</f>
        <v>-1.772544973</v>
      </c>
      <c r="BA3600" s="95">
        <f t="array" ref="BA3600">SUM(IF(ISERROR(BA3601:BA3651),"",BA3601:BA3651))</f>
        <v>-1.789136633</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-0.1015227921</v>
      </c>
      <c r="Y3622" s="95">
        <f>IF($X$3539&gt;0,PPMT('Assumptions (CSP)'!$V$7,Model!X$1,'Assumptions (CSP)'!$V$10,'Assumptions (CSP)'!$V$5*Model!$X$3539*AVERAGE('Assumptions (CSP)'!$T$2:$V$2)/10^9),0)</f>
        <v>-0.1063451248</v>
      </c>
      <c r="Z3622" s="95">
        <f>IF($X$3539&gt;0,PPMT('Assumptions (CSP)'!$V$7,Model!Y$1,'Assumptions (CSP)'!$V$10,'Assumptions (CSP)'!$V$5*Model!$X$3539*AVERAGE('Assumptions (CSP)'!$T$2:$V$2)/10^9),0)</f>
        <v>-0.1113965182</v>
      </c>
      <c r="AA3622" s="95">
        <f>IF($X$3539&gt;0,PPMT('Assumptions (CSP)'!$V$7,Model!Z$1,'Assumptions (CSP)'!$V$10,'Assumptions (CSP)'!$V$5*Model!$X$3539*AVERAGE('Assumptions (CSP)'!$T$2:$V$2)/10^9),0)</f>
        <v>-0.1166878528</v>
      </c>
      <c r="AB3622" s="95">
        <f>IF($X$3539&gt;0,PPMT('Assumptions (CSP)'!$V$7,Model!AA$1,'Assumptions (CSP)'!$V$10,'Assumptions (CSP)'!$V$5*Model!$X$3539*AVERAGE('Assumptions (CSP)'!$T$2:$V$2)/10^9),0)</f>
        <v>-0.1222305258</v>
      </c>
      <c r="AC3622" s="95">
        <f>IF($X$3539&gt;0,PPMT('Assumptions (CSP)'!$V$7,Model!AB$1,'Assumptions (CSP)'!$V$10,'Assumptions (CSP)'!$V$5*Model!$X$3539*AVERAGE('Assumptions (CSP)'!$T$2:$V$2)/10^9),0)</f>
        <v>-0.1280364758</v>
      </c>
      <c r="AD3622" s="95">
        <f>IF($X$3539&gt;0,PPMT('Assumptions (CSP)'!$V$7,Model!AC$1,'Assumptions (CSP)'!$V$10,'Assumptions (CSP)'!$V$5*Model!$X$3539*AVERAGE('Assumptions (CSP)'!$T$2:$V$2)/10^9),0)</f>
        <v>-0.1341182084</v>
      </c>
      <c r="AE3622" s="95">
        <f>IF($X$3539&gt;0,PPMT('Assumptions (CSP)'!$V$7,Model!AD$1,'Assumptions (CSP)'!$V$10,'Assumptions (CSP)'!$V$5*Model!$X$3539*AVERAGE('Assumptions (CSP)'!$T$2:$V$2)/10^9),0)</f>
        <v>-0.1404888233</v>
      </c>
      <c r="AF3622" s="95">
        <f>IF($X$3539&gt;0,PPMT('Assumptions (CSP)'!$V$7,Model!AE$1,'Assumptions (CSP)'!$V$10,'Assumptions (CSP)'!$V$5*Model!$X$3539*AVERAGE('Assumptions (CSP)'!$T$2:$V$2)/10^9),0)</f>
        <v>-0.1471620424</v>
      </c>
      <c r="AG3622" s="95">
        <f>IF($X$3539&gt;0,PPMT('Assumptions (CSP)'!$V$7,Model!AF$1,'Assumptions (CSP)'!$V$10,'Assumptions (CSP)'!$V$5*Model!$X$3539*AVERAGE('Assumptions (CSP)'!$T$2:$V$2)/10^9),0)</f>
        <v>-0.1541522394</v>
      </c>
      <c r="AH3622" s="95">
        <f>IF($X$3539&gt;0,PPMT('Assumptions (CSP)'!$V$7,Model!AG$1,'Assumptions (CSP)'!$V$10,'Assumptions (CSP)'!$V$5*Model!$X$3539*AVERAGE('Assumptions (CSP)'!$T$2:$V$2)/10^9),0)</f>
        <v>-0.1614744708</v>
      </c>
      <c r="AI3622" s="95">
        <f>IF($X$3539&gt;0,PPMT('Assumptions (CSP)'!$V$7,Model!AH$1,'Assumptions (CSP)'!$V$10,'Assumptions (CSP)'!$V$5*Model!$X$3539*AVERAGE('Assumptions (CSP)'!$T$2:$V$2)/10^9),0)</f>
        <v>-0.1691445082</v>
      </c>
      <c r="AJ3622" s="95">
        <f>IF($X$3539&gt;0,PPMT('Assumptions (CSP)'!$V$7,Model!AI$1,'Assumptions (CSP)'!$V$10,'Assumptions (CSP)'!$V$5*Model!$X$3539*AVERAGE('Assumptions (CSP)'!$T$2:$V$2)/10^9),0)</f>
        <v>-0.1771788723</v>
      </c>
      <c r="AK3622" s="95">
        <f>IF($X$3539&gt;0,PPMT('Assumptions (CSP)'!$V$7,Model!AJ$1,'Assumptions (CSP)'!$V$10,'Assumptions (CSP)'!$V$5*Model!$X$3539*AVERAGE('Assumptions (CSP)'!$T$2:$V$2)/10^9),0)</f>
        <v>-0.1855948687</v>
      </c>
      <c r="AL3622" s="95">
        <f>IF($X$3539&gt;0,PPMT('Assumptions (CSP)'!$V$7,Model!AK$1,'Assumptions (CSP)'!$V$10,'Assumptions (CSP)'!$V$5*Model!$X$3539*AVERAGE('Assumptions (CSP)'!$T$2:$V$2)/10^9),0)</f>
        <v>-0.194410625</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-0.09767053645</v>
      </c>
      <c r="Z3623" s="95">
        <f>IF($Y$3539&gt;0,PPMT('Assumptions (CSP)'!$V$7,Model!X$1,'Assumptions (CSP)'!$V$10,'Assumptions (CSP)'!$V$5*Model!$Y$3539*AVERAGE('Assumptions (CSP)'!$U$2:$W$2)/10^9),0)</f>
        <v>-0.1023098869</v>
      </c>
      <c r="AA3623" s="95">
        <f>IF($Y$3539&gt;0,PPMT('Assumptions (CSP)'!$V$7,Model!Y$1,'Assumptions (CSP)'!$V$10,'Assumptions (CSP)'!$V$5*Model!$Y$3539*AVERAGE('Assumptions (CSP)'!$U$2:$W$2)/10^9),0)</f>
        <v>-0.1071696066</v>
      </c>
      <c r="AB3623" s="95">
        <f>IF($Y$3539&gt;0,PPMT('Assumptions (CSP)'!$V$7,Model!Z$1,'Assumptions (CSP)'!$V$10,'Assumptions (CSP)'!$V$5*Model!$Y$3539*AVERAGE('Assumptions (CSP)'!$U$2:$W$2)/10^9),0)</f>
        <v>-0.1122601629</v>
      </c>
      <c r="AC3623" s="95">
        <f>IF($Y$3539&gt;0,PPMT('Assumptions (CSP)'!$V$7,Model!AA$1,'Assumptions (CSP)'!$V$10,'Assumptions (CSP)'!$V$5*Model!$Y$3539*AVERAGE('Assumptions (CSP)'!$U$2:$W$2)/10^9),0)</f>
        <v>-0.1175925206</v>
      </c>
      <c r="AD3623" s="95">
        <f>IF($Y$3539&gt;0,PPMT('Assumptions (CSP)'!$V$7,Model!AB$1,'Assumptions (CSP)'!$V$10,'Assumptions (CSP)'!$V$5*Model!$Y$3539*AVERAGE('Assumptions (CSP)'!$U$2:$W$2)/10^9),0)</f>
        <v>-0.1231781653</v>
      </c>
      <c r="AE3623" s="95">
        <f>IF($Y$3539&gt;0,PPMT('Assumptions (CSP)'!$V$7,Model!AC$1,'Assumptions (CSP)'!$V$10,'Assumptions (CSP)'!$V$5*Model!$Y$3539*AVERAGE('Assumptions (CSP)'!$U$2:$W$2)/10^9),0)</f>
        <v>-0.1290291282</v>
      </c>
      <c r="AF3623" s="95">
        <f>IF($Y$3539&gt;0,PPMT('Assumptions (CSP)'!$V$7,Model!AD$1,'Assumptions (CSP)'!$V$10,'Assumptions (CSP)'!$V$5*Model!$Y$3539*AVERAGE('Assumptions (CSP)'!$U$2:$W$2)/10^9),0)</f>
        <v>-0.1351580118</v>
      </c>
      <c r="AG3623" s="95">
        <f>IF($Y$3539&gt;0,PPMT('Assumptions (CSP)'!$V$7,Model!AE$1,'Assumptions (CSP)'!$V$10,'Assumptions (CSP)'!$V$5*Model!$Y$3539*AVERAGE('Assumptions (CSP)'!$U$2:$W$2)/10^9),0)</f>
        <v>-0.1415780173</v>
      </c>
      <c r="AH3623" s="95">
        <f>IF($Y$3539&gt;0,PPMT('Assumptions (CSP)'!$V$7,Model!AF$1,'Assumptions (CSP)'!$V$10,'Assumptions (CSP)'!$V$5*Model!$Y$3539*AVERAGE('Assumptions (CSP)'!$U$2:$W$2)/10^9),0)</f>
        <v>-0.1483029732</v>
      </c>
      <c r="AI3623" s="95">
        <f>IF($Y$3539&gt;0,PPMT('Assumptions (CSP)'!$V$7,Model!AG$1,'Assumptions (CSP)'!$V$10,'Assumptions (CSP)'!$V$5*Model!$Y$3539*AVERAGE('Assumptions (CSP)'!$U$2:$W$2)/10^9),0)</f>
        <v>-0.1553473644</v>
      </c>
      <c r="AJ3623" s="95">
        <f>IF($Y$3539&gt;0,PPMT('Assumptions (CSP)'!$V$7,Model!AH$1,'Assumptions (CSP)'!$V$10,'Assumptions (CSP)'!$V$5*Model!$Y$3539*AVERAGE('Assumptions (CSP)'!$U$2:$W$2)/10^9),0)</f>
        <v>-0.1627263642</v>
      </c>
      <c r="AK3623" s="95">
        <f>IF($Y$3539&gt;0,PPMT('Assumptions (CSP)'!$V$7,Model!AI$1,'Assumptions (CSP)'!$V$10,'Assumptions (CSP)'!$V$5*Model!$Y$3539*AVERAGE('Assumptions (CSP)'!$U$2:$W$2)/10^9),0)</f>
        <v>-0.1704558665</v>
      </c>
      <c r="AL3623" s="95">
        <f>IF($Y$3539&gt;0,PPMT('Assumptions (CSP)'!$V$7,Model!AJ$1,'Assumptions (CSP)'!$V$10,'Assumptions (CSP)'!$V$5*Model!$Y$3539*AVERAGE('Assumptions (CSP)'!$U$2:$W$2)/10^9),0)</f>
        <v>-0.1785525202</v>
      </c>
      <c r="AM3623" s="95">
        <f>IF($Y$3539&gt;0,PPMT('Assumptions (CSP)'!$V$7,Model!AK$1,'Assumptions (CSP)'!$V$10,'Assumptions (CSP)'!$V$5*Model!$Y$3539*AVERAGE('Assumptions (CSP)'!$U$2:$W$2)/10^9),0)</f>
        <v>-0.1870337649</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-0.09410401355</v>
      </c>
      <c r="AA3624" s="95">
        <f>IF($Z$3539&gt;0,PPMT('Assumptions (CSP)'!$V$7,Model!X$1,'Assumptions (CSP)'!$V$10,'Assumptions (CSP)'!$V$5*Model!$Z$3539*AVERAGE('Assumptions (CSP)'!$V$2:$X$2)/10^9),0)</f>
        <v>-0.0985739542</v>
      </c>
      <c r="AB3624" s="95">
        <f>IF($Z$3539&gt;0,PPMT('Assumptions (CSP)'!$V$7,Model!Y$1,'Assumptions (CSP)'!$V$10,'Assumptions (CSP)'!$V$5*Model!$Z$3539*AVERAGE('Assumptions (CSP)'!$V$2:$X$2)/10^9),0)</f>
        <v>-0.103256217</v>
      </c>
      <c r="AC3624" s="95">
        <f>IF($Z$3539&gt;0,PPMT('Assumptions (CSP)'!$V$7,Model!Z$1,'Assumptions (CSP)'!$V$10,'Assumptions (CSP)'!$V$5*Model!$Z$3539*AVERAGE('Assumptions (CSP)'!$V$2:$X$2)/10^9),0)</f>
        <v>-0.1081608873</v>
      </c>
      <c r="AD3624" s="95">
        <f>IF($Z$3539&gt;0,PPMT('Assumptions (CSP)'!$V$7,Model!AA$1,'Assumptions (CSP)'!$V$10,'Assumptions (CSP)'!$V$5*Model!$Z$3539*AVERAGE('Assumptions (CSP)'!$V$2:$X$2)/10^9),0)</f>
        <v>-0.1132985295</v>
      </c>
      <c r="AE3624" s="95">
        <f>IF($Z$3539&gt;0,PPMT('Assumptions (CSP)'!$V$7,Model!AB$1,'Assumptions (CSP)'!$V$10,'Assumptions (CSP)'!$V$5*Model!$Z$3539*AVERAGE('Assumptions (CSP)'!$V$2:$X$2)/10^9),0)</f>
        <v>-0.1186802096</v>
      </c>
      <c r="AF3624" s="95">
        <f>IF($Z$3539&gt;0,PPMT('Assumptions (CSP)'!$V$7,Model!AC$1,'Assumptions (CSP)'!$V$10,'Assumptions (CSP)'!$V$5*Model!$Z$3539*AVERAGE('Assumptions (CSP)'!$V$2:$X$2)/10^9),0)</f>
        <v>-0.1243175196</v>
      </c>
      <c r="AG3624" s="95">
        <f>IF($Z$3539&gt;0,PPMT('Assumptions (CSP)'!$V$7,Model!AD$1,'Assumptions (CSP)'!$V$10,'Assumptions (CSP)'!$V$5*Model!$Z$3539*AVERAGE('Assumptions (CSP)'!$V$2:$X$2)/10^9),0)</f>
        <v>-0.1302226018</v>
      </c>
      <c r="AH3624" s="95">
        <f>IF($Z$3539&gt;0,PPMT('Assumptions (CSP)'!$V$7,Model!AE$1,'Assumptions (CSP)'!$V$10,'Assumptions (CSP)'!$V$5*Model!$Z$3539*AVERAGE('Assumptions (CSP)'!$V$2:$X$2)/10^9),0)</f>
        <v>-0.1364081754</v>
      </c>
      <c r="AI3624" s="95">
        <f>IF($Z$3539&gt;0,PPMT('Assumptions (CSP)'!$V$7,Model!AF$1,'Assumptions (CSP)'!$V$10,'Assumptions (CSP)'!$V$5*Model!$Z$3539*AVERAGE('Assumptions (CSP)'!$V$2:$X$2)/10^9),0)</f>
        <v>-0.1428875637</v>
      </c>
      <c r="AJ3624" s="95">
        <f>IF($Z$3539&gt;0,PPMT('Assumptions (CSP)'!$V$7,Model!AG$1,'Assumptions (CSP)'!$V$10,'Assumptions (CSP)'!$V$5*Model!$Z$3539*AVERAGE('Assumptions (CSP)'!$V$2:$X$2)/10^9),0)</f>
        <v>-0.149674723</v>
      </c>
      <c r="AK3624" s="95">
        <f>IF($Z$3539&gt;0,PPMT('Assumptions (CSP)'!$V$7,Model!AH$1,'Assumptions (CSP)'!$V$10,'Assumptions (CSP)'!$V$5*Model!$Z$3539*AVERAGE('Assumptions (CSP)'!$V$2:$X$2)/10^9),0)</f>
        <v>-0.1567842723</v>
      </c>
      <c r="AL3624" s="95">
        <f>IF($Z$3539&gt;0,PPMT('Assumptions (CSP)'!$V$7,Model!AI$1,'Assumptions (CSP)'!$V$10,'Assumptions (CSP)'!$V$5*Model!$Z$3539*AVERAGE('Assumptions (CSP)'!$V$2:$X$2)/10^9),0)</f>
        <v>-0.1642315252</v>
      </c>
      <c r="AM3624" s="95">
        <f>IF($Z$3539&gt;0,PPMT('Assumptions (CSP)'!$V$7,Model!AJ$1,'Assumptions (CSP)'!$V$10,'Assumptions (CSP)'!$V$5*Model!$Z$3539*AVERAGE('Assumptions (CSP)'!$V$2:$X$2)/10^9),0)</f>
        <v>-0.1720325227</v>
      </c>
      <c r="AN3624" s="95">
        <f>IF($Z$3539&gt;0,PPMT('Assumptions (CSP)'!$V$7,Model!AK$1,'Assumptions (CSP)'!$V$10,'Assumptions (CSP)'!$V$5*Model!$Z$3539*AVERAGE('Assumptions (CSP)'!$V$2:$X$2)/10^9),0)</f>
        <v>-0.1802040675</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-0.09131385956</v>
      </c>
      <c r="AB3625" s="95">
        <f>IF($AA$3539&gt;0,PPMT('Assumptions (CSP)'!$V$7,Model!X$1,'Assumptions (CSP)'!$V$10,'Assumptions (CSP)'!$V$5*Model!$AA$3539*AVERAGE('Assumptions (CSP)'!$W$2:$Y$2)/10^9),0)</f>
        <v>-0.09565126789</v>
      </c>
      <c r="AC3625" s="95">
        <f>IF($AA$3539&gt;0,PPMT('Assumptions (CSP)'!$V$7,Model!Y$1,'Assumptions (CSP)'!$V$10,'Assumptions (CSP)'!$V$5*Model!$AA$3539*AVERAGE('Assumptions (CSP)'!$W$2:$Y$2)/10^9),0)</f>
        <v>-0.1001947031</v>
      </c>
      <c r="AD3625" s="95">
        <f>IF($AA$3539&gt;0,PPMT('Assumptions (CSP)'!$V$7,Model!Z$1,'Assumptions (CSP)'!$V$10,'Assumptions (CSP)'!$V$5*Model!$AA$3539*AVERAGE('Assumptions (CSP)'!$W$2:$Y$2)/10^9),0)</f>
        <v>-0.1049539515</v>
      </c>
      <c r="AE3625" s="95">
        <f>IF($AA$3539&gt;0,PPMT('Assumptions (CSP)'!$V$7,Model!AA$1,'Assumptions (CSP)'!$V$10,'Assumptions (CSP)'!$V$5*Model!$AA$3539*AVERAGE('Assumptions (CSP)'!$W$2:$Y$2)/10^9),0)</f>
        <v>-0.1099392642</v>
      </c>
      <c r="AF3625" s="95">
        <f>IF($AA$3539&gt;0,PPMT('Assumptions (CSP)'!$V$7,Model!AB$1,'Assumptions (CSP)'!$V$10,'Assumptions (CSP)'!$V$5*Model!$AA$3539*AVERAGE('Assumptions (CSP)'!$W$2:$Y$2)/10^9),0)</f>
        <v>-0.1151613793</v>
      </c>
      <c r="AG3625" s="95">
        <f>IF($AA$3539&gt;0,PPMT('Assumptions (CSP)'!$V$7,Model!AC$1,'Assumptions (CSP)'!$V$10,'Assumptions (CSP)'!$V$5*Model!$AA$3539*AVERAGE('Assumptions (CSP)'!$W$2:$Y$2)/10^9),0)</f>
        <v>-0.1206315448</v>
      </c>
      <c r="AH3625" s="95">
        <f>IF($AA$3539&gt;0,PPMT('Assumptions (CSP)'!$V$7,Model!AD$1,'Assumptions (CSP)'!$V$10,'Assumptions (CSP)'!$V$5*Model!$AA$3539*AVERAGE('Assumptions (CSP)'!$W$2:$Y$2)/10^9),0)</f>
        <v>-0.1263615431</v>
      </c>
      <c r="AI3625" s="95">
        <f>IF($AA$3539&gt;0,PPMT('Assumptions (CSP)'!$V$7,Model!AE$1,'Assumptions (CSP)'!$V$10,'Assumptions (CSP)'!$V$5*Model!$AA$3539*AVERAGE('Assumptions (CSP)'!$W$2:$Y$2)/10^9),0)</f>
        <v>-0.1323637164</v>
      </c>
      <c r="AJ3625" s="95">
        <f>IF($AA$3539&gt;0,PPMT('Assumptions (CSP)'!$V$7,Model!AF$1,'Assumptions (CSP)'!$V$10,'Assumptions (CSP)'!$V$5*Model!$AA$3539*AVERAGE('Assumptions (CSP)'!$W$2:$Y$2)/10^9),0)</f>
        <v>-0.138650993</v>
      </c>
      <c r="AK3625" s="95">
        <f>IF($AA$3539&gt;0,PPMT('Assumptions (CSP)'!$V$7,Model!AG$1,'Assumptions (CSP)'!$V$10,'Assumptions (CSP)'!$V$5*Model!$AA$3539*AVERAGE('Assumptions (CSP)'!$W$2:$Y$2)/10^9),0)</f>
        <v>-0.1452369151</v>
      </c>
      <c r="AL3625" s="95">
        <f>IF($AA$3539&gt;0,PPMT('Assumptions (CSP)'!$V$7,Model!AH$1,'Assumptions (CSP)'!$V$10,'Assumptions (CSP)'!$V$5*Model!$AA$3539*AVERAGE('Assumptions (CSP)'!$W$2:$Y$2)/10^9),0)</f>
        <v>-0.1521356686</v>
      </c>
      <c r="AM3625" s="95">
        <f>IF($AA$3539&gt;0,PPMT('Assumptions (CSP)'!$V$7,Model!AI$1,'Assumptions (CSP)'!$V$10,'Assumptions (CSP)'!$V$5*Model!$AA$3539*AVERAGE('Assumptions (CSP)'!$W$2:$Y$2)/10^9),0)</f>
        <v>-0.1593621129</v>
      </c>
      <c r="AN3625" s="95">
        <f>IF($AA$3539&gt;0,PPMT('Assumptions (CSP)'!$V$7,Model!AJ$1,'Assumptions (CSP)'!$V$10,'Assumptions (CSP)'!$V$5*Model!$AA$3539*AVERAGE('Assumptions (CSP)'!$W$2:$Y$2)/10^9),0)</f>
        <v>-0.1669318132</v>
      </c>
      <c r="AO3625" s="95">
        <f>IF($AA$3539&gt;0,PPMT('Assumptions (CSP)'!$V$7,Model!AK$1,'Assumptions (CSP)'!$V$10,'Assumptions (CSP)'!$V$5*Model!$AA$3539*AVERAGE('Assumptions (CSP)'!$W$2:$Y$2)/10^9),0)</f>
        <v>-0.1748610744</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-0.08925950211</v>
      </c>
      <c r="AC3626" s="95">
        <f>IF($AB$3539&gt;0,PPMT('Assumptions (CSP)'!$V$7,Model!X$1,'Assumptions (CSP)'!$V$10,'Assumptions (CSP)'!$V$5*Model!$AB$3539*AVERAGE('Assumptions (CSP)'!$X$2:$Z$2)/10^9),0)</f>
        <v>-0.09349932846</v>
      </c>
      <c r="AD3626" s="95">
        <f>IF($AB$3539&gt;0,PPMT('Assumptions (CSP)'!$V$7,Model!Y$1,'Assumptions (CSP)'!$V$10,'Assumptions (CSP)'!$V$5*Model!$AB$3539*AVERAGE('Assumptions (CSP)'!$X$2:$Z$2)/10^9),0)</f>
        <v>-0.09794054656</v>
      </c>
      <c r="AE3626" s="95">
        <f>IF($AB$3539&gt;0,PPMT('Assumptions (CSP)'!$V$7,Model!Z$1,'Assumptions (CSP)'!$V$10,'Assumptions (CSP)'!$V$5*Model!$AB$3539*AVERAGE('Assumptions (CSP)'!$X$2:$Z$2)/10^9),0)</f>
        <v>-0.1025927225</v>
      </c>
      <c r="AF3626" s="95">
        <f>IF($AB$3539&gt;0,PPMT('Assumptions (CSP)'!$V$7,Model!AA$1,'Assumptions (CSP)'!$V$10,'Assumptions (CSP)'!$V$5*Model!$AB$3539*AVERAGE('Assumptions (CSP)'!$X$2:$Z$2)/10^9),0)</f>
        <v>-0.1074658768</v>
      </c>
      <c r="AG3626" s="95">
        <f>IF($AB$3539&gt;0,PPMT('Assumptions (CSP)'!$V$7,Model!AB$1,'Assumptions (CSP)'!$V$10,'Assumptions (CSP)'!$V$5*Model!$AB$3539*AVERAGE('Assumptions (CSP)'!$X$2:$Z$2)/10^9),0)</f>
        <v>-0.112570506</v>
      </c>
      <c r="AH3626" s="95">
        <f>IF($AB$3539&gt;0,PPMT('Assumptions (CSP)'!$V$7,Model!AC$1,'Assumptions (CSP)'!$V$10,'Assumptions (CSP)'!$V$5*Model!$AB$3539*AVERAGE('Assumptions (CSP)'!$X$2:$Z$2)/10^9),0)</f>
        <v>-0.117917605</v>
      </c>
      <c r="AI3626" s="95">
        <f>IF($AB$3539&gt;0,PPMT('Assumptions (CSP)'!$V$7,Model!AD$1,'Assumptions (CSP)'!$V$10,'Assumptions (CSP)'!$V$5*Model!$AB$3539*AVERAGE('Assumptions (CSP)'!$X$2:$Z$2)/10^9),0)</f>
        <v>-0.1235186913</v>
      </c>
      <c r="AJ3626" s="95">
        <f>IF($AB$3539&gt;0,PPMT('Assumptions (CSP)'!$V$7,Model!AE$1,'Assumptions (CSP)'!$V$10,'Assumptions (CSP)'!$V$5*Model!$AB$3539*AVERAGE('Assumptions (CSP)'!$X$2:$Z$2)/10^9),0)</f>
        <v>-0.1293858291</v>
      </c>
      <c r="AK3626" s="95">
        <f>IF($AB$3539&gt;0,PPMT('Assumptions (CSP)'!$V$7,Model!AF$1,'Assumptions (CSP)'!$V$10,'Assumptions (CSP)'!$V$5*Model!$AB$3539*AVERAGE('Assumptions (CSP)'!$X$2:$Z$2)/10^9),0)</f>
        <v>-0.135531656</v>
      </c>
      <c r="AL3626" s="95">
        <f>IF($AB$3539&gt;0,PPMT('Assumptions (CSP)'!$V$7,Model!AG$1,'Assumptions (CSP)'!$V$10,'Assumptions (CSP)'!$V$5*Model!$AB$3539*AVERAGE('Assumptions (CSP)'!$X$2:$Z$2)/10^9),0)</f>
        <v>-0.1419694096</v>
      </c>
      <c r="AM3626" s="95">
        <f>IF($AB$3539&gt;0,PPMT('Assumptions (CSP)'!$V$7,Model!AH$1,'Assumptions (CSP)'!$V$10,'Assumptions (CSP)'!$V$5*Model!$AB$3539*AVERAGE('Assumptions (CSP)'!$X$2:$Z$2)/10^9),0)</f>
        <v>-0.1487129566</v>
      </c>
      <c r="AN3626" s="95">
        <f>IF($AB$3539&gt;0,PPMT('Assumptions (CSP)'!$V$7,Model!AI$1,'Assumptions (CSP)'!$V$10,'Assumptions (CSP)'!$V$5*Model!$AB$3539*AVERAGE('Assumptions (CSP)'!$X$2:$Z$2)/10^9),0)</f>
        <v>-0.155776822</v>
      </c>
      <c r="AO3626" s="95">
        <f>IF($AB$3539&gt;0,PPMT('Assumptions (CSP)'!$V$7,Model!AJ$1,'Assumptions (CSP)'!$V$10,'Assumptions (CSP)'!$V$5*Model!$AB$3539*AVERAGE('Assumptions (CSP)'!$X$2:$Z$2)/10^9),0)</f>
        <v>-0.1631762211</v>
      </c>
      <c r="AP3626" s="95">
        <f>IF($AB$3539&gt;0,PPMT('Assumptions (CSP)'!$V$7,Model!AK$1,'Assumptions (CSP)'!$V$10,'Assumptions (CSP)'!$V$5*Model!$AB$3539*AVERAGE('Assumptions (CSP)'!$X$2:$Z$2)/10^9),0)</f>
        <v>-0.1709270916</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-0.0872983033</v>
      </c>
      <c r="AD3627" s="95">
        <f>IF($AC$3539&gt;0,PPMT('Assumptions (CSP)'!$V$7,Model!X$1,'Assumptions (CSP)'!$V$10,'Assumptions (CSP)'!$V$5*Model!$AC$3539*AVERAGE('Assumptions (CSP)'!$Y$2:$AA$2)/10^9),0)</f>
        <v>-0.09144497271</v>
      </c>
      <c r="AE3627" s="95">
        <f>IF($AC$3539&gt;0,PPMT('Assumptions (CSP)'!$V$7,Model!Y$1,'Assumptions (CSP)'!$V$10,'Assumptions (CSP)'!$V$5*Model!$AC$3539*AVERAGE('Assumptions (CSP)'!$Y$2:$AA$2)/10^9),0)</f>
        <v>-0.09578860891</v>
      </c>
      <c r="AF3627" s="95">
        <f>IF($AC$3539&gt;0,PPMT('Assumptions (CSP)'!$V$7,Model!Z$1,'Assumptions (CSP)'!$V$10,'Assumptions (CSP)'!$V$5*Model!$AC$3539*AVERAGE('Assumptions (CSP)'!$Y$2:$AA$2)/10^9),0)</f>
        <v>-0.1003385678</v>
      </c>
      <c r="AG3627" s="95">
        <f>IF($AC$3539&gt;0,PPMT('Assumptions (CSP)'!$V$7,Model!AA$1,'Assumptions (CSP)'!$V$10,'Assumptions (CSP)'!$V$5*Model!$AC$3539*AVERAGE('Assumptions (CSP)'!$Y$2:$AA$2)/10^9),0)</f>
        <v>-0.1051046498</v>
      </c>
      <c r="AH3627" s="95">
        <f>IF($AC$3539&gt;0,PPMT('Assumptions (CSP)'!$V$7,Model!AB$1,'Assumptions (CSP)'!$V$10,'Assumptions (CSP)'!$V$5*Model!$AC$3539*AVERAGE('Assumptions (CSP)'!$Y$2:$AA$2)/10^9),0)</f>
        <v>-0.1100971207</v>
      </c>
      <c r="AI3627" s="95">
        <f>IF($AC$3539&gt;0,PPMT('Assumptions (CSP)'!$V$7,Model!AC$1,'Assumptions (CSP)'!$V$10,'Assumptions (CSP)'!$V$5*Model!$AC$3539*AVERAGE('Assumptions (CSP)'!$Y$2:$AA$2)/10^9),0)</f>
        <v>-0.1153267339</v>
      </c>
      <c r="AJ3627" s="95">
        <f>IF($AC$3539&gt;0,PPMT('Assumptions (CSP)'!$V$7,Model!AD$1,'Assumptions (CSP)'!$V$10,'Assumptions (CSP)'!$V$5*Model!$AC$3539*AVERAGE('Assumptions (CSP)'!$Y$2:$AA$2)/10^9),0)</f>
        <v>-0.1208047538</v>
      </c>
      <c r="AK3627" s="95">
        <f>IF($AC$3539&gt;0,PPMT('Assumptions (CSP)'!$V$7,Model!AE$1,'Assumptions (CSP)'!$V$10,'Assumptions (CSP)'!$V$5*Model!$AC$3539*AVERAGE('Assumptions (CSP)'!$Y$2:$AA$2)/10^9),0)</f>
        <v>-0.1265429796</v>
      </c>
      <c r="AL3627" s="95">
        <f>IF($AC$3539&gt;0,PPMT('Assumptions (CSP)'!$V$7,Model!AF$1,'Assumptions (CSP)'!$V$10,'Assumptions (CSP)'!$V$5*Model!$AC$3539*AVERAGE('Assumptions (CSP)'!$Y$2:$AA$2)/10^9),0)</f>
        <v>-0.1325537711</v>
      </c>
      <c r="AM3627" s="95">
        <f>IF($AC$3539&gt;0,PPMT('Assumptions (CSP)'!$V$7,Model!AG$1,'Assumptions (CSP)'!$V$10,'Assumptions (CSP)'!$V$5*Model!$AC$3539*AVERAGE('Assumptions (CSP)'!$Y$2:$AA$2)/10^9),0)</f>
        <v>-0.1388500752</v>
      </c>
      <c r="AN3627" s="95">
        <f>IF($AC$3539&gt;0,PPMT('Assumptions (CSP)'!$V$7,Model!AH$1,'Assumptions (CSP)'!$V$10,'Assumptions (CSP)'!$V$5*Model!$AC$3539*AVERAGE('Assumptions (CSP)'!$Y$2:$AA$2)/10^9),0)</f>
        <v>-0.1454454538</v>
      </c>
      <c r="AO3627" s="95">
        <f>IF($AC$3539&gt;0,PPMT('Assumptions (CSP)'!$V$7,Model!AI$1,'Assumptions (CSP)'!$V$10,'Assumptions (CSP)'!$V$5*Model!$AC$3539*AVERAGE('Assumptions (CSP)'!$Y$2:$AA$2)/10^9),0)</f>
        <v>-0.1523541129</v>
      </c>
      <c r="AP3627" s="95">
        <f>IF($AC$3539&gt;0,PPMT('Assumptions (CSP)'!$V$7,Model!AJ$1,'Assumptions (CSP)'!$V$10,'Assumptions (CSP)'!$V$5*Model!$AC$3539*AVERAGE('Assumptions (CSP)'!$Y$2:$AA$2)/10^9),0)</f>
        <v>-0.1595909332</v>
      </c>
      <c r="AQ3627" s="95">
        <f>IF($AC$3539&gt;0,PPMT('Assumptions (CSP)'!$V$7,Model!AK$1,'Assumptions (CSP)'!$V$10,'Assumptions (CSP)'!$V$5*Model!$AC$3539*AVERAGE('Assumptions (CSP)'!$Y$2:$AA$2)/10^9),0)</f>
        <v>-0.1671715025</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-0.08555336022</v>
      </c>
      <c r="AE3628" s="95">
        <f>IF($AD$3539&gt;0,PPMT('Assumptions (CSP)'!$V$7,Model!X$1,'Assumptions (CSP)'!$V$10,'Assumptions (CSP)'!$V$5*Model!$AD$3539*AVERAGE('Assumptions (CSP)'!$Z$2:$AB$2)/10^9),0)</f>
        <v>-0.08961714483</v>
      </c>
      <c r="AF3628" s="95">
        <f>IF($AD$3539&gt;0,PPMT('Assumptions (CSP)'!$V$7,Model!Y$1,'Assumptions (CSP)'!$V$10,'Assumptions (CSP)'!$V$5*Model!$AD$3539*AVERAGE('Assumptions (CSP)'!$Z$2:$AB$2)/10^9),0)</f>
        <v>-0.09387395921</v>
      </c>
      <c r="AG3628" s="95">
        <f>IF($AD$3539&gt;0,PPMT('Assumptions (CSP)'!$V$7,Model!Z$1,'Assumptions (CSP)'!$V$10,'Assumptions (CSP)'!$V$5*Model!$AD$3539*AVERAGE('Assumptions (CSP)'!$Z$2:$AB$2)/10^9),0)</f>
        <v>-0.09833297227</v>
      </c>
      <c r="AH3628" s="95">
        <f>IF($AD$3539&gt;0,PPMT('Assumptions (CSP)'!$V$7,Model!AA$1,'Assumptions (CSP)'!$V$10,'Assumptions (CSP)'!$V$5*Model!$AD$3539*AVERAGE('Assumptions (CSP)'!$Z$2:$AB$2)/10^9),0)</f>
        <v>-0.1030037885</v>
      </c>
      <c r="AI3628" s="95">
        <f>IF($AD$3539&gt;0,PPMT('Assumptions (CSP)'!$V$7,Model!AB$1,'Assumptions (CSP)'!$V$10,'Assumptions (CSP)'!$V$5*Model!$AD$3539*AVERAGE('Assumptions (CSP)'!$Z$2:$AB$2)/10^9),0)</f>
        <v>-0.1078964684</v>
      </c>
      <c r="AJ3628" s="95">
        <f>IF($AD$3539&gt;0,PPMT('Assumptions (CSP)'!$V$7,Model!AC$1,'Assumptions (CSP)'!$V$10,'Assumptions (CSP)'!$V$5*Model!$AD$3539*AVERAGE('Assumptions (CSP)'!$Z$2:$AB$2)/10^9),0)</f>
        <v>-0.1130215507</v>
      </c>
      <c r="AK3628" s="95">
        <f>IF($AD$3539&gt;0,PPMT('Assumptions (CSP)'!$V$7,Model!AD$1,'Assumptions (CSP)'!$V$10,'Assumptions (CSP)'!$V$5*Model!$AD$3539*AVERAGE('Assumptions (CSP)'!$Z$2:$AB$2)/10^9),0)</f>
        <v>-0.1183900743</v>
      </c>
      <c r="AL3628" s="95">
        <f>IF($AD$3539&gt;0,PPMT('Assumptions (CSP)'!$V$7,Model!AE$1,'Assumptions (CSP)'!$V$10,'Assumptions (CSP)'!$V$5*Model!$AD$3539*AVERAGE('Assumptions (CSP)'!$Z$2:$AB$2)/10^9),0)</f>
        <v>-0.1240136028</v>
      </c>
      <c r="AM3628" s="95">
        <f>IF($AD$3539&gt;0,PPMT('Assumptions (CSP)'!$V$7,Model!AF$1,'Assumptions (CSP)'!$V$10,'Assumptions (CSP)'!$V$5*Model!$AD$3539*AVERAGE('Assumptions (CSP)'!$Z$2:$AB$2)/10^9),0)</f>
        <v>-0.129904249</v>
      </c>
      <c r="AN3628" s="95">
        <f>IF($AD$3539&gt;0,PPMT('Assumptions (CSP)'!$V$7,Model!AG$1,'Assumptions (CSP)'!$V$10,'Assumptions (CSP)'!$V$5*Model!$AD$3539*AVERAGE('Assumptions (CSP)'!$Z$2:$AB$2)/10^9),0)</f>
        <v>-0.1360747008</v>
      </c>
      <c r="AO3628" s="95">
        <f>IF($AD$3539&gt;0,PPMT('Assumptions (CSP)'!$V$7,Model!AH$1,'Assumptions (CSP)'!$V$10,'Assumptions (CSP)'!$V$5*Model!$AD$3539*AVERAGE('Assumptions (CSP)'!$Z$2:$AB$2)/10^9),0)</f>
        <v>-0.1425382491</v>
      </c>
      <c r="AP3628" s="95">
        <f>IF($AD$3539&gt;0,PPMT('Assumptions (CSP)'!$V$7,Model!AI$1,'Assumptions (CSP)'!$V$10,'Assumptions (CSP)'!$V$5*Model!$AD$3539*AVERAGE('Assumptions (CSP)'!$Z$2:$AB$2)/10^9),0)</f>
        <v>-0.1493088159</v>
      </c>
      <c r="AQ3628" s="95">
        <f>IF($AD$3539&gt;0,PPMT('Assumptions (CSP)'!$V$7,Model!AJ$1,'Assumptions (CSP)'!$V$10,'Assumptions (CSP)'!$V$5*Model!$AD$3539*AVERAGE('Assumptions (CSP)'!$Z$2:$AB$2)/10^9),0)</f>
        <v>-0.1564009847</v>
      </c>
      <c r="AR3628" s="95">
        <f>IF($AD$3539&gt;0,PPMT('Assumptions (CSP)'!$V$7,Model!AK$1,'Assumptions (CSP)'!$V$10,'Assumptions (CSP)'!$V$5*Model!$AD$3539*AVERAGE('Assumptions (CSP)'!$Z$2:$AB$2)/10^9),0)</f>
        <v>-0.1638300315</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-0.08409329702</v>
      </c>
      <c r="AF3629" s="95">
        <f>IF($AE$3539&gt;0,PPMT('Assumptions (CSP)'!$V$7,Model!X$1,'Assumptions (CSP)'!$V$10,'Assumptions (CSP)'!$V$5*Model!$AE$3539*AVERAGE('Assumptions (CSP)'!$AA$2:$AC$2)/10^9),0)</f>
        <v>-0.08808772863</v>
      </c>
      <c r="AG3629" s="95">
        <f>IF($AE$3539&gt;0,PPMT('Assumptions (CSP)'!$V$7,Model!Y$1,'Assumptions (CSP)'!$V$10,'Assumptions (CSP)'!$V$5*Model!$AE$3539*AVERAGE('Assumptions (CSP)'!$AA$2:$AC$2)/10^9),0)</f>
        <v>-0.09227189574</v>
      </c>
      <c r="AH3629" s="95">
        <f>IF($AE$3539&gt;0,PPMT('Assumptions (CSP)'!$V$7,Model!Z$1,'Assumptions (CSP)'!$V$10,'Assumptions (CSP)'!$V$5*Model!$AE$3539*AVERAGE('Assumptions (CSP)'!$AA$2:$AC$2)/10^9),0)</f>
        <v>-0.09665481079</v>
      </c>
      <c r="AI3629" s="95">
        <f>IF($AE$3539&gt;0,PPMT('Assumptions (CSP)'!$V$7,Model!AA$1,'Assumptions (CSP)'!$V$10,'Assumptions (CSP)'!$V$5*Model!$AE$3539*AVERAGE('Assumptions (CSP)'!$AA$2:$AC$2)/10^9),0)</f>
        <v>-0.1012459143</v>
      </c>
      <c r="AJ3629" s="95">
        <f>IF($AE$3539&gt;0,PPMT('Assumptions (CSP)'!$V$7,Model!AB$1,'Assumptions (CSP)'!$V$10,'Assumptions (CSP)'!$V$5*Model!$AE$3539*AVERAGE('Assumptions (CSP)'!$AA$2:$AC$2)/10^9),0)</f>
        <v>-0.1060550952</v>
      </c>
      <c r="AK3629" s="95">
        <f>IF($AE$3539&gt;0,PPMT('Assumptions (CSP)'!$V$7,Model!AC$1,'Assumptions (CSP)'!$V$10,'Assumptions (CSP)'!$V$5*Model!$AE$3539*AVERAGE('Assumptions (CSP)'!$AA$2:$AC$2)/10^9),0)</f>
        <v>-0.1110927123</v>
      </c>
      <c r="AL3629" s="95">
        <f>IF($AE$3539&gt;0,PPMT('Assumptions (CSP)'!$V$7,Model!AD$1,'Assumptions (CSP)'!$V$10,'Assumptions (CSP)'!$V$5*Model!$AE$3539*AVERAGE('Assumptions (CSP)'!$AA$2:$AC$2)/10^9),0)</f>
        <v>-0.1163696161</v>
      </c>
      <c r="AM3629" s="95">
        <f>IF($AE$3539&gt;0,PPMT('Assumptions (CSP)'!$V$7,Model!AE$1,'Assumptions (CSP)'!$V$10,'Assumptions (CSP)'!$V$5*Model!$AE$3539*AVERAGE('Assumptions (CSP)'!$AA$2:$AC$2)/10^9),0)</f>
        <v>-0.1218971728</v>
      </c>
      <c r="AN3629" s="95">
        <f>IF($AE$3539&gt;0,PPMT('Assumptions (CSP)'!$V$7,Model!AF$1,'Assumptions (CSP)'!$V$10,'Assumptions (CSP)'!$V$5*Model!$AE$3539*AVERAGE('Assumptions (CSP)'!$AA$2:$AC$2)/10^9),0)</f>
        <v>-0.1276872886</v>
      </c>
      <c r="AO3629" s="95">
        <f>IF($AE$3539&gt;0,PPMT('Assumptions (CSP)'!$V$7,Model!AG$1,'Assumptions (CSP)'!$V$10,'Assumptions (CSP)'!$V$5*Model!$AE$3539*AVERAGE('Assumptions (CSP)'!$AA$2:$AC$2)/10^9),0)</f>
        <v>-0.1337524348</v>
      </c>
      <c r="AP3629" s="95">
        <f>IF($AE$3539&gt;0,PPMT('Assumptions (CSP)'!$V$7,Model!AH$1,'Assumptions (CSP)'!$V$10,'Assumptions (CSP)'!$V$5*Model!$AE$3539*AVERAGE('Assumptions (CSP)'!$AA$2:$AC$2)/10^9),0)</f>
        <v>-0.1401056754</v>
      </c>
      <c r="AQ3629" s="95">
        <f>IF($AE$3539&gt;0,PPMT('Assumptions (CSP)'!$V$7,Model!AI$1,'Assumptions (CSP)'!$V$10,'Assumptions (CSP)'!$V$5*Model!$AE$3539*AVERAGE('Assumptions (CSP)'!$AA$2:$AC$2)/10^9),0)</f>
        <v>-0.146760695</v>
      </c>
      <c r="AR3629" s="95">
        <f>IF($AE$3539&gt;0,PPMT('Assumptions (CSP)'!$V$7,Model!AJ$1,'Assumptions (CSP)'!$V$10,'Assumptions (CSP)'!$V$5*Model!$AE$3539*AVERAGE('Assumptions (CSP)'!$AA$2:$AC$2)/10^9),0)</f>
        <v>-0.153731828</v>
      </c>
      <c r="AS3629" s="95">
        <f>IF($AE$3539&gt;0,PPMT('Assumptions (CSP)'!$V$7,Model!AK$1,'Assumptions (CSP)'!$V$10,'Assumptions (CSP)'!$V$5*Model!$AE$3539*AVERAGE('Assumptions (CSP)'!$AA$2:$AC$2)/10^9),0)</f>
        <v>-0.1610340898</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-0.08271721276</v>
      </c>
      <c r="AG3630" s="95">
        <f>IF($AF$3539&gt;0,PPMT('Assumptions (CSP)'!$V$7,Model!X$1,'Assumptions (CSP)'!$V$10,'Assumptions (CSP)'!$V$5*Model!$AF$3539*AVERAGE('Assumptions (CSP)'!$AB$2:$AD$2)/10^9),0)</f>
        <v>-0.08664628036</v>
      </c>
      <c r="AH3630" s="95">
        <f>IF($AF$3539&gt;0,PPMT('Assumptions (CSP)'!$V$7,Model!Y$1,'Assumptions (CSP)'!$V$10,'Assumptions (CSP)'!$V$5*Model!$AF$3539*AVERAGE('Assumptions (CSP)'!$AB$2:$AD$2)/10^9),0)</f>
        <v>-0.09076197868</v>
      </c>
      <c r="AI3630" s="95">
        <f>IF($AF$3539&gt;0,PPMT('Assumptions (CSP)'!$V$7,Model!Z$1,'Assumptions (CSP)'!$V$10,'Assumptions (CSP)'!$V$5*Model!$AF$3539*AVERAGE('Assumptions (CSP)'!$AB$2:$AD$2)/10^9),0)</f>
        <v>-0.09507317267</v>
      </c>
      <c r="AJ3630" s="95">
        <f>IF($AF$3539&gt;0,PPMT('Assumptions (CSP)'!$V$7,Model!AA$1,'Assumptions (CSP)'!$V$10,'Assumptions (CSP)'!$V$5*Model!$AF$3539*AVERAGE('Assumptions (CSP)'!$AB$2:$AD$2)/10^9),0)</f>
        <v>-0.09958914837</v>
      </c>
      <c r="AK3630" s="95">
        <f>IF($AF$3539&gt;0,PPMT('Assumptions (CSP)'!$V$7,Model!AB$1,'Assumptions (CSP)'!$V$10,'Assumptions (CSP)'!$V$5*Model!$AF$3539*AVERAGE('Assumptions (CSP)'!$AB$2:$AD$2)/10^9),0)</f>
        <v>-0.1043196329</v>
      </c>
      <c r="AL3630" s="95">
        <f>IF($AF$3539&gt;0,PPMT('Assumptions (CSP)'!$V$7,Model!AC$1,'Assumptions (CSP)'!$V$10,'Assumptions (CSP)'!$V$5*Model!$AF$3539*AVERAGE('Assumptions (CSP)'!$AB$2:$AD$2)/10^9),0)</f>
        <v>-0.1092748155</v>
      </c>
      <c r="AM3630" s="95">
        <f>IF($AF$3539&gt;0,PPMT('Assumptions (CSP)'!$V$7,Model!AD$1,'Assumptions (CSP)'!$V$10,'Assumptions (CSP)'!$V$5*Model!$AF$3539*AVERAGE('Assumptions (CSP)'!$AB$2:$AD$2)/10^9),0)</f>
        <v>-0.1144653692</v>
      </c>
      <c r="AN3630" s="95">
        <f>IF($AF$3539&gt;0,PPMT('Assumptions (CSP)'!$V$7,Model!AE$1,'Assumptions (CSP)'!$V$10,'Assumptions (CSP)'!$V$5*Model!$AF$3539*AVERAGE('Assumptions (CSP)'!$AB$2:$AD$2)/10^9),0)</f>
        <v>-0.1199024743</v>
      </c>
      <c r="AO3630" s="95">
        <f>IF($AF$3539&gt;0,PPMT('Assumptions (CSP)'!$V$7,Model!AF$1,'Assumptions (CSP)'!$V$10,'Assumptions (CSP)'!$V$5*Model!$AF$3539*AVERAGE('Assumptions (CSP)'!$AB$2:$AD$2)/10^9),0)</f>
        <v>-0.1255978418</v>
      </c>
      <c r="AP3630" s="95">
        <f>IF($AF$3539&gt;0,PPMT('Assumptions (CSP)'!$V$7,Model!AG$1,'Assumptions (CSP)'!$V$10,'Assumptions (CSP)'!$V$5*Model!$AF$3539*AVERAGE('Assumptions (CSP)'!$AB$2:$AD$2)/10^9),0)</f>
        <v>-0.1315637393</v>
      </c>
      <c r="AQ3630" s="95">
        <f>IF($AF$3539&gt;0,PPMT('Assumptions (CSP)'!$V$7,Model!AH$1,'Assumptions (CSP)'!$V$10,'Assumptions (CSP)'!$V$5*Model!$AF$3539*AVERAGE('Assumptions (CSP)'!$AB$2:$AD$2)/10^9),0)</f>
        <v>-0.1378130169</v>
      </c>
      <c r="AR3630" s="95">
        <f>IF($AF$3539&gt;0,PPMT('Assumptions (CSP)'!$V$7,Model!AI$1,'Assumptions (CSP)'!$V$10,'Assumptions (CSP)'!$V$5*Model!$AF$3539*AVERAGE('Assumptions (CSP)'!$AB$2:$AD$2)/10^9),0)</f>
        <v>-0.1443591352</v>
      </c>
      <c r="AS3630" s="95">
        <f>IF($AF$3539&gt;0,PPMT('Assumptions (CSP)'!$V$7,Model!AJ$1,'Assumptions (CSP)'!$V$10,'Assumptions (CSP)'!$V$5*Model!$AF$3539*AVERAGE('Assumptions (CSP)'!$AB$2:$AD$2)/10^9),0)</f>
        <v>-0.1512161941</v>
      </c>
      <c r="AT3630" s="95">
        <f>IF($AF$3539&gt;0,PPMT('Assumptions (CSP)'!$V$7,Model!AK$1,'Assumptions (CSP)'!$V$10,'Assumptions (CSP)'!$V$5*Model!$AF$3539*AVERAGE('Assumptions (CSP)'!$AB$2:$AD$2)/10^9),0)</f>
        <v>-0.1583989633</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-0.0813544221</v>
      </c>
      <c r="AH3631" s="95">
        <f>IF($AG$3539&gt;0,PPMT('Assumptions (CSP)'!$V$7,Model!X$1,'Assumptions (CSP)'!$V$10,'Assumptions (CSP)'!$V$5*Model!$AG$3539*AVERAGE('Assumptions (CSP)'!$AC$2:$AE$2)/10^9),0)</f>
        <v>-0.08521875715</v>
      </c>
      <c r="AI3631" s="95">
        <f>IF($AG$3539&gt;0,PPMT('Assumptions (CSP)'!$V$7,Model!Y$1,'Assumptions (CSP)'!$V$10,'Assumptions (CSP)'!$V$5*Model!$AG$3539*AVERAGE('Assumptions (CSP)'!$AC$2:$AE$2)/10^9),0)</f>
        <v>-0.08926664812</v>
      </c>
      <c r="AJ3631" s="95">
        <f>IF($AG$3539&gt;0,PPMT('Assumptions (CSP)'!$V$7,Model!Z$1,'Assumptions (CSP)'!$V$10,'Assumptions (CSP)'!$V$5*Model!$AG$3539*AVERAGE('Assumptions (CSP)'!$AC$2:$AE$2)/10^9),0)</f>
        <v>-0.09350681391</v>
      </c>
      <c r="AK3631" s="95">
        <f>IF($AG$3539&gt;0,PPMT('Assumptions (CSP)'!$V$7,Model!AA$1,'Assumptions (CSP)'!$V$10,'Assumptions (CSP)'!$V$5*Model!$AG$3539*AVERAGE('Assumptions (CSP)'!$AC$2:$AE$2)/10^9),0)</f>
        <v>-0.09794838757</v>
      </c>
      <c r="AL3631" s="95">
        <f>IF($AG$3539&gt;0,PPMT('Assumptions (CSP)'!$V$7,Model!AB$1,'Assumptions (CSP)'!$V$10,'Assumptions (CSP)'!$V$5*Model!$AG$3539*AVERAGE('Assumptions (CSP)'!$AC$2:$AE$2)/10^9),0)</f>
        <v>-0.102600936</v>
      </c>
      <c r="AM3631" s="95">
        <f>IF($AG$3539&gt;0,PPMT('Assumptions (CSP)'!$V$7,Model!AC$1,'Assumptions (CSP)'!$V$10,'Assumptions (CSP)'!$V$5*Model!$AG$3539*AVERAGE('Assumptions (CSP)'!$AC$2:$AE$2)/10^9),0)</f>
        <v>-0.1074744804</v>
      </c>
      <c r="AN3631" s="95">
        <f>IF($AG$3539&gt;0,PPMT('Assumptions (CSP)'!$V$7,Model!AD$1,'Assumptions (CSP)'!$V$10,'Assumptions (CSP)'!$V$5*Model!$AG$3539*AVERAGE('Assumptions (CSP)'!$AC$2:$AE$2)/10^9),0)</f>
        <v>-0.1125795183</v>
      </c>
      <c r="AO3631" s="95">
        <f>IF($AG$3539&gt;0,PPMT('Assumptions (CSP)'!$V$7,Model!AE$1,'Assumptions (CSP)'!$V$10,'Assumptions (CSP)'!$V$5*Model!$AG$3539*AVERAGE('Assumptions (CSP)'!$AC$2:$AE$2)/10^9),0)</f>
        <v>-0.1179270454</v>
      </c>
      <c r="AP3631" s="95">
        <f>IF($AG$3539&gt;0,PPMT('Assumptions (CSP)'!$V$7,Model!AF$1,'Assumptions (CSP)'!$V$10,'Assumptions (CSP)'!$V$5*Model!$AG$3539*AVERAGE('Assumptions (CSP)'!$AC$2:$AE$2)/10^9),0)</f>
        <v>-0.12352858</v>
      </c>
      <c r="AQ3631" s="95">
        <f>IF($AG$3539&gt;0,PPMT('Assumptions (CSP)'!$V$7,Model!AG$1,'Assumptions (CSP)'!$V$10,'Assumptions (CSP)'!$V$5*Model!$AG$3539*AVERAGE('Assumptions (CSP)'!$AC$2:$AE$2)/10^9),0)</f>
        <v>-0.1293961876</v>
      </c>
      <c r="AR3631" s="95">
        <f>IF($AG$3539&gt;0,PPMT('Assumptions (CSP)'!$V$7,Model!AH$1,'Assumptions (CSP)'!$V$10,'Assumptions (CSP)'!$V$5*Model!$AG$3539*AVERAGE('Assumptions (CSP)'!$AC$2:$AE$2)/10^9),0)</f>
        <v>-0.1355425065</v>
      </c>
      <c r="AS3631" s="95">
        <f>IF($AG$3539&gt;0,PPMT('Assumptions (CSP)'!$V$7,Model!AI$1,'Assumptions (CSP)'!$V$10,'Assumptions (CSP)'!$V$5*Model!$AG$3539*AVERAGE('Assumptions (CSP)'!$AC$2:$AE$2)/10^9),0)</f>
        <v>-0.1419807755</v>
      </c>
      <c r="AT3631" s="95">
        <f>IF($AG$3539&gt;0,PPMT('Assumptions (CSP)'!$V$7,Model!AJ$1,'Assumptions (CSP)'!$V$10,'Assumptions (CSP)'!$V$5*Model!$AG$3539*AVERAGE('Assumptions (CSP)'!$AC$2:$AE$2)/10^9),0)</f>
        <v>-0.1487248624</v>
      </c>
      <c r="AU3631" s="95">
        <f>IF($AG$3539&gt;0,PPMT('Assumptions (CSP)'!$V$7,Model!AK$1,'Assumptions (CSP)'!$V$10,'Assumptions (CSP)'!$V$5*Model!$AG$3539*AVERAGE('Assumptions (CSP)'!$AC$2:$AE$2)/10^9),0)</f>
        <v>-0.1557892933</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-0.08014671635</v>
      </c>
      <c r="AI3632" s="95">
        <f>IF($AH$3539&gt;0,PPMT('Assumptions (CSP)'!$V$7,Model!X$1,'Assumptions (CSP)'!$V$10,'Assumptions (CSP)'!$V$5*Model!$AH$3539*AVERAGE('Assumptions (CSP)'!$AD$2:$AF$2)/10^9),0)</f>
        <v>-0.08395368537</v>
      </c>
      <c r="AJ3632" s="95">
        <f>IF($AH$3539&gt;0,PPMT('Assumptions (CSP)'!$V$7,Model!Y$1,'Assumptions (CSP)'!$V$10,'Assumptions (CSP)'!$V$5*Model!$AH$3539*AVERAGE('Assumptions (CSP)'!$AD$2:$AF$2)/10^9),0)</f>
        <v>-0.08794148543</v>
      </c>
      <c r="AK3632" s="95">
        <f>IF($AH$3539&gt;0,PPMT('Assumptions (CSP)'!$V$7,Model!Z$1,'Assumptions (CSP)'!$V$10,'Assumptions (CSP)'!$V$5*Model!$AH$3539*AVERAGE('Assumptions (CSP)'!$AD$2:$AF$2)/10^9),0)</f>
        <v>-0.09211870599</v>
      </c>
      <c r="AL3632" s="95">
        <f>IF($AH$3539&gt;0,PPMT('Assumptions (CSP)'!$V$7,Model!AA$1,'Assumptions (CSP)'!$V$10,'Assumptions (CSP)'!$V$5*Model!$AH$3539*AVERAGE('Assumptions (CSP)'!$AD$2:$AF$2)/10^9),0)</f>
        <v>-0.09649434452</v>
      </c>
      <c r="AM3632" s="95">
        <f>IF($AH$3539&gt;0,PPMT('Assumptions (CSP)'!$V$7,Model!AB$1,'Assumptions (CSP)'!$V$10,'Assumptions (CSP)'!$V$5*Model!$AH$3539*AVERAGE('Assumptions (CSP)'!$AD$2:$AF$2)/10^9),0)</f>
        <v>-0.1010778259</v>
      </c>
      <c r="AN3632" s="95">
        <f>IF($AH$3539&gt;0,PPMT('Assumptions (CSP)'!$V$7,Model!AC$1,'Assumptions (CSP)'!$V$10,'Assumptions (CSP)'!$V$5*Model!$AH$3539*AVERAGE('Assumptions (CSP)'!$AD$2:$AF$2)/10^9),0)</f>
        <v>-0.1058790226</v>
      </c>
      <c r="AO3632" s="95">
        <f>IF($AH$3539&gt;0,PPMT('Assumptions (CSP)'!$V$7,Model!AD$1,'Assumptions (CSP)'!$V$10,'Assumptions (CSP)'!$V$5*Model!$AH$3539*AVERAGE('Assumptions (CSP)'!$AD$2:$AF$2)/10^9),0)</f>
        <v>-0.1109082762</v>
      </c>
      <c r="AP3632" s="95">
        <f>IF($AH$3539&gt;0,PPMT('Assumptions (CSP)'!$V$7,Model!AE$1,'Assumptions (CSP)'!$V$10,'Assumptions (CSP)'!$V$5*Model!$AH$3539*AVERAGE('Assumptions (CSP)'!$AD$2:$AF$2)/10^9),0)</f>
        <v>-0.1161764193</v>
      </c>
      <c r="AQ3632" s="95">
        <f>IF($AH$3539&gt;0,PPMT('Assumptions (CSP)'!$V$7,Model!AF$1,'Assumptions (CSP)'!$V$10,'Assumptions (CSP)'!$V$5*Model!$AH$3539*AVERAGE('Assumptions (CSP)'!$AD$2:$AF$2)/10^9),0)</f>
        <v>-0.1216947992</v>
      </c>
      <c r="AR3632" s="95">
        <f>IF($AH$3539&gt;0,PPMT('Assumptions (CSP)'!$V$7,Model!AG$1,'Assumptions (CSP)'!$V$10,'Assumptions (CSP)'!$V$5*Model!$AH$3539*AVERAGE('Assumptions (CSP)'!$AD$2:$AF$2)/10^9),0)</f>
        <v>-0.1274753022</v>
      </c>
      <c r="AS3632" s="95">
        <f>IF($AH$3539&gt;0,PPMT('Assumptions (CSP)'!$V$7,Model!AH$1,'Assumptions (CSP)'!$V$10,'Assumptions (CSP)'!$V$5*Model!$AH$3539*AVERAGE('Assumptions (CSP)'!$AD$2:$AF$2)/10^9),0)</f>
        <v>-0.133530379</v>
      </c>
      <c r="AT3632" s="95">
        <f>IF($AH$3539&gt;0,PPMT('Assumptions (CSP)'!$V$7,Model!AI$1,'Assumptions (CSP)'!$V$10,'Assumptions (CSP)'!$V$5*Model!$AH$3539*AVERAGE('Assumptions (CSP)'!$AD$2:$AF$2)/10^9),0)</f>
        <v>-0.139873072</v>
      </c>
      <c r="AU3632" s="95">
        <f>IF($AH$3539&gt;0,PPMT('Assumptions (CSP)'!$V$7,Model!AJ$1,'Assumptions (CSP)'!$V$10,'Assumptions (CSP)'!$V$5*Model!$AH$3539*AVERAGE('Assumptions (CSP)'!$AD$2:$AF$2)/10^9),0)</f>
        <v>-0.146517043</v>
      </c>
      <c r="AV3632" s="95">
        <f>IF($AH$3539&gt;0,PPMT('Assumptions (CSP)'!$V$7,Model!AK$1,'Assumptions (CSP)'!$V$10,'Assumptions (CSP)'!$V$5*Model!$AH$3539*AVERAGE('Assumptions (CSP)'!$AD$2:$AF$2)/10^9),0)</f>
        <v>-0.1534766025</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-0.07920702815</v>
      </c>
      <c r="AJ3633" s="95">
        <f>IF($AI$3539&gt;0,PPMT('Assumptions (CSP)'!$V$7,Model!X$1,'Assumptions (CSP)'!$V$10,'Assumptions (CSP)'!$V$5*Model!$AI$3539*AVERAGE('Assumptions (CSP)'!$AE$2:$AG$2)/10^9),0)</f>
        <v>-0.08296936199</v>
      </c>
      <c r="AK3633" s="95">
        <f>IF($AI$3539&gt;0,PPMT('Assumptions (CSP)'!$V$7,Model!Y$1,'Assumptions (CSP)'!$V$10,'Assumptions (CSP)'!$V$5*Model!$AI$3539*AVERAGE('Assumptions (CSP)'!$AE$2:$AG$2)/10^9),0)</f>
        <v>-0.08691040668</v>
      </c>
      <c r="AL3633" s="95">
        <f>IF($AI$3539&gt;0,PPMT('Assumptions (CSP)'!$V$7,Model!Z$1,'Assumptions (CSP)'!$V$10,'Assumptions (CSP)'!$V$5*Model!$AI$3539*AVERAGE('Assumptions (CSP)'!$AE$2:$AG$2)/10^9),0)</f>
        <v>-0.091038651</v>
      </c>
      <c r="AM3633" s="95">
        <f>IF($AI$3539&gt;0,PPMT('Assumptions (CSP)'!$V$7,Model!AA$1,'Assumptions (CSP)'!$V$10,'Assumptions (CSP)'!$V$5*Model!$AI$3539*AVERAGE('Assumptions (CSP)'!$AE$2:$AG$2)/10^9),0)</f>
        <v>-0.09536298692</v>
      </c>
      <c r="AN3633" s="95">
        <f>IF($AI$3539&gt;0,PPMT('Assumptions (CSP)'!$V$7,Model!AB$1,'Assumptions (CSP)'!$V$10,'Assumptions (CSP)'!$V$5*Model!$AI$3539*AVERAGE('Assumptions (CSP)'!$AE$2:$AG$2)/10^9),0)</f>
        <v>-0.0998927288</v>
      </c>
      <c r="AO3633" s="95">
        <f>IF($AI$3539&gt;0,PPMT('Assumptions (CSP)'!$V$7,Model!AC$1,'Assumptions (CSP)'!$V$10,'Assumptions (CSP)'!$V$5*Model!$AI$3539*AVERAGE('Assumptions (CSP)'!$AE$2:$AG$2)/10^9),0)</f>
        <v>-0.1046376334</v>
      </c>
      <c r="AP3633" s="95">
        <f>IF($AI$3539&gt;0,PPMT('Assumptions (CSP)'!$V$7,Model!AD$1,'Assumptions (CSP)'!$V$10,'Assumptions (CSP)'!$V$5*Model!$AI$3539*AVERAGE('Assumptions (CSP)'!$AE$2:$AG$2)/10^9),0)</f>
        <v>-0.109607921</v>
      </c>
      <c r="AQ3633" s="95">
        <f>IF($AI$3539&gt;0,PPMT('Assumptions (CSP)'!$V$7,Model!AE$1,'Assumptions (CSP)'!$V$10,'Assumptions (CSP)'!$V$5*Model!$AI$3539*AVERAGE('Assumptions (CSP)'!$AE$2:$AG$2)/10^9),0)</f>
        <v>-0.1148142973</v>
      </c>
      <c r="AR3633" s="95">
        <f>IF($AI$3539&gt;0,PPMT('Assumptions (CSP)'!$V$7,Model!AF$1,'Assumptions (CSP)'!$V$10,'Assumptions (CSP)'!$V$5*Model!$AI$3539*AVERAGE('Assumptions (CSP)'!$AE$2:$AG$2)/10^9),0)</f>
        <v>-0.1202679764</v>
      </c>
      <c r="AS3633" s="95">
        <f>IF($AI$3539&gt;0,PPMT('Assumptions (CSP)'!$V$7,Model!AG$1,'Assumptions (CSP)'!$V$10,'Assumptions (CSP)'!$V$5*Model!$AI$3539*AVERAGE('Assumptions (CSP)'!$AE$2:$AG$2)/10^9),0)</f>
        <v>-0.1259807053</v>
      </c>
      <c r="AT3633" s="95">
        <f>IF($AI$3539&gt;0,PPMT('Assumptions (CSP)'!$V$7,Model!AH$1,'Assumptions (CSP)'!$V$10,'Assumptions (CSP)'!$V$5*Model!$AI$3539*AVERAGE('Assumptions (CSP)'!$AE$2:$AG$2)/10^9),0)</f>
        <v>-0.1319647888</v>
      </c>
      <c r="AU3633" s="95">
        <f>IF($AI$3539&gt;0,PPMT('Assumptions (CSP)'!$V$7,Model!AI$1,'Assumptions (CSP)'!$V$10,'Assumptions (CSP)'!$V$5*Model!$AI$3539*AVERAGE('Assumptions (CSP)'!$AE$2:$AG$2)/10^9),0)</f>
        <v>-0.1382331162</v>
      </c>
      <c r="AV3633" s="95">
        <f>IF($AI$3539&gt;0,PPMT('Assumptions (CSP)'!$V$7,Model!AJ$1,'Assumptions (CSP)'!$V$10,'Assumptions (CSP)'!$V$5*Model!$AI$3539*AVERAGE('Assumptions (CSP)'!$AE$2:$AG$2)/10^9),0)</f>
        <v>-0.1447991892</v>
      </c>
      <c r="AW3633" s="95">
        <f>IF($AI$3539&gt;0,PPMT('Assumptions (CSP)'!$V$7,Model!AK$1,'Assumptions (CSP)'!$V$10,'Assumptions (CSP)'!$V$5*Model!$AI$3539*AVERAGE('Assumptions (CSP)'!$AE$2:$AG$2)/10^9),0)</f>
        <v>-0.1516771507</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-0.07878239761</v>
      </c>
      <c r="AK3634" s="95">
        <f>IF($AJ$3539&gt;0,PPMT('Assumptions (CSP)'!$V$7,Model!X$1,'Assumptions (CSP)'!$V$10,'Assumptions (CSP)'!$V$5*Model!$AJ$3539*AVERAGE('Assumptions (CSP)'!$AF$2:$AH$2)/10^9),0)</f>
        <v>-0.0825245615</v>
      </c>
      <c r="AL3634" s="95">
        <f>IF($AJ$3539&gt;0,PPMT('Assumptions (CSP)'!$V$7,Model!Y$1,'Assumptions (CSP)'!$V$10,'Assumptions (CSP)'!$V$5*Model!$AJ$3539*AVERAGE('Assumptions (CSP)'!$AF$2:$AH$2)/10^9),0)</f>
        <v>-0.08644447817</v>
      </c>
      <c r="AM3634" s="95">
        <f>IF($AJ$3539&gt;0,PPMT('Assumptions (CSP)'!$V$7,Model!Z$1,'Assumptions (CSP)'!$V$10,'Assumptions (CSP)'!$V$5*Model!$AJ$3539*AVERAGE('Assumptions (CSP)'!$AF$2:$AH$2)/10^9),0)</f>
        <v>-0.09055059089</v>
      </c>
      <c r="AN3634" s="95">
        <f>IF($AJ$3539&gt;0,PPMT('Assumptions (CSP)'!$V$7,Model!AA$1,'Assumptions (CSP)'!$V$10,'Assumptions (CSP)'!$V$5*Model!$AJ$3539*AVERAGE('Assumptions (CSP)'!$AF$2:$AH$2)/10^9),0)</f>
        <v>-0.09485174395</v>
      </c>
      <c r="AO3634" s="95">
        <f>IF($AJ$3539&gt;0,PPMT('Assumptions (CSP)'!$V$7,Model!AB$1,'Assumptions (CSP)'!$V$10,'Assumptions (CSP)'!$V$5*Model!$AJ$3539*AVERAGE('Assumptions (CSP)'!$AF$2:$AH$2)/10^9),0)</f>
        <v>-0.09935720179</v>
      </c>
      <c r="AP3634" s="95">
        <f>IF($AJ$3539&gt;0,PPMT('Assumptions (CSP)'!$V$7,Model!AC$1,'Assumptions (CSP)'!$V$10,'Assumptions (CSP)'!$V$5*Model!$AJ$3539*AVERAGE('Assumptions (CSP)'!$AF$2:$AH$2)/10^9),0)</f>
        <v>-0.1040766689</v>
      </c>
      <c r="AQ3634" s="95">
        <f>IF($AJ$3539&gt;0,PPMT('Assumptions (CSP)'!$V$7,Model!AD$1,'Assumptions (CSP)'!$V$10,'Assumptions (CSP)'!$V$5*Model!$AJ$3539*AVERAGE('Assumptions (CSP)'!$AF$2:$AH$2)/10^9),0)</f>
        <v>-0.1090203106</v>
      </c>
      <c r="AR3634" s="95">
        <f>IF($AJ$3539&gt;0,PPMT('Assumptions (CSP)'!$V$7,Model!AE$1,'Assumptions (CSP)'!$V$10,'Assumptions (CSP)'!$V$5*Model!$AJ$3539*AVERAGE('Assumptions (CSP)'!$AF$2:$AH$2)/10^9),0)</f>
        <v>-0.1141987754</v>
      </c>
      <c r="AS3634" s="95">
        <f>IF($AJ$3539&gt;0,PPMT('Assumptions (CSP)'!$V$7,Model!AF$1,'Assumptions (CSP)'!$V$10,'Assumptions (CSP)'!$V$5*Model!$AJ$3539*AVERAGE('Assumptions (CSP)'!$AF$2:$AH$2)/10^9),0)</f>
        <v>-0.1196232172</v>
      </c>
      <c r="AT3634" s="95">
        <f>IF($AJ$3539&gt;0,PPMT('Assumptions (CSP)'!$V$7,Model!AG$1,'Assumptions (CSP)'!$V$10,'Assumptions (CSP)'!$V$5*Model!$AJ$3539*AVERAGE('Assumptions (CSP)'!$AF$2:$AH$2)/10^9),0)</f>
        <v>-0.1253053201</v>
      </c>
      <c r="AU3634" s="95">
        <f>IF($AJ$3539&gt;0,PPMT('Assumptions (CSP)'!$V$7,Model!AH$1,'Assumptions (CSP)'!$V$10,'Assumptions (CSP)'!$V$5*Model!$AJ$3539*AVERAGE('Assumptions (CSP)'!$AF$2:$AH$2)/10^9),0)</f>
        <v>-0.1312573228</v>
      </c>
      <c r="AV3634" s="95">
        <f>IF($AJ$3539&gt;0,PPMT('Assumptions (CSP)'!$V$7,Model!AI$1,'Assumptions (CSP)'!$V$10,'Assumptions (CSP)'!$V$5*Model!$AJ$3539*AVERAGE('Assumptions (CSP)'!$AF$2:$AH$2)/10^9),0)</f>
        <v>-0.1374920456</v>
      </c>
      <c r="AW3634" s="95">
        <f>IF($AJ$3539&gt;0,PPMT('Assumptions (CSP)'!$V$7,Model!AJ$1,'Assumptions (CSP)'!$V$10,'Assumptions (CSP)'!$V$5*Model!$AJ$3539*AVERAGE('Assumptions (CSP)'!$AF$2:$AH$2)/10^9),0)</f>
        <v>-0.1440229178</v>
      </c>
      <c r="AX3634" s="95">
        <f>IF($AJ$3539&gt;0,PPMT('Assumptions (CSP)'!$V$7,Model!AK$1,'Assumptions (CSP)'!$V$10,'Assumptions (CSP)'!$V$5*Model!$AJ$3539*AVERAGE('Assumptions (CSP)'!$AF$2:$AH$2)/10^9),0)</f>
        <v>-0.1508640063</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-0.07878113542</v>
      </c>
      <c r="AL3635" s="95">
        <f>IF($AK$3539&gt;0,PPMT('Assumptions (CSP)'!$V$7,Model!X$1,'Assumptions (CSP)'!$V$10,'Assumptions (CSP)'!$V$5*Model!$AK$3539*AVERAGE('Assumptions (CSP)'!$AG$2:$AI$2)/10^9),0)</f>
        <v>-0.08252323935</v>
      </c>
      <c r="AM3635" s="95">
        <f>IF($AK$3539&gt;0,PPMT('Assumptions (CSP)'!$V$7,Model!Y$1,'Assumptions (CSP)'!$V$10,'Assumptions (CSP)'!$V$5*Model!$AK$3539*AVERAGE('Assumptions (CSP)'!$AG$2:$AI$2)/10^9),0)</f>
        <v>-0.08644309322</v>
      </c>
      <c r="AN3635" s="95">
        <f>IF($AK$3539&gt;0,PPMT('Assumptions (CSP)'!$V$7,Model!Z$1,'Assumptions (CSP)'!$V$10,'Assumptions (CSP)'!$V$5*Model!$AK$3539*AVERAGE('Assumptions (CSP)'!$AG$2:$AI$2)/10^9),0)</f>
        <v>-0.09054914015</v>
      </c>
      <c r="AO3635" s="95">
        <f>IF($AK$3539&gt;0,PPMT('Assumptions (CSP)'!$V$7,Model!AA$1,'Assumptions (CSP)'!$V$10,'Assumptions (CSP)'!$V$5*Model!$AK$3539*AVERAGE('Assumptions (CSP)'!$AG$2:$AI$2)/10^9),0)</f>
        <v>-0.09485022431</v>
      </c>
      <c r="AP3635" s="95">
        <f>IF($AK$3539&gt;0,PPMT('Assumptions (CSP)'!$V$7,Model!AB$1,'Assumptions (CSP)'!$V$10,'Assumptions (CSP)'!$V$5*Model!$AK$3539*AVERAGE('Assumptions (CSP)'!$AG$2:$AI$2)/10^9),0)</f>
        <v>-0.09935560996</v>
      </c>
      <c r="AQ3635" s="95">
        <f>IF($AK$3539&gt;0,PPMT('Assumptions (CSP)'!$V$7,Model!AC$1,'Assumptions (CSP)'!$V$10,'Assumptions (CSP)'!$V$5*Model!$AK$3539*AVERAGE('Assumptions (CSP)'!$AG$2:$AI$2)/10^9),0)</f>
        <v>-0.1040750014</v>
      </c>
      <c r="AR3635" s="95">
        <f>IF($AK$3539&gt;0,PPMT('Assumptions (CSP)'!$V$7,Model!AD$1,'Assumptions (CSP)'!$V$10,'Assumptions (CSP)'!$V$5*Model!$AK$3539*AVERAGE('Assumptions (CSP)'!$AG$2:$AI$2)/10^9),0)</f>
        <v>-0.109018564</v>
      </c>
      <c r="AS3635" s="95">
        <f>IF($AK$3539&gt;0,PPMT('Assumptions (CSP)'!$V$7,Model!AE$1,'Assumptions (CSP)'!$V$10,'Assumptions (CSP)'!$V$5*Model!$AK$3539*AVERAGE('Assumptions (CSP)'!$AG$2:$AI$2)/10^9),0)</f>
        <v>-0.1141969458</v>
      </c>
      <c r="AT3635" s="95">
        <f>IF($AK$3539&gt;0,PPMT('Assumptions (CSP)'!$V$7,Model!AF$1,'Assumptions (CSP)'!$V$10,'Assumptions (CSP)'!$V$5*Model!$AK$3539*AVERAGE('Assumptions (CSP)'!$AG$2:$AI$2)/10^9),0)</f>
        <v>-0.1196213007</v>
      </c>
      <c r="AU3635" s="95">
        <f>IF($AK$3539&gt;0,PPMT('Assumptions (CSP)'!$V$7,Model!AG$1,'Assumptions (CSP)'!$V$10,'Assumptions (CSP)'!$V$5*Model!$AK$3539*AVERAGE('Assumptions (CSP)'!$AG$2:$AI$2)/10^9),0)</f>
        <v>-0.1253033125</v>
      </c>
      <c r="AV3635" s="95">
        <f>IF($AK$3539&gt;0,PPMT('Assumptions (CSP)'!$V$7,Model!AH$1,'Assumptions (CSP)'!$V$10,'Assumptions (CSP)'!$V$5*Model!$AK$3539*AVERAGE('Assumptions (CSP)'!$AG$2:$AI$2)/10^9),0)</f>
        <v>-0.1312552198</v>
      </c>
      <c r="AW3635" s="95">
        <f>IF($AK$3539&gt;0,PPMT('Assumptions (CSP)'!$V$7,Model!AI$1,'Assumptions (CSP)'!$V$10,'Assumptions (CSP)'!$V$5*Model!$AK$3539*AVERAGE('Assumptions (CSP)'!$AG$2:$AI$2)/10^9),0)</f>
        <v>-0.1374898428</v>
      </c>
      <c r="AX3635" s="95">
        <f>IF($AK$3539&gt;0,PPMT('Assumptions (CSP)'!$V$7,Model!AJ$1,'Assumptions (CSP)'!$V$10,'Assumptions (CSP)'!$V$5*Model!$AK$3539*AVERAGE('Assumptions (CSP)'!$AG$2:$AI$2)/10^9),0)</f>
        <v>-0.1440206103</v>
      </c>
      <c r="AY3635" s="95">
        <f>IF($AK$3539&gt;0,PPMT('Assumptions (CSP)'!$V$7,Model!AK$1,'Assumptions (CSP)'!$V$10,'Assumptions (CSP)'!$V$5*Model!$AK$3539*AVERAGE('Assumptions (CSP)'!$AG$2:$AI$2)/10^9),0)</f>
        <v>-0.1508615893</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-0.07888048364</v>
      </c>
      <c r="AM3636" s="95">
        <f>IF($AL$3539&gt;0,PPMT('Assumptions (CSP)'!$V$7,Model!X$1,'Assumptions (CSP)'!$V$10,'Assumptions (CSP)'!$V$5*Model!$AL$3539*AVERAGE('Assumptions (CSP)'!$AH$2:$AJ$2)/10^9),0)</f>
        <v>-0.08262730661</v>
      </c>
      <c r="AN3636" s="95">
        <f>IF($AL$3539&gt;0,PPMT('Assumptions (CSP)'!$V$7,Model!Y$1,'Assumptions (CSP)'!$V$10,'Assumptions (CSP)'!$V$5*Model!$AL$3539*AVERAGE('Assumptions (CSP)'!$AH$2:$AJ$2)/10^9),0)</f>
        <v>-0.08655210368</v>
      </c>
      <c r="AO3636" s="95">
        <f>IF($AL$3539&gt;0,PPMT('Assumptions (CSP)'!$V$7,Model!Z$1,'Assumptions (CSP)'!$V$10,'Assumptions (CSP)'!$V$5*Model!$AL$3539*AVERAGE('Assumptions (CSP)'!$AH$2:$AJ$2)/10^9),0)</f>
        <v>-0.0906633286</v>
      </c>
      <c r="AP3636" s="95">
        <f>IF($AL$3539&gt;0,PPMT('Assumptions (CSP)'!$V$7,Model!AA$1,'Assumptions (CSP)'!$V$10,'Assumptions (CSP)'!$V$5*Model!$AL$3539*AVERAGE('Assumptions (CSP)'!$AH$2:$AJ$2)/10^9),0)</f>
        <v>-0.09496983671</v>
      </c>
      <c r="AQ3636" s="95">
        <f>IF($AL$3539&gt;0,PPMT('Assumptions (CSP)'!$V$7,Model!AB$1,'Assumptions (CSP)'!$V$10,'Assumptions (CSP)'!$V$5*Model!$AL$3539*AVERAGE('Assumptions (CSP)'!$AH$2:$AJ$2)/10^9),0)</f>
        <v>-0.09948090395</v>
      </c>
      <c r="AR3636" s="95">
        <f>IF($AL$3539&gt;0,PPMT('Assumptions (CSP)'!$V$7,Model!AC$1,'Assumptions (CSP)'!$V$10,'Assumptions (CSP)'!$V$5*Model!$AL$3539*AVERAGE('Assumptions (CSP)'!$AH$2:$AJ$2)/10^9),0)</f>
        <v>-0.1042062469</v>
      </c>
      <c r="AS3636" s="95">
        <f>IF($AL$3539&gt;0,PPMT('Assumptions (CSP)'!$V$7,Model!AD$1,'Assumptions (CSP)'!$V$10,'Assumptions (CSP)'!$V$5*Model!$AL$3539*AVERAGE('Assumptions (CSP)'!$AH$2:$AJ$2)/10^9),0)</f>
        <v>-0.1091560436</v>
      </c>
      <c r="AT3636" s="95">
        <f>IF($AL$3539&gt;0,PPMT('Assumptions (CSP)'!$V$7,Model!AE$1,'Assumptions (CSP)'!$V$10,'Assumptions (CSP)'!$V$5*Model!$AL$3539*AVERAGE('Assumptions (CSP)'!$AH$2:$AJ$2)/10^9),0)</f>
        <v>-0.1143409557</v>
      </c>
      <c r="AU3636" s="95">
        <f>IF($AL$3539&gt;0,PPMT('Assumptions (CSP)'!$V$7,Model!AF$1,'Assumptions (CSP)'!$V$10,'Assumptions (CSP)'!$V$5*Model!$AL$3539*AVERAGE('Assumptions (CSP)'!$AH$2:$AJ$2)/10^9),0)</f>
        <v>-0.1197721511</v>
      </c>
      <c r="AV3636" s="95">
        <f>IF($AL$3539&gt;0,PPMT('Assumptions (CSP)'!$V$7,Model!AG$1,'Assumptions (CSP)'!$V$10,'Assumptions (CSP)'!$V$5*Model!$AL$3539*AVERAGE('Assumptions (CSP)'!$AH$2:$AJ$2)/10^9),0)</f>
        <v>-0.1254613283</v>
      </c>
      <c r="AW3636" s="95">
        <f>IF($AL$3539&gt;0,PPMT('Assumptions (CSP)'!$V$7,Model!AH$1,'Assumptions (CSP)'!$V$10,'Assumptions (CSP)'!$V$5*Model!$AL$3539*AVERAGE('Assumptions (CSP)'!$AH$2:$AJ$2)/10^9),0)</f>
        <v>-0.1314207414</v>
      </c>
      <c r="AX3636" s="95">
        <f>IF($AL$3539&gt;0,PPMT('Assumptions (CSP)'!$V$7,Model!AI$1,'Assumptions (CSP)'!$V$10,'Assumptions (CSP)'!$V$5*Model!$AL$3539*AVERAGE('Assumptions (CSP)'!$AH$2:$AJ$2)/10^9),0)</f>
        <v>-0.1376632266</v>
      </c>
      <c r="AY3636" s="95">
        <f>IF($AL$3539&gt;0,PPMT('Assumptions (CSP)'!$V$7,Model!AJ$1,'Assumptions (CSP)'!$V$10,'Assumptions (CSP)'!$V$5*Model!$AL$3539*AVERAGE('Assumptions (CSP)'!$AH$2:$AJ$2)/10^9),0)</f>
        <v>-0.1442022298</v>
      </c>
      <c r="AZ3636" s="95">
        <f>IF($AL$3539&gt;0,PPMT('Assumptions (CSP)'!$V$7,Model!AK$1,'Assumptions (CSP)'!$V$10,'Assumptions (CSP)'!$V$5*Model!$AL$3539*AVERAGE('Assumptions (CSP)'!$AH$2:$AJ$2)/10^9),0)</f>
        <v>-0.1510518357</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-0.07910392837</v>
      </c>
      <c r="AN3637" s="95">
        <f>IF($AM$3539&gt;0,PPMT('Assumptions (CSP)'!$V$7,Model!X$1,'Assumptions (CSP)'!$V$10,'Assumptions (CSP)'!$V$5*Model!$AM$3539*AVERAGE('Assumptions (CSP)'!$AI$2:$AK$2)/10^9),0)</f>
        <v>-0.08286136497</v>
      </c>
      <c r="AO3637" s="95">
        <f>IF($AM$3539&gt;0,PPMT('Assumptions (CSP)'!$V$7,Model!Y$1,'Assumptions (CSP)'!$V$10,'Assumptions (CSP)'!$V$5*Model!$AM$3539*AVERAGE('Assumptions (CSP)'!$AI$2:$AK$2)/10^9),0)</f>
        <v>-0.08679727981</v>
      </c>
      <c r="AP3637" s="95">
        <f>IF($AM$3539&gt;0,PPMT('Assumptions (CSP)'!$V$7,Model!Z$1,'Assumptions (CSP)'!$V$10,'Assumptions (CSP)'!$V$5*Model!$AM$3539*AVERAGE('Assumptions (CSP)'!$AI$2:$AK$2)/10^9),0)</f>
        <v>-0.0909201506</v>
      </c>
      <c r="AQ3637" s="95">
        <f>IF($AM$3539&gt;0,PPMT('Assumptions (CSP)'!$V$7,Model!AA$1,'Assumptions (CSP)'!$V$10,'Assumptions (CSP)'!$V$5*Model!$AM$3539*AVERAGE('Assumptions (CSP)'!$AI$2:$AK$2)/10^9),0)</f>
        <v>-0.09523885775</v>
      </c>
      <c r="AR3637" s="95">
        <f>IF($AM$3539&gt;0,PPMT('Assumptions (CSP)'!$V$7,Model!AB$1,'Assumptions (CSP)'!$V$10,'Assumptions (CSP)'!$V$5*Model!$AM$3539*AVERAGE('Assumptions (CSP)'!$AI$2:$AK$2)/10^9),0)</f>
        <v>-0.09976270349</v>
      </c>
      <c r="AS3637" s="95">
        <f>IF($AM$3539&gt;0,PPMT('Assumptions (CSP)'!$V$7,Model!AC$1,'Assumptions (CSP)'!$V$10,'Assumptions (CSP)'!$V$5*Model!$AM$3539*AVERAGE('Assumptions (CSP)'!$AI$2:$AK$2)/10^9),0)</f>
        <v>-0.1045014319</v>
      </c>
      <c r="AT3637" s="95">
        <f>IF($AM$3539&gt;0,PPMT('Assumptions (CSP)'!$V$7,Model!AD$1,'Assumptions (CSP)'!$V$10,'Assumptions (CSP)'!$V$5*Model!$AM$3539*AVERAGE('Assumptions (CSP)'!$AI$2:$AK$2)/10^9),0)</f>
        <v>-0.1094652499</v>
      </c>
      <c r="AU3637" s="95">
        <f>IF($AM$3539&gt;0,PPMT('Assumptions (CSP)'!$V$7,Model!AE$1,'Assumptions (CSP)'!$V$10,'Assumptions (CSP)'!$V$5*Model!$AM$3539*AVERAGE('Assumptions (CSP)'!$AI$2:$AK$2)/10^9),0)</f>
        <v>-0.1146648493</v>
      </c>
      <c r="AV3637" s="95">
        <f>IF($AM$3539&gt;0,PPMT('Assumptions (CSP)'!$V$7,Model!AF$1,'Assumptions (CSP)'!$V$10,'Assumptions (CSP)'!$V$5*Model!$AM$3539*AVERAGE('Assumptions (CSP)'!$AI$2:$AK$2)/10^9),0)</f>
        <v>-0.1201114296</v>
      </c>
      <c r="AW3637" s="95">
        <f>IF($AM$3539&gt;0,PPMT('Assumptions (CSP)'!$V$7,Model!AG$1,'Assumptions (CSP)'!$V$10,'Assumptions (CSP)'!$V$5*Model!$AM$3539*AVERAGE('Assumptions (CSP)'!$AI$2:$AK$2)/10^9),0)</f>
        <v>-0.1258167225</v>
      </c>
      <c r="AX3637" s="95">
        <f>IF($AM$3539&gt;0,PPMT('Assumptions (CSP)'!$V$7,Model!AH$1,'Assumptions (CSP)'!$V$10,'Assumptions (CSP)'!$V$5*Model!$AM$3539*AVERAGE('Assumptions (CSP)'!$AI$2:$AK$2)/10^9),0)</f>
        <v>-0.1317930169</v>
      </c>
      <c r="AY3637" s="95">
        <f>IF($AM$3539&gt;0,PPMT('Assumptions (CSP)'!$V$7,Model!AI$1,'Assumptions (CSP)'!$V$10,'Assumptions (CSP)'!$V$5*Model!$AM$3539*AVERAGE('Assumptions (CSP)'!$AI$2:$AK$2)/10^9),0)</f>
        <v>-0.1380531852</v>
      </c>
      <c r="AZ3637" s="95">
        <f>IF($AM$3539&gt;0,PPMT('Assumptions (CSP)'!$V$7,Model!AJ$1,'Assumptions (CSP)'!$V$10,'Assumptions (CSP)'!$V$5*Model!$AM$3539*AVERAGE('Assumptions (CSP)'!$AI$2:$AK$2)/10^9),0)</f>
        <v>-0.1446107115</v>
      </c>
      <c r="BA3637" s="95">
        <f>IF($AM$3539&gt;0,PPMT('Assumptions (CSP)'!$V$7,Model!AK$1,'Assumptions (CSP)'!$V$10,'Assumptions (CSP)'!$V$5*Model!$AM$3539*AVERAGE('Assumptions (CSP)'!$AI$2:$AK$2)/10^9),0)</f>
        <v>-0.1514797203</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-0.07940146556</v>
      </c>
      <c r="AO3638" s="95">
        <f>IF($AN$3539&gt;0,PPMT('Assumptions (CSP)'!$V$7,Model!X$1,'Assumptions (CSP)'!$V$10,'Assumptions (CSP)'!$V$5*Model!$AN$3539*AVERAGE('Assumptions (CSP)'!$AJ$2:$AL$2)/10^9),0)</f>
        <v>-0.08317303517</v>
      </c>
      <c r="AP3638" s="95">
        <f>IF($AN$3539&gt;0,PPMT('Assumptions (CSP)'!$V$7,Model!Y$1,'Assumptions (CSP)'!$V$10,'Assumptions (CSP)'!$V$5*Model!$AN$3539*AVERAGE('Assumptions (CSP)'!$AJ$2:$AL$2)/10^9),0)</f>
        <v>-0.08712375434</v>
      </c>
      <c r="AQ3638" s="95">
        <f>IF($AN$3539&gt;0,PPMT('Assumptions (CSP)'!$V$7,Model!Z$1,'Assumptions (CSP)'!$V$10,'Assumptions (CSP)'!$V$5*Model!$AN$3539*AVERAGE('Assumptions (CSP)'!$AJ$2:$AL$2)/10^9),0)</f>
        <v>-0.09126213267</v>
      </c>
      <c r="AR3638" s="95">
        <f>IF($AN$3539&gt;0,PPMT('Assumptions (CSP)'!$V$7,Model!AA$1,'Assumptions (CSP)'!$V$10,'Assumptions (CSP)'!$V$5*Model!$AN$3539*AVERAGE('Assumptions (CSP)'!$AJ$2:$AL$2)/10^9),0)</f>
        <v>-0.09559708398</v>
      </c>
      <c r="AS3638" s="95">
        <f>IF($AN$3539&gt;0,PPMT('Assumptions (CSP)'!$V$7,Model!AB$1,'Assumptions (CSP)'!$V$10,'Assumptions (CSP)'!$V$5*Model!$AN$3539*AVERAGE('Assumptions (CSP)'!$AJ$2:$AL$2)/10^9),0)</f>
        <v>-0.1001379455</v>
      </c>
      <c r="AT3638" s="95">
        <f>IF($AN$3539&gt;0,PPMT('Assumptions (CSP)'!$V$7,Model!AC$1,'Assumptions (CSP)'!$V$10,'Assumptions (CSP)'!$V$5*Model!$AN$3539*AVERAGE('Assumptions (CSP)'!$AJ$2:$AL$2)/10^9),0)</f>
        <v>-0.1048944979</v>
      </c>
      <c r="AU3638" s="95">
        <f>IF($AN$3539&gt;0,PPMT('Assumptions (CSP)'!$V$7,Model!AD$1,'Assumptions (CSP)'!$V$10,'Assumptions (CSP)'!$V$5*Model!$AN$3539*AVERAGE('Assumptions (CSP)'!$AJ$2:$AL$2)/10^9),0)</f>
        <v>-0.1098769865</v>
      </c>
      <c r="AV3638" s="95">
        <f>IF($AN$3539&gt;0,PPMT('Assumptions (CSP)'!$V$7,Model!AE$1,'Assumptions (CSP)'!$V$10,'Assumptions (CSP)'!$V$5*Model!$AN$3539*AVERAGE('Assumptions (CSP)'!$AJ$2:$AL$2)/10^9),0)</f>
        <v>-0.1150961434</v>
      </c>
      <c r="AW3638" s="95">
        <f>IF($AN$3539&gt;0,PPMT('Assumptions (CSP)'!$V$7,Model!AF$1,'Assumptions (CSP)'!$V$10,'Assumptions (CSP)'!$V$5*Model!$AN$3539*AVERAGE('Assumptions (CSP)'!$AJ$2:$AL$2)/10^9),0)</f>
        <v>-0.1205632102</v>
      </c>
      <c r="AX3638" s="95">
        <f>IF($AN$3539&gt;0,PPMT('Assumptions (CSP)'!$V$7,Model!AG$1,'Assumptions (CSP)'!$V$10,'Assumptions (CSP)'!$V$5*Model!$AN$3539*AVERAGE('Assumptions (CSP)'!$AJ$2:$AL$2)/10^9),0)</f>
        <v>-0.1262899627</v>
      </c>
      <c r="AY3638" s="95">
        <f>IF($AN$3539&gt;0,PPMT('Assumptions (CSP)'!$V$7,Model!AH$1,'Assumptions (CSP)'!$V$10,'Assumptions (CSP)'!$V$5*Model!$AN$3539*AVERAGE('Assumptions (CSP)'!$AJ$2:$AL$2)/10^9),0)</f>
        <v>-0.1322887359</v>
      </c>
      <c r="AZ3638" s="95">
        <f>IF($AN$3539&gt;0,PPMT('Assumptions (CSP)'!$V$7,Model!AI$1,'Assumptions (CSP)'!$V$10,'Assumptions (CSP)'!$V$5*Model!$AN$3539*AVERAGE('Assumptions (CSP)'!$AJ$2:$AL$2)/10^9),0)</f>
        <v>-0.1385724509</v>
      </c>
      <c r="BA3638" s="95">
        <f>IF($AN$3539&gt;0,PPMT('Assumptions (CSP)'!$V$7,Model!AJ$1,'Assumptions (CSP)'!$V$10,'Assumptions (CSP)'!$V$5*Model!$AN$3539*AVERAGE('Assumptions (CSP)'!$AJ$2:$AL$2)/10^9),0)</f>
        <v>-0.1451546423</v>
      </c>
      <c r="BB3638" s="95">
        <f>IF($AN$3539&gt;0,PPMT('Assumptions (CSP)'!$V$7,Model!AK$1,'Assumptions (CSP)'!$V$10,'Assumptions (CSP)'!$V$5*Model!$AN$3539*AVERAGE('Assumptions (CSP)'!$AJ$2:$AL$2)/10^9),0)</f>
        <v>-0.1520494878</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-0.07994096663</v>
      </c>
      <c r="AP3639" s="95">
        <f>IF($AO$3539&gt;0,PPMT('Assumptions (CSP)'!$V$7,Model!X$1,'Assumptions (CSP)'!$V$10,'Assumptions (CSP)'!$V$5*Model!$AO$3539*AVERAGE('Assumptions (CSP)'!$AK$2:$AM$2)/10^9),0)</f>
        <v>-0.08373816254</v>
      </c>
      <c r="AQ3639" s="95">
        <f>IF($AO$3539&gt;0,PPMT('Assumptions (CSP)'!$V$7,Model!Y$1,'Assumptions (CSP)'!$V$10,'Assumptions (CSP)'!$V$5*Model!$AO$3539*AVERAGE('Assumptions (CSP)'!$AK$2:$AM$2)/10^9),0)</f>
        <v>-0.08771572526</v>
      </c>
      <c r="AR3639" s="95">
        <f>IF($AO$3539&gt;0,PPMT('Assumptions (CSP)'!$V$7,Model!Z$1,'Assumptions (CSP)'!$V$10,'Assumptions (CSP)'!$V$5*Model!$AO$3539*AVERAGE('Assumptions (CSP)'!$AK$2:$AM$2)/10^9),0)</f>
        <v>-0.09188222221</v>
      </c>
      <c r="AS3639" s="95">
        <f>IF($AO$3539&gt;0,PPMT('Assumptions (CSP)'!$V$7,Model!AA$1,'Assumptions (CSP)'!$V$10,'Assumptions (CSP)'!$V$5*Model!$AO$3539*AVERAGE('Assumptions (CSP)'!$AK$2:$AM$2)/10^9),0)</f>
        <v>-0.09624662777</v>
      </c>
      <c r="AT3639" s="95">
        <f>IF($AO$3539&gt;0,PPMT('Assumptions (CSP)'!$V$7,Model!AB$1,'Assumptions (CSP)'!$V$10,'Assumptions (CSP)'!$V$5*Model!$AO$3539*AVERAGE('Assumptions (CSP)'!$AK$2:$AM$2)/10^9),0)</f>
        <v>-0.1008183426</v>
      </c>
      <c r="AU3639" s="95">
        <f>IF($AO$3539&gt;0,PPMT('Assumptions (CSP)'!$V$7,Model!AC$1,'Assumptions (CSP)'!$V$10,'Assumptions (CSP)'!$V$5*Model!$AO$3539*AVERAGE('Assumptions (CSP)'!$AK$2:$AM$2)/10^9),0)</f>
        <v>-0.1056072139</v>
      </c>
      <c r="AV3639" s="95">
        <f>IF($AO$3539&gt;0,PPMT('Assumptions (CSP)'!$V$7,Model!AD$1,'Assumptions (CSP)'!$V$10,'Assumptions (CSP)'!$V$5*Model!$AO$3539*AVERAGE('Assumptions (CSP)'!$AK$2:$AM$2)/10^9),0)</f>
        <v>-0.1106235565</v>
      </c>
      <c r="AW3639" s="95">
        <f>IF($AO$3539&gt;0,PPMT('Assumptions (CSP)'!$V$7,Model!AE$1,'Assumptions (CSP)'!$V$10,'Assumptions (CSP)'!$V$5*Model!$AO$3539*AVERAGE('Assumptions (CSP)'!$AK$2:$AM$2)/10^9),0)</f>
        <v>-0.1158781755</v>
      </c>
      <c r="AX3639" s="95">
        <f>IF($AO$3539&gt;0,PPMT('Assumptions (CSP)'!$V$7,Model!AF$1,'Assumptions (CSP)'!$V$10,'Assumptions (CSP)'!$V$5*Model!$AO$3539*AVERAGE('Assumptions (CSP)'!$AK$2:$AM$2)/10^9),0)</f>
        <v>-0.1213823888</v>
      </c>
      <c r="AY3639" s="95">
        <f>IF($AO$3539&gt;0,PPMT('Assumptions (CSP)'!$V$7,Model!AG$1,'Assumptions (CSP)'!$V$10,'Assumptions (CSP)'!$V$5*Model!$AO$3539*AVERAGE('Assumptions (CSP)'!$AK$2:$AM$2)/10^9),0)</f>
        <v>-0.1271480523</v>
      </c>
      <c r="AZ3639" s="95">
        <f>IF($AO$3539&gt;0,PPMT('Assumptions (CSP)'!$V$7,Model!AH$1,'Assumptions (CSP)'!$V$10,'Assumptions (CSP)'!$V$5*Model!$AO$3539*AVERAGE('Assumptions (CSP)'!$AK$2:$AM$2)/10^9),0)</f>
        <v>-0.1331875847</v>
      </c>
      <c r="BA3639" s="95">
        <f>IF($AO$3539&gt;0,PPMT('Assumptions (CSP)'!$V$7,Model!AI$1,'Assumptions (CSP)'!$V$10,'Assumptions (CSP)'!$V$5*Model!$AO$3539*AVERAGE('Assumptions (CSP)'!$AK$2:$AM$2)/10^9),0)</f>
        <v>-0.139513995</v>
      </c>
      <c r="BB3639" s="95">
        <f>IF($AO$3539&gt;0,PPMT('Assumptions (CSP)'!$V$7,Model!AJ$1,'Assumptions (CSP)'!$V$10,'Assumptions (CSP)'!$V$5*Model!$AO$3539*AVERAGE('Assumptions (CSP)'!$AK$2:$AM$2)/10^9),0)</f>
        <v>-0.1461409098</v>
      </c>
      <c r="BC3639" s="95">
        <f>IF($AO$3539&gt;0,PPMT('Assumptions (CSP)'!$V$7,Model!AK$1,'Assumptions (CSP)'!$V$10,'Assumptions (CSP)'!$V$5*Model!$AO$3539*AVERAGE('Assumptions (CSP)'!$AK$2:$AM$2)/10^9),0)</f>
        <v>-0.153082603</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-0.08065423358</v>
      </c>
      <c r="AQ3640" s="95">
        <f>IF($AP$3539&gt;0,PPMT('Assumptions (CSP)'!$V$7,Model!X$1,'Assumptions (CSP)'!$V$10,'Assumptions (CSP)'!$V$5*Model!$AP$3539*AVERAGE('Assumptions (CSP)'!$AL$2:$AN$2)/10^9),0)</f>
        <v>-0.08448530967</v>
      </c>
      <c r="AR3640" s="95">
        <f>IF($AP$3539&gt;0,PPMT('Assumptions (CSP)'!$V$7,Model!Y$1,'Assumptions (CSP)'!$V$10,'Assumptions (CSP)'!$V$5*Model!$AP$3539*AVERAGE('Assumptions (CSP)'!$AL$2:$AN$2)/10^9),0)</f>
        <v>-0.08849836188</v>
      </c>
      <c r="AS3640" s="95">
        <f>IF($AP$3539&gt;0,PPMT('Assumptions (CSP)'!$V$7,Model!Z$1,'Assumptions (CSP)'!$V$10,'Assumptions (CSP)'!$V$5*Model!$AP$3539*AVERAGE('Assumptions (CSP)'!$AL$2:$AN$2)/10^9),0)</f>
        <v>-0.09270203407</v>
      </c>
      <c r="AT3640" s="95">
        <f>IF($AP$3539&gt;0,PPMT('Assumptions (CSP)'!$V$7,Model!AA$1,'Assumptions (CSP)'!$V$10,'Assumptions (CSP)'!$V$5*Model!$AP$3539*AVERAGE('Assumptions (CSP)'!$AL$2:$AN$2)/10^9),0)</f>
        <v>-0.09710538069</v>
      </c>
      <c r="AU3640" s="95">
        <f>IF($AP$3539&gt;0,PPMT('Assumptions (CSP)'!$V$7,Model!AB$1,'Assumptions (CSP)'!$V$10,'Assumptions (CSP)'!$V$5*Model!$AP$3539*AVERAGE('Assumptions (CSP)'!$AL$2:$AN$2)/10^9),0)</f>
        <v>-0.1017178863</v>
      </c>
      <c r="AV3640" s="95">
        <f>IF($AP$3539&gt;0,PPMT('Assumptions (CSP)'!$V$7,Model!AC$1,'Assumptions (CSP)'!$V$10,'Assumptions (CSP)'!$V$5*Model!$AP$3539*AVERAGE('Assumptions (CSP)'!$AL$2:$AN$2)/10^9),0)</f>
        <v>-0.1065494859</v>
      </c>
      <c r="AW3640" s="95">
        <f>IF($AP$3539&gt;0,PPMT('Assumptions (CSP)'!$V$7,Model!AD$1,'Assumptions (CSP)'!$V$10,'Assumptions (CSP)'!$V$5*Model!$AP$3539*AVERAGE('Assumptions (CSP)'!$AL$2:$AN$2)/10^9),0)</f>
        <v>-0.1116105865</v>
      </c>
      <c r="AX3640" s="95">
        <f>IF($AP$3539&gt;0,PPMT('Assumptions (CSP)'!$V$7,Model!AE$1,'Assumptions (CSP)'!$V$10,'Assumptions (CSP)'!$V$5*Model!$AP$3539*AVERAGE('Assumptions (CSP)'!$AL$2:$AN$2)/10^9),0)</f>
        <v>-0.1169120893</v>
      </c>
      <c r="AY3640" s="95">
        <f>IF($AP$3539&gt;0,PPMT('Assumptions (CSP)'!$V$7,Model!AF$1,'Assumptions (CSP)'!$V$10,'Assumptions (CSP)'!$V$5*Model!$AP$3539*AVERAGE('Assumptions (CSP)'!$AL$2:$AN$2)/10^9),0)</f>
        <v>-0.1224654135</v>
      </c>
      <c r="AZ3640" s="95">
        <f>IF($AP$3539&gt;0,PPMT('Assumptions (CSP)'!$V$7,Model!AG$1,'Assumptions (CSP)'!$V$10,'Assumptions (CSP)'!$V$5*Model!$AP$3539*AVERAGE('Assumptions (CSP)'!$AL$2:$AN$2)/10^9),0)</f>
        <v>-0.1282825207</v>
      </c>
      <c r="BA3640" s="95">
        <f>IF($AP$3539&gt;0,PPMT('Assumptions (CSP)'!$V$7,Model!AH$1,'Assumptions (CSP)'!$V$10,'Assumptions (CSP)'!$V$5*Model!$AP$3539*AVERAGE('Assumptions (CSP)'!$AL$2:$AN$2)/10^9),0)</f>
        <v>-0.1343759404</v>
      </c>
      <c r="BB3640" s="95">
        <f>IF($AP$3539&gt;0,PPMT('Assumptions (CSP)'!$V$7,Model!AI$1,'Assumptions (CSP)'!$V$10,'Assumptions (CSP)'!$V$5*Model!$AP$3539*AVERAGE('Assumptions (CSP)'!$AL$2:$AN$2)/10^9),0)</f>
        <v>-0.1407587976</v>
      </c>
      <c r="BC3640" s="95">
        <f>IF($AP$3539&gt;0,PPMT('Assumptions (CSP)'!$V$7,Model!AJ$1,'Assumptions (CSP)'!$V$10,'Assumptions (CSP)'!$V$5*Model!$AP$3539*AVERAGE('Assumptions (CSP)'!$AL$2:$AN$2)/10^9),0)</f>
        <v>-0.1474448405</v>
      </c>
      <c r="BD3640" s="95">
        <f>IF($AP$3539&gt;0,PPMT('Assumptions (CSP)'!$V$7,Model!AK$1,'Assumptions (CSP)'!$V$10,'Assumptions (CSP)'!$V$5*Model!$AP$3539*AVERAGE('Assumptions (CSP)'!$AL$2:$AN$2)/10^9),0)</f>
        <v>-0.1544484704</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-0.08158709131</v>
      </c>
      <c r="AR3641" s="95">
        <f>IF($AQ$3539&gt;0,PPMT('Assumptions (CSP)'!$V$7,Model!X$1,'Assumptions (CSP)'!$V$10,'Assumptions (CSP)'!$V$5*Model!$AQ$3539*AVERAGE('Assumptions (CSP)'!$AM$2:$AO$2)/10^9),0)</f>
        <v>-0.08546247815</v>
      </c>
      <c r="AS3641" s="95">
        <f>IF($AQ$3539&gt;0,PPMT('Assumptions (CSP)'!$V$7,Model!Y$1,'Assumptions (CSP)'!$V$10,'Assumptions (CSP)'!$V$5*Model!$AQ$3539*AVERAGE('Assumptions (CSP)'!$AM$2:$AO$2)/10^9),0)</f>
        <v>-0.08952194586</v>
      </c>
      <c r="AT3641" s="95">
        <f>IF($AQ$3539&gt;0,PPMT('Assumptions (CSP)'!$V$7,Model!Z$1,'Assumptions (CSP)'!$V$10,'Assumptions (CSP)'!$V$5*Model!$AQ$3539*AVERAGE('Assumptions (CSP)'!$AM$2:$AO$2)/10^9),0)</f>
        <v>-0.09377423829</v>
      </c>
      <c r="AU3641" s="95">
        <f>IF($AQ$3539&gt;0,PPMT('Assumptions (CSP)'!$V$7,Model!AA$1,'Assumptions (CSP)'!$V$10,'Assumptions (CSP)'!$V$5*Model!$AQ$3539*AVERAGE('Assumptions (CSP)'!$AM$2:$AO$2)/10^9),0)</f>
        <v>-0.09822851461</v>
      </c>
      <c r="AV3641" s="95">
        <f>IF($AQ$3539&gt;0,PPMT('Assumptions (CSP)'!$V$7,Model!AB$1,'Assumptions (CSP)'!$V$10,'Assumptions (CSP)'!$V$5*Model!$AQ$3539*AVERAGE('Assumptions (CSP)'!$AM$2:$AO$2)/10^9),0)</f>
        <v>-0.1028943691</v>
      </c>
      <c r="AW3641" s="95">
        <f>IF($AQ$3539&gt;0,PPMT('Assumptions (CSP)'!$V$7,Model!AC$1,'Assumptions (CSP)'!$V$10,'Assumptions (CSP)'!$V$5*Model!$AQ$3539*AVERAGE('Assumptions (CSP)'!$AM$2:$AO$2)/10^9),0)</f>
        <v>-0.1077818516</v>
      </c>
      <c r="AX3641" s="95">
        <f>IF($AQ$3539&gt;0,PPMT('Assumptions (CSP)'!$V$7,Model!AD$1,'Assumptions (CSP)'!$V$10,'Assumptions (CSP)'!$V$5*Model!$AQ$3539*AVERAGE('Assumptions (CSP)'!$AM$2:$AO$2)/10^9),0)</f>
        <v>-0.1129014895</v>
      </c>
      <c r="AY3641" s="95">
        <f>IF($AQ$3539&gt;0,PPMT('Assumptions (CSP)'!$V$7,Model!AE$1,'Assumptions (CSP)'!$V$10,'Assumptions (CSP)'!$V$5*Model!$AQ$3539*AVERAGE('Assumptions (CSP)'!$AM$2:$AO$2)/10^9),0)</f>
        <v>-0.1182643103</v>
      </c>
      <c r="AZ3641" s="95">
        <f>IF($AQ$3539&gt;0,PPMT('Assumptions (CSP)'!$V$7,Model!AF$1,'Assumptions (CSP)'!$V$10,'Assumptions (CSP)'!$V$5*Model!$AQ$3539*AVERAGE('Assumptions (CSP)'!$AM$2:$AO$2)/10^9),0)</f>
        <v>-0.123881865</v>
      </c>
      <c r="BA3641" s="95">
        <f>IF($AQ$3539&gt;0,PPMT('Assumptions (CSP)'!$V$7,Model!AG$1,'Assumptions (CSP)'!$V$10,'Assumptions (CSP)'!$V$5*Model!$AQ$3539*AVERAGE('Assumptions (CSP)'!$AM$2:$AO$2)/10^9),0)</f>
        <v>-0.1297662536</v>
      </c>
      <c r="BB3641" s="95">
        <f>IF($AQ$3539&gt;0,PPMT('Assumptions (CSP)'!$V$7,Model!AH$1,'Assumptions (CSP)'!$V$10,'Assumptions (CSP)'!$V$5*Model!$AQ$3539*AVERAGE('Assumptions (CSP)'!$AM$2:$AO$2)/10^9),0)</f>
        <v>-0.1359301507</v>
      </c>
      <c r="BC3641" s="95">
        <f>IF($AQ$3539&gt;0,PPMT('Assumptions (CSP)'!$V$7,Model!AI$1,'Assumptions (CSP)'!$V$10,'Assumptions (CSP)'!$V$5*Model!$AQ$3539*AVERAGE('Assumptions (CSP)'!$AM$2:$AO$2)/10^9),0)</f>
        <v>-0.1423868328</v>
      </c>
      <c r="BD3641" s="95">
        <f>IF($AQ$3539&gt;0,PPMT('Assumptions (CSP)'!$V$7,Model!AJ$1,'Assumptions (CSP)'!$V$10,'Assumptions (CSP)'!$V$5*Model!$AQ$3539*AVERAGE('Assumptions (CSP)'!$AM$2:$AO$2)/10^9),0)</f>
        <v>-0.1491502074</v>
      </c>
      <c r="BE3641" s="95">
        <f>IF($AQ$3539&gt;0,PPMT('Assumptions (CSP)'!$V$7,Model!AK$1,'Assumptions (CSP)'!$V$10,'Assumptions (CSP)'!$V$5*Model!$AQ$3539*AVERAGE('Assumptions (CSP)'!$AM$2:$AO$2)/10^9),0)</f>
        <v>-0.1562348422</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-0.08262434431</v>
      </c>
      <c r="AS3642" s="95">
        <f>IF($AR$3539&gt;0,PPMT('Assumptions (CSP)'!$V$7,Model!X$1,'Assumptions (CSP)'!$V$10,'Assumptions (CSP)'!$V$5*Model!$AR$3539*AVERAGE('Assumptions (CSP)'!$AN$2:$AP$2)/10^9),0)</f>
        <v>-0.08654900067</v>
      </c>
      <c r="AT3642" s="95">
        <f>IF($AR$3539&gt;0,PPMT('Assumptions (CSP)'!$V$7,Model!Y$1,'Assumptions (CSP)'!$V$10,'Assumptions (CSP)'!$V$5*Model!$AR$3539*AVERAGE('Assumptions (CSP)'!$AN$2:$AP$2)/10^9),0)</f>
        <v>-0.0906600782</v>
      </c>
      <c r="AU3642" s="95">
        <f>IF($AR$3539&gt;0,PPMT('Assumptions (CSP)'!$V$7,Model!Z$1,'Assumptions (CSP)'!$V$10,'Assumptions (CSP)'!$V$5*Model!$AR$3539*AVERAGE('Assumptions (CSP)'!$AN$2:$AP$2)/10^9),0)</f>
        <v>-0.09496643191</v>
      </c>
      <c r="AV3642" s="95">
        <f>IF($AR$3539&gt;0,PPMT('Assumptions (CSP)'!$V$7,Model!AA$1,'Assumptions (CSP)'!$V$10,'Assumptions (CSP)'!$V$5*Model!$AR$3539*AVERAGE('Assumptions (CSP)'!$AN$2:$AP$2)/10^9),0)</f>
        <v>-0.09947733743</v>
      </c>
      <c r="AW3642" s="95">
        <f>IF($AR$3539&gt;0,PPMT('Assumptions (CSP)'!$V$7,Model!AB$1,'Assumptions (CSP)'!$V$10,'Assumptions (CSP)'!$V$5*Model!$AR$3539*AVERAGE('Assumptions (CSP)'!$AN$2:$AP$2)/10^9),0)</f>
        <v>-0.104202511</v>
      </c>
      <c r="AX3642" s="95">
        <f>IF($AR$3539&gt;0,PPMT('Assumptions (CSP)'!$V$7,Model!AC$1,'Assumptions (CSP)'!$V$10,'Assumptions (CSP)'!$V$5*Model!$AR$3539*AVERAGE('Assumptions (CSP)'!$AN$2:$AP$2)/10^9),0)</f>
        <v>-0.1091521302</v>
      </c>
      <c r="AY3642" s="95">
        <f>IF($AR$3539&gt;0,PPMT('Assumptions (CSP)'!$V$7,Model!AD$1,'Assumptions (CSP)'!$V$10,'Assumptions (CSP)'!$V$5*Model!$AR$3539*AVERAGE('Assumptions (CSP)'!$AN$2:$AP$2)/10^9),0)</f>
        <v>-0.1143368564</v>
      </c>
      <c r="AZ3642" s="95">
        <f>IF($AR$3539&gt;0,PPMT('Assumptions (CSP)'!$V$7,Model!AE$1,'Assumptions (CSP)'!$V$10,'Assumptions (CSP)'!$V$5*Model!$AR$3539*AVERAGE('Assumptions (CSP)'!$AN$2:$AP$2)/10^9),0)</f>
        <v>-0.1197678571</v>
      </c>
      <c r="BA3642" s="95">
        <f>IF($AR$3539&gt;0,PPMT('Assumptions (CSP)'!$V$7,Model!AF$1,'Assumptions (CSP)'!$V$10,'Assumptions (CSP)'!$V$5*Model!$AR$3539*AVERAGE('Assumptions (CSP)'!$AN$2:$AP$2)/10^9),0)</f>
        <v>-0.1254568303</v>
      </c>
      <c r="BB3642" s="95">
        <f>IF($AR$3539&gt;0,PPMT('Assumptions (CSP)'!$V$7,Model!AG$1,'Assumptions (CSP)'!$V$10,'Assumptions (CSP)'!$V$5*Model!$AR$3539*AVERAGE('Assumptions (CSP)'!$AN$2:$AP$2)/10^9),0)</f>
        <v>-0.1314160297</v>
      </c>
      <c r="BC3642" s="95">
        <f>IF($AR$3539&gt;0,PPMT('Assumptions (CSP)'!$V$7,Model!AH$1,'Assumptions (CSP)'!$V$10,'Assumptions (CSP)'!$V$5*Model!$AR$3539*AVERAGE('Assumptions (CSP)'!$AN$2:$AP$2)/10^9),0)</f>
        <v>-0.1376582912</v>
      </c>
      <c r="BD3642" s="95">
        <f>IF($AR$3539&gt;0,PPMT('Assumptions (CSP)'!$V$7,Model!AI$1,'Assumptions (CSP)'!$V$10,'Assumptions (CSP)'!$V$5*Model!$AR$3539*AVERAGE('Assumptions (CSP)'!$AN$2:$AP$2)/10^9),0)</f>
        <v>-0.14419706</v>
      </c>
      <c r="BE3642" s="95">
        <f>IF($AR$3539&gt;0,PPMT('Assumptions (CSP)'!$V$7,Model!AJ$1,'Assumptions (CSP)'!$V$10,'Assumptions (CSP)'!$V$5*Model!$AR$3539*AVERAGE('Assumptions (CSP)'!$AN$2:$AP$2)/10^9),0)</f>
        <v>-0.1510464203</v>
      </c>
      <c r="BF3642" s="95">
        <f>IF($AR$3539&gt;0,PPMT('Assumptions (CSP)'!$V$7,Model!AK$1,'Assumptions (CSP)'!$V$10,'Assumptions (CSP)'!$V$5*Model!$AR$3539*AVERAGE('Assumptions (CSP)'!$AN$2:$AP$2)/10^9),0)</f>
        <v>-0.1582211253</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-0.0837217123</v>
      </c>
      <c r="AT3643" s="95">
        <f>IF($AS$3539&gt;0,PPMT('Assumptions (CSP)'!$V$7,Model!X$1,'Assumptions (CSP)'!$V$10,'Assumptions (CSP)'!$V$5*Model!$AS$3539*AVERAGE('Assumptions (CSP)'!$AO$2:$AQ$2)/10^9),0)</f>
        <v>-0.08769849364</v>
      </c>
      <c r="AU3643" s="95">
        <f>IF($AS$3539&gt;0,PPMT('Assumptions (CSP)'!$V$7,Model!Y$1,'Assumptions (CSP)'!$V$10,'Assumptions (CSP)'!$V$5*Model!$AS$3539*AVERAGE('Assumptions (CSP)'!$AO$2:$AQ$2)/10^9),0)</f>
        <v>-0.09186417208</v>
      </c>
      <c r="AV3643" s="95">
        <f>IF($AS$3539&gt;0,PPMT('Assumptions (CSP)'!$V$7,Model!Z$1,'Assumptions (CSP)'!$V$10,'Assumptions (CSP)'!$V$5*Model!$AS$3539*AVERAGE('Assumptions (CSP)'!$AO$2:$AQ$2)/10^9),0)</f>
        <v>-0.09622772026</v>
      </c>
      <c r="AW3643" s="95">
        <f>IF($AS$3539&gt;0,PPMT('Assumptions (CSP)'!$V$7,Model!AA$1,'Assumptions (CSP)'!$V$10,'Assumptions (CSP)'!$V$5*Model!$AS$3539*AVERAGE('Assumptions (CSP)'!$AO$2:$AQ$2)/10^9),0)</f>
        <v>-0.100798537</v>
      </c>
      <c r="AX3643" s="95">
        <f>IF($AS$3539&gt;0,PPMT('Assumptions (CSP)'!$V$7,Model!AB$1,'Assumptions (CSP)'!$V$10,'Assumptions (CSP)'!$V$5*Model!$AS$3539*AVERAGE('Assumptions (CSP)'!$AO$2:$AQ$2)/10^9),0)</f>
        <v>-0.1055864675</v>
      </c>
      <c r="AY3643" s="95">
        <f>IF($AS$3539&gt;0,PPMT('Assumptions (CSP)'!$V$7,Model!AC$1,'Assumptions (CSP)'!$V$10,'Assumptions (CSP)'!$V$5*Model!$AS$3539*AVERAGE('Assumptions (CSP)'!$AO$2:$AQ$2)/10^9),0)</f>
        <v>-0.1106018247</v>
      </c>
      <c r="AZ3643" s="95">
        <f>IF($AS$3539&gt;0,PPMT('Assumptions (CSP)'!$V$7,Model!AD$1,'Assumptions (CSP)'!$V$10,'Assumptions (CSP)'!$V$5*Model!$AS$3539*AVERAGE('Assumptions (CSP)'!$AO$2:$AQ$2)/10^9),0)</f>
        <v>-0.1158554114</v>
      </c>
      <c r="BA3643" s="95">
        <f>IF($AS$3539&gt;0,PPMT('Assumptions (CSP)'!$V$7,Model!AE$1,'Assumptions (CSP)'!$V$10,'Assumptions (CSP)'!$V$5*Model!$AS$3539*AVERAGE('Assumptions (CSP)'!$AO$2:$AQ$2)/10^9),0)</f>
        <v>-0.1213585434</v>
      </c>
      <c r="BB3643" s="95">
        <f>IF($AS$3539&gt;0,PPMT('Assumptions (CSP)'!$V$7,Model!AF$1,'Assumptions (CSP)'!$V$10,'Assumptions (CSP)'!$V$5*Model!$AS$3539*AVERAGE('Assumptions (CSP)'!$AO$2:$AQ$2)/10^9),0)</f>
        <v>-0.1271230742</v>
      </c>
      <c r="BC3643" s="95">
        <f>IF($AS$3539&gt;0,PPMT('Assumptions (CSP)'!$V$7,Model!AG$1,'Assumptions (CSP)'!$V$10,'Assumptions (CSP)'!$V$5*Model!$AS$3539*AVERAGE('Assumptions (CSP)'!$AO$2:$AQ$2)/10^9),0)</f>
        <v>-0.1331614202</v>
      </c>
      <c r="BD3643" s="95">
        <f>IF($AS$3539&gt;0,PPMT('Assumptions (CSP)'!$V$7,Model!AH$1,'Assumptions (CSP)'!$V$10,'Assumptions (CSP)'!$V$5*Model!$AS$3539*AVERAGE('Assumptions (CSP)'!$AO$2:$AQ$2)/10^9),0)</f>
        <v>-0.1394865877</v>
      </c>
      <c r="BE3643" s="95">
        <f>IF($AS$3539&gt;0,PPMT('Assumptions (CSP)'!$V$7,Model!AI$1,'Assumptions (CSP)'!$V$10,'Assumptions (CSP)'!$V$5*Model!$AS$3539*AVERAGE('Assumptions (CSP)'!$AO$2:$AQ$2)/10^9),0)</f>
        <v>-0.1461122006</v>
      </c>
      <c r="BF3643" s="95">
        <f>IF($AS$3539&gt;0,PPMT('Assumptions (CSP)'!$V$7,Model!AJ$1,'Assumptions (CSP)'!$V$10,'Assumptions (CSP)'!$V$5*Model!$AS$3539*AVERAGE('Assumptions (CSP)'!$AO$2:$AQ$2)/10^9),0)</f>
        <v>-0.1530525301</v>
      </c>
      <c r="BG3643" s="95">
        <f>IF($AS$3539&gt;0,PPMT('Assumptions (CSP)'!$V$7,Model!AK$1,'Assumptions (CSP)'!$V$10,'Assumptions (CSP)'!$V$5*Model!$AS$3539*AVERAGE('Assumptions (CSP)'!$AO$2:$AQ$2)/10^9),0)</f>
        <v>-0.1603225253</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-0.08485818364</v>
      </c>
      <c r="AU3644" s="95">
        <f>IF($AT$3539&gt;0,PPMT('Assumptions (CSP)'!$V$7,Model!X$1,'Assumptions (CSP)'!$V$10,'Assumptions (CSP)'!$V$5*Model!$AT$3539*AVERAGE('Assumptions (CSP)'!$AP$2:$AR$2)/10^9),0)</f>
        <v>-0.08888894736</v>
      </c>
      <c r="AV3644" s="95">
        <f>IF($AT$3539&gt;0,PPMT('Assumptions (CSP)'!$V$7,Model!Y$1,'Assumptions (CSP)'!$V$10,'Assumptions (CSP)'!$V$5*Model!$AT$3539*AVERAGE('Assumptions (CSP)'!$AP$2:$AR$2)/10^9),0)</f>
        <v>-0.09311117236</v>
      </c>
      <c r="AW3644" s="95">
        <f>IF($AT$3539&gt;0,PPMT('Assumptions (CSP)'!$V$7,Model!Z$1,'Assumptions (CSP)'!$V$10,'Assumptions (CSP)'!$V$5*Model!$AT$3539*AVERAGE('Assumptions (CSP)'!$AP$2:$AR$2)/10^9),0)</f>
        <v>-0.09753395305</v>
      </c>
      <c r="AX3644" s="95">
        <f>IF($AT$3539&gt;0,PPMT('Assumptions (CSP)'!$V$7,Model!AA$1,'Assumptions (CSP)'!$V$10,'Assumptions (CSP)'!$V$5*Model!$AT$3539*AVERAGE('Assumptions (CSP)'!$AP$2:$AR$2)/10^9),0)</f>
        <v>-0.1021668158</v>
      </c>
      <c r="AY3644" s="95">
        <f>IF($AT$3539&gt;0,PPMT('Assumptions (CSP)'!$V$7,Model!AB$1,'Assumptions (CSP)'!$V$10,'Assumptions (CSP)'!$V$5*Model!$AT$3539*AVERAGE('Assumptions (CSP)'!$AP$2:$AR$2)/10^9),0)</f>
        <v>-0.1070197396</v>
      </c>
      <c r="AZ3644" s="95">
        <f>IF($AT$3539&gt;0,PPMT('Assumptions (CSP)'!$V$7,Model!AC$1,'Assumptions (CSP)'!$V$10,'Assumptions (CSP)'!$V$5*Model!$AT$3539*AVERAGE('Assumptions (CSP)'!$AP$2:$AR$2)/10^9),0)</f>
        <v>-0.1121031772</v>
      </c>
      <c r="BA3644" s="95">
        <f>IF($AT$3539&gt;0,PPMT('Assumptions (CSP)'!$V$7,Model!AD$1,'Assumptions (CSP)'!$V$10,'Assumptions (CSP)'!$V$5*Model!$AT$3539*AVERAGE('Assumptions (CSP)'!$AP$2:$AR$2)/10^9),0)</f>
        <v>-0.1174280781</v>
      </c>
      <c r="BB3644" s="95">
        <f>IF($AT$3539&gt;0,PPMT('Assumptions (CSP)'!$V$7,Model!AE$1,'Assumptions (CSP)'!$V$10,'Assumptions (CSP)'!$V$5*Model!$AT$3539*AVERAGE('Assumptions (CSP)'!$AP$2:$AR$2)/10^9),0)</f>
        <v>-0.1230059118</v>
      </c>
      <c r="BC3644" s="95">
        <f>IF($AT$3539&gt;0,PPMT('Assumptions (CSP)'!$V$7,Model!AF$1,'Assumptions (CSP)'!$V$10,'Assumptions (CSP)'!$V$5*Model!$AT$3539*AVERAGE('Assumptions (CSP)'!$AP$2:$AR$2)/10^9),0)</f>
        <v>-0.1288486926</v>
      </c>
      <c r="BD3644" s="95">
        <f>IF($AT$3539&gt;0,PPMT('Assumptions (CSP)'!$V$7,Model!AG$1,'Assumptions (CSP)'!$V$10,'Assumptions (CSP)'!$V$5*Model!$AT$3539*AVERAGE('Assumptions (CSP)'!$AP$2:$AR$2)/10^9),0)</f>
        <v>-0.1349690055</v>
      </c>
      <c r="BE3644" s="95">
        <f>IF($AT$3539&gt;0,PPMT('Assumptions (CSP)'!$V$7,Model!AH$1,'Assumptions (CSP)'!$V$10,'Assumptions (CSP)'!$V$5*Model!$AT$3539*AVERAGE('Assumptions (CSP)'!$AP$2:$AR$2)/10^9),0)</f>
        <v>-0.1413800333</v>
      </c>
      <c r="BF3644" s="95">
        <f>IF($AT$3539&gt;0,PPMT('Assumptions (CSP)'!$V$7,Model!AI$1,'Assumptions (CSP)'!$V$10,'Assumptions (CSP)'!$V$5*Model!$AT$3539*AVERAGE('Assumptions (CSP)'!$AP$2:$AR$2)/10^9),0)</f>
        <v>-0.1480955849</v>
      </c>
      <c r="BG3644" s="95">
        <f>IF($AT$3539&gt;0,PPMT('Assumptions (CSP)'!$V$7,Model!AJ$1,'Assumptions (CSP)'!$V$10,'Assumptions (CSP)'!$V$5*Model!$AT$3539*AVERAGE('Assumptions (CSP)'!$AP$2:$AR$2)/10^9),0)</f>
        <v>-0.1551301252</v>
      </c>
      <c r="BH3644" s="95">
        <f>IF($AT$3539&gt;0,PPMT('Assumptions (CSP)'!$V$7,Model!AK$1,'Assumptions (CSP)'!$V$10,'Assumptions (CSP)'!$V$5*Model!$AT$3539*AVERAGE('Assumptions (CSP)'!$AP$2:$AR$2)/10^9),0)</f>
        <v>-0.1624988061</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-0.08612792715</v>
      </c>
      <c r="AV3645" s="95">
        <f>IF($AU$3539&gt;0,PPMT('Assumptions (CSP)'!$V$7,Model!X$1,'Assumptions (CSP)'!$V$10,'Assumptions (CSP)'!$V$5*Model!$AU$3539*AVERAGE('Assumptions (CSP)'!$AQ$2:$AS$2)/10^9),0)</f>
        <v>-0.09021900369</v>
      </c>
      <c r="AW3645" s="95">
        <f>IF($AU$3539&gt;0,PPMT('Assumptions (CSP)'!$V$7,Model!Y$1,'Assumptions (CSP)'!$V$10,'Assumptions (CSP)'!$V$5*Model!$AU$3539*AVERAGE('Assumptions (CSP)'!$AQ$2:$AS$2)/10^9),0)</f>
        <v>-0.09450440637</v>
      </c>
      <c r="AX3645" s="95">
        <f>IF($AU$3539&gt;0,PPMT('Assumptions (CSP)'!$V$7,Model!Z$1,'Assumptions (CSP)'!$V$10,'Assumptions (CSP)'!$V$5*Model!$AU$3539*AVERAGE('Assumptions (CSP)'!$AQ$2:$AS$2)/10^9),0)</f>
        <v>-0.09899336567</v>
      </c>
      <c r="AY3645" s="95">
        <f>IF($AU$3539&gt;0,PPMT('Assumptions (CSP)'!$V$7,Model!AA$1,'Assumptions (CSP)'!$V$10,'Assumptions (CSP)'!$V$5*Model!$AU$3539*AVERAGE('Assumptions (CSP)'!$AQ$2:$AS$2)/10^9),0)</f>
        <v>-0.1036955505</v>
      </c>
      <c r="AZ3645" s="95">
        <f>IF($AU$3539&gt;0,PPMT('Assumptions (CSP)'!$V$7,Model!AB$1,'Assumptions (CSP)'!$V$10,'Assumptions (CSP)'!$V$5*Model!$AU$3539*AVERAGE('Assumptions (CSP)'!$AQ$2:$AS$2)/10^9),0)</f>
        <v>-0.1086210892</v>
      </c>
      <c r="BA3645" s="95">
        <f>IF($AU$3539&gt;0,PPMT('Assumptions (CSP)'!$V$7,Model!AC$1,'Assumptions (CSP)'!$V$10,'Assumptions (CSP)'!$V$5*Model!$AU$3539*AVERAGE('Assumptions (CSP)'!$AQ$2:$AS$2)/10^9),0)</f>
        <v>-0.1137805909</v>
      </c>
      <c r="BB3645" s="95">
        <f>IF($AU$3539&gt;0,PPMT('Assumptions (CSP)'!$V$7,Model!AD$1,'Assumptions (CSP)'!$V$10,'Assumptions (CSP)'!$V$5*Model!$AU$3539*AVERAGE('Assumptions (CSP)'!$AQ$2:$AS$2)/10^9),0)</f>
        <v>-0.119185169</v>
      </c>
      <c r="BC3645" s="95">
        <f>IF($AU$3539&gt;0,PPMT('Assumptions (CSP)'!$V$7,Model!AE$1,'Assumptions (CSP)'!$V$10,'Assumptions (CSP)'!$V$5*Model!$AU$3539*AVERAGE('Assumptions (CSP)'!$AQ$2:$AS$2)/10^9),0)</f>
        <v>-0.1248464645</v>
      </c>
      <c r="BD3645" s="95">
        <f>IF($AU$3539&gt;0,PPMT('Assumptions (CSP)'!$V$7,Model!AF$1,'Assumptions (CSP)'!$V$10,'Assumptions (CSP)'!$V$5*Model!$AU$3539*AVERAGE('Assumptions (CSP)'!$AQ$2:$AS$2)/10^9),0)</f>
        <v>-0.1307766716</v>
      </c>
      <c r="BE3645" s="95">
        <f>IF($AU$3539&gt;0,PPMT('Assumptions (CSP)'!$V$7,Model!AG$1,'Assumptions (CSP)'!$V$10,'Assumptions (CSP)'!$V$5*Model!$AU$3539*AVERAGE('Assumptions (CSP)'!$AQ$2:$AS$2)/10^9),0)</f>
        <v>-0.1369885635</v>
      </c>
      <c r="BF3645" s="95">
        <f>IF($AU$3539&gt;0,PPMT('Assumptions (CSP)'!$V$7,Model!AH$1,'Assumptions (CSP)'!$V$10,'Assumptions (CSP)'!$V$5*Model!$AU$3539*AVERAGE('Assumptions (CSP)'!$AQ$2:$AS$2)/10^9),0)</f>
        <v>-0.1434955203</v>
      </c>
      <c r="BG3645" s="95">
        <f>IF($AU$3539&gt;0,PPMT('Assumptions (CSP)'!$V$7,Model!AI$1,'Assumptions (CSP)'!$V$10,'Assumptions (CSP)'!$V$5*Model!$AU$3539*AVERAGE('Assumptions (CSP)'!$AQ$2:$AS$2)/10^9),0)</f>
        <v>-0.1503115575</v>
      </c>
      <c r="BH3645" s="95">
        <f>IF($AU$3539&gt;0,PPMT('Assumptions (CSP)'!$V$7,Model!AJ$1,'Assumptions (CSP)'!$V$10,'Assumptions (CSP)'!$V$5*Model!$AU$3539*AVERAGE('Assumptions (CSP)'!$AQ$2:$AS$2)/10^9),0)</f>
        <v>-0.1574513564</v>
      </c>
      <c r="BI3645" s="95">
        <f>IF($AU$3539&gt;0,PPMT('Assumptions (CSP)'!$V$7,Model!AK$1,'Assumptions (CSP)'!$V$10,'Assumptions (CSP)'!$V$5*Model!$AU$3539*AVERAGE('Assumptions (CSP)'!$AQ$2:$AS$2)/10^9),0)</f>
        <v>-0.1649302959</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-0.08749560774</v>
      </c>
      <c r="AW3646" s="95">
        <f>IF($AV$3539&gt;0,PPMT('Assumptions (CSP)'!$V$7,Model!X$1,'Assumptions (CSP)'!$V$10,'Assumptions (CSP)'!$V$5*Model!$AV$3539*AVERAGE('Assumptions (CSP)'!$AR$2:$AT$2)/10^9),0)</f>
        <v>-0.09165164911</v>
      </c>
      <c r="AX3646" s="95">
        <f>IF($AV$3539&gt;0,PPMT('Assumptions (CSP)'!$V$7,Model!Y$1,'Assumptions (CSP)'!$V$10,'Assumptions (CSP)'!$V$5*Model!$AV$3539*AVERAGE('Assumptions (CSP)'!$AR$2:$AT$2)/10^9),0)</f>
        <v>-0.09600510244</v>
      </c>
      <c r="AY3646" s="95">
        <f>IF($AV$3539&gt;0,PPMT('Assumptions (CSP)'!$V$7,Model!Z$1,'Assumptions (CSP)'!$V$10,'Assumptions (CSP)'!$V$5*Model!$AV$3539*AVERAGE('Assumptions (CSP)'!$AR$2:$AT$2)/10^9),0)</f>
        <v>-0.1005653448</v>
      </c>
      <c r="AZ3646" s="95">
        <f>IF($AV$3539&gt;0,PPMT('Assumptions (CSP)'!$V$7,Model!AA$1,'Assumptions (CSP)'!$V$10,'Assumptions (CSP)'!$V$5*Model!$AV$3539*AVERAGE('Assumptions (CSP)'!$AR$2:$AT$2)/10^9),0)</f>
        <v>-0.1053421987</v>
      </c>
      <c r="BA3646" s="95">
        <f>IF($AV$3539&gt;0,PPMT('Assumptions (CSP)'!$V$7,Model!AB$1,'Assumptions (CSP)'!$V$10,'Assumptions (CSP)'!$V$5*Model!$AV$3539*AVERAGE('Assumptions (CSP)'!$AR$2:$AT$2)/10^9),0)</f>
        <v>-0.1103459531</v>
      </c>
      <c r="BB3646" s="95">
        <f>IF($AV$3539&gt;0,PPMT('Assumptions (CSP)'!$V$7,Model!AC$1,'Assumptions (CSP)'!$V$10,'Assumptions (CSP)'!$V$5*Model!$AV$3539*AVERAGE('Assumptions (CSP)'!$AR$2:$AT$2)/10^9),0)</f>
        <v>-0.1155873859</v>
      </c>
      <c r="BC3646" s="95">
        <f>IF($AV$3539&gt;0,PPMT('Assumptions (CSP)'!$V$7,Model!AD$1,'Assumptions (CSP)'!$V$10,'Assumptions (CSP)'!$V$5*Model!$AV$3539*AVERAGE('Assumptions (CSP)'!$AR$2:$AT$2)/10^9),0)</f>
        <v>-0.1210777867</v>
      </c>
      <c r="BD3646" s="95">
        <f>IF($AV$3539&gt;0,PPMT('Assumptions (CSP)'!$V$7,Model!AE$1,'Assumptions (CSP)'!$V$10,'Assumptions (CSP)'!$V$5*Model!$AV$3539*AVERAGE('Assumptions (CSP)'!$AR$2:$AT$2)/10^9),0)</f>
        <v>-0.1268289816</v>
      </c>
      <c r="BE3646" s="95">
        <f>IF($AV$3539&gt;0,PPMT('Assumptions (CSP)'!$V$7,Model!AF$1,'Assumptions (CSP)'!$V$10,'Assumptions (CSP)'!$V$5*Model!$AV$3539*AVERAGE('Assumptions (CSP)'!$AR$2:$AT$2)/10^9),0)</f>
        <v>-0.1328533582</v>
      </c>
      <c r="BF3646" s="95">
        <f>IF($AV$3539&gt;0,PPMT('Assumptions (CSP)'!$V$7,Model!AG$1,'Assumptions (CSP)'!$V$10,'Assumptions (CSP)'!$V$5*Model!$AV$3539*AVERAGE('Assumptions (CSP)'!$AR$2:$AT$2)/10^9),0)</f>
        <v>-0.1391638927</v>
      </c>
      <c r="BG3646" s="95">
        <f>IF($AV$3539&gt;0,PPMT('Assumptions (CSP)'!$V$7,Model!AH$1,'Assumptions (CSP)'!$V$10,'Assumptions (CSP)'!$V$5*Model!$AV$3539*AVERAGE('Assumptions (CSP)'!$AR$2:$AT$2)/10^9),0)</f>
        <v>-0.1457741776</v>
      </c>
      <c r="BH3646" s="95">
        <f>IF($AV$3539&gt;0,PPMT('Assumptions (CSP)'!$V$7,Model!AI$1,'Assumptions (CSP)'!$V$10,'Assumptions (CSP)'!$V$5*Model!$AV$3539*AVERAGE('Assumptions (CSP)'!$AR$2:$AT$2)/10^9),0)</f>
        <v>-0.1526984511</v>
      </c>
      <c r="BI3646" s="95">
        <f>IF($AV$3539&gt;0,PPMT('Assumptions (CSP)'!$V$7,Model!AJ$1,'Assumptions (CSP)'!$V$10,'Assumptions (CSP)'!$V$5*Model!$AV$3539*AVERAGE('Assumptions (CSP)'!$AR$2:$AT$2)/10^9),0)</f>
        <v>-0.1599516275</v>
      </c>
      <c r="BJ3646" s="95">
        <f>IF($AV$3539&gt;0,PPMT('Assumptions (CSP)'!$V$7,Model!AK$1,'Assumptions (CSP)'!$V$10,'Assumptions (CSP)'!$V$5*Model!$AV$3539*AVERAGE('Assumptions (CSP)'!$AR$2:$AT$2)/10^9),0)</f>
        <v>-0.1675493298</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-0.08893863585</v>
      </c>
      <c r="AX3647" s="95">
        <f>IF($AW$3539&gt;0,PPMT('Assumptions (CSP)'!$V$7,Model!X$1,'Assumptions (CSP)'!$V$10,'Assumptions (CSP)'!$V$5*Model!$AW$3539*AVERAGE('Assumptions (CSP)'!$AS$2:$AU$2)/10^9),0)</f>
        <v>-0.09316322106</v>
      </c>
      <c r="AY3647" s="95">
        <f>IF($AW$3539&gt;0,PPMT('Assumptions (CSP)'!$V$7,Model!Y$1,'Assumptions (CSP)'!$V$10,'Assumptions (CSP)'!$V$5*Model!$AW$3539*AVERAGE('Assumptions (CSP)'!$AS$2:$AU$2)/10^9),0)</f>
        <v>-0.09758847406</v>
      </c>
      <c r="AZ3647" s="95">
        <f>IF($AW$3539&gt;0,PPMT('Assumptions (CSP)'!$V$7,Model!Z$1,'Assumptions (CSP)'!$V$10,'Assumptions (CSP)'!$V$5*Model!$AW$3539*AVERAGE('Assumptions (CSP)'!$AS$2:$AU$2)/10^9),0)</f>
        <v>-0.1022239266</v>
      </c>
      <c r="BA3647" s="95">
        <f>IF($AW$3539&gt;0,PPMT('Assumptions (CSP)'!$V$7,Model!AA$1,'Assumptions (CSP)'!$V$10,'Assumptions (CSP)'!$V$5*Model!$AW$3539*AVERAGE('Assumptions (CSP)'!$AS$2:$AU$2)/10^9),0)</f>
        <v>-0.1070795631</v>
      </c>
      <c r="BB3647" s="95">
        <f>IF($AW$3539&gt;0,PPMT('Assumptions (CSP)'!$V$7,Model!AB$1,'Assumptions (CSP)'!$V$10,'Assumptions (CSP)'!$V$5*Model!$AW$3539*AVERAGE('Assumptions (CSP)'!$AS$2:$AU$2)/10^9),0)</f>
        <v>-0.1121658423</v>
      </c>
      <c r="BC3647" s="95">
        <f>IF($AW$3539&gt;0,PPMT('Assumptions (CSP)'!$V$7,Model!AC$1,'Assumptions (CSP)'!$V$10,'Assumptions (CSP)'!$V$5*Model!$AW$3539*AVERAGE('Assumptions (CSP)'!$AS$2:$AU$2)/10^9),0)</f>
        <v>-0.1174937198</v>
      </c>
      <c r="BD3647" s="95">
        <f>IF($AW$3539&gt;0,PPMT('Assumptions (CSP)'!$V$7,Model!AD$1,'Assumptions (CSP)'!$V$10,'Assumptions (CSP)'!$V$5*Model!$AW$3539*AVERAGE('Assumptions (CSP)'!$AS$2:$AU$2)/10^9),0)</f>
        <v>-0.1230746715</v>
      </c>
      <c r="BE3647" s="95">
        <f>IF($AW$3539&gt;0,PPMT('Assumptions (CSP)'!$V$7,Model!AE$1,'Assumptions (CSP)'!$V$10,'Assumptions (CSP)'!$V$5*Model!$AW$3539*AVERAGE('Assumptions (CSP)'!$AS$2:$AU$2)/10^9),0)</f>
        <v>-0.1289207184</v>
      </c>
      <c r="BF3647" s="95">
        <f>IF($AW$3539&gt;0,PPMT('Assumptions (CSP)'!$V$7,Model!AF$1,'Assumptions (CSP)'!$V$10,'Assumptions (CSP)'!$V$5*Model!$AW$3539*AVERAGE('Assumptions (CSP)'!$AS$2:$AU$2)/10^9),0)</f>
        <v>-0.1350444526</v>
      </c>
      <c r="BG3647" s="95">
        <f>IF($AW$3539&gt;0,PPMT('Assumptions (CSP)'!$V$7,Model!AG$1,'Assumptions (CSP)'!$V$10,'Assumptions (CSP)'!$V$5*Model!$AW$3539*AVERAGE('Assumptions (CSP)'!$AS$2:$AU$2)/10^9),0)</f>
        <v>-0.1414590641</v>
      </c>
      <c r="BH3647" s="95">
        <f>IF($AW$3539&gt;0,PPMT('Assumptions (CSP)'!$V$7,Model!AH$1,'Assumptions (CSP)'!$V$10,'Assumptions (CSP)'!$V$5*Model!$AW$3539*AVERAGE('Assumptions (CSP)'!$AS$2:$AU$2)/10^9),0)</f>
        <v>-0.1481783696</v>
      </c>
      <c r="BI3647" s="95">
        <f>IF($AW$3539&gt;0,PPMT('Assumptions (CSP)'!$V$7,Model!AI$1,'Assumptions (CSP)'!$V$10,'Assumptions (CSP)'!$V$5*Model!$AW$3539*AVERAGE('Assumptions (CSP)'!$AS$2:$AU$2)/10^9),0)</f>
        <v>-0.1552168422</v>
      </c>
      <c r="BJ3647" s="95">
        <f>IF($AW$3539&gt;0,PPMT('Assumptions (CSP)'!$V$7,Model!AJ$1,'Assumptions (CSP)'!$V$10,'Assumptions (CSP)'!$V$5*Model!$AW$3539*AVERAGE('Assumptions (CSP)'!$AS$2:$AU$2)/10^9),0)</f>
        <v>-0.1625896422</v>
      </c>
      <c r="BK3647" s="95">
        <f>IF($AW$3539&gt;0,PPMT('Assumptions (CSP)'!$V$7,Model!AK$1,'Assumptions (CSP)'!$V$10,'Assumptions (CSP)'!$V$5*Model!$AW$3539*AVERAGE('Assumptions (CSP)'!$AS$2:$AU$2)/10^9),0)</f>
        <v>-0.1703126502</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-0.09041937426</v>
      </c>
      <c r="AY3648" s="95">
        <f>IF($AX$3539&gt;0,PPMT('Assumptions (CSP)'!$V$7,Model!X$1,'Assumptions (CSP)'!$V$10,'Assumptions (CSP)'!$V$5*Model!$AX$3539*AVERAGE('Assumptions (CSP)'!$AT$2:$AV$2)/10^9),0)</f>
        <v>-0.09471429454</v>
      </c>
      <c r="AZ3648" s="95">
        <f>IF($AX$3539&gt;0,PPMT('Assumptions (CSP)'!$V$7,Model!Y$1,'Assumptions (CSP)'!$V$10,'Assumptions (CSP)'!$V$5*Model!$AX$3539*AVERAGE('Assumptions (CSP)'!$AT$2:$AV$2)/10^9),0)</f>
        <v>-0.09921322353</v>
      </c>
      <c r="BA3648" s="95">
        <f>IF($AX$3539&gt;0,PPMT('Assumptions (CSP)'!$V$7,Model!Z$1,'Assumptions (CSP)'!$V$10,'Assumptions (CSP)'!$V$5*Model!$AX$3539*AVERAGE('Assumptions (CSP)'!$AT$2:$AV$2)/10^9),0)</f>
        <v>-0.1039258516</v>
      </c>
      <c r="BB3648" s="95">
        <f>IF($AX$3539&gt;0,PPMT('Assumptions (CSP)'!$V$7,Model!AA$1,'Assumptions (CSP)'!$V$10,'Assumptions (CSP)'!$V$5*Model!$AX$3539*AVERAGE('Assumptions (CSP)'!$AT$2:$AV$2)/10^9),0)</f>
        <v>-0.1088623296</v>
      </c>
      <c r="BC3648" s="95">
        <f>IF($AX$3539&gt;0,PPMT('Assumptions (CSP)'!$V$7,Model!AB$1,'Assumptions (CSP)'!$V$10,'Assumptions (CSP)'!$V$5*Model!$AX$3539*AVERAGE('Assumptions (CSP)'!$AT$2:$AV$2)/10^9),0)</f>
        <v>-0.1140332903</v>
      </c>
      <c r="BD3648" s="95">
        <f>IF($AX$3539&gt;0,PPMT('Assumptions (CSP)'!$V$7,Model!AC$1,'Assumptions (CSP)'!$V$10,'Assumptions (CSP)'!$V$5*Model!$AX$3539*AVERAGE('Assumptions (CSP)'!$AT$2:$AV$2)/10^9),0)</f>
        <v>-0.1194498715</v>
      </c>
      <c r="BE3648" s="95">
        <f>IF($AX$3539&gt;0,PPMT('Assumptions (CSP)'!$V$7,Model!AD$1,'Assumptions (CSP)'!$V$10,'Assumptions (CSP)'!$V$5*Model!$AX$3539*AVERAGE('Assumptions (CSP)'!$AT$2:$AV$2)/10^9),0)</f>
        <v>-0.1251237404</v>
      </c>
      <c r="BF3648" s="95">
        <f>IF($AX$3539&gt;0,PPMT('Assumptions (CSP)'!$V$7,Model!AE$1,'Assumptions (CSP)'!$V$10,'Assumptions (CSP)'!$V$5*Model!$AX$3539*AVERAGE('Assumptions (CSP)'!$AT$2:$AV$2)/10^9),0)</f>
        <v>-0.1310671181</v>
      </c>
      <c r="BG3648" s="95">
        <f>IF($AX$3539&gt;0,PPMT('Assumptions (CSP)'!$V$7,Model!AF$1,'Assumptions (CSP)'!$V$10,'Assumptions (CSP)'!$V$5*Model!$AX$3539*AVERAGE('Assumptions (CSP)'!$AT$2:$AV$2)/10^9),0)</f>
        <v>-0.1372928062</v>
      </c>
      <c r="BH3648" s="95">
        <f>IF($AX$3539&gt;0,PPMT('Assumptions (CSP)'!$V$7,Model!AG$1,'Assumptions (CSP)'!$V$10,'Assumptions (CSP)'!$V$5*Model!$AX$3539*AVERAGE('Assumptions (CSP)'!$AT$2:$AV$2)/10^9),0)</f>
        <v>-0.1438142145</v>
      </c>
      <c r="BI3648" s="95">
        <f>IF($AX$3539&gt;0,PPMT('Assumptions (CSP)'!$V$7,Model!AH$1,'Assumptions (CSP)'!$V$10,'Assumptions (CSP)'!$V$5*Model!$AX$3539*AVERAGE('Assumptions (CSP)'!$AT$2:$AV$2)/10^9),0)</f>
        <v>-0.1506453897</v>
      </c>
      <c r="BJ3648" s="95">
        <f>IF($AX$3539&gt;0,PPMT('Assumptions (CSP)'!$V$7,Model!AI$1,'Assumptions (CSP)'!$V$10,'Assumptions (CSP)'!$V$5*Model!$AX$3539*AVERAGE('Assumptions (CSP)'!$AT$2:$AV$2)/10^9),0)</f>
        <v>-0.1578010457</v>
      </c>
      <c r="BK3648" s="95">
        <f>IF($AX$3539&gt;0,PPMT('Assumptions (CSP)'!$V$7,Model!AJ$1,'Assumptions (CSP)'!$V$10,'Assumptions (CSP)'!$V$5*Model!$AX$3539*AVERAGE('Assumptions (CSP)'!$AT$2:$AV$2)/10^9),0)</f>
        <v>-0.1652965954</v>
      </c>
      <c r="BL3648" s="95">
        <f>IF($AX$3539&gt;0,PPMT('Assumptions (CSP)'!$V$7,Model!AK$1,'Assumptions (CSP)'!$V$10,'Assumptions (CSP)'!$V$5*Model!$AX$3539*AVERAGE('Assumptions (CSP)'!$AT$2:$AV$2)/10^9),0)</f>
        <v>-0.1731481837</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-0.09195263409</v>
      </c>
      <c r="AZ3649" s="95">
        <f>IF($AY$3539&gt;0,PPMT('Assumptions (CSP)'!$V$7,Model!X$1,'Assumptions (CSP)'!$V$10,'Assumptions (CSP)'!$V$5*Model!$AY$3539*AVERAGE('Assumptions (CSP)'!$AU$2:$AW$2)/10^9),0)</f>
        <v>-0.09632038421</v>
      </c>
      <c r="BA3649" s="95">
        <f>IF($AY$3539&gt;0,PPMT('Assumptions (CSP)'!$V$7,Model!Y$1,'Assumptions (CSP)'!$V$10,'Assumptions (CSP)'!$V$5*Model!$AY$3539*AVERAGE('Assumptions (CSP)'!$AU$2:$AW$2)/10^9),0)</f>
        <v>-0.1008956025</v>
      </c>
      <c r="BB3649" s="95">
        <f>IF($AY$3539&gt;0,PPMT('Assumptions (CSP)'!$V$7,Model!Z$1,'Assumptions (CSP)'!$V$10,'Assumptions (CSP)'!$V$5*Model!$AY$3539*AVERAGE('Assumptions (CSP)'!$AU$2:$AW$2)/10^9),0)</f>
        <v>-0.1056881436</v>
      </c>
      <c r="BC3649" s="95">
        <f>IF($AY$3539&gt;0,PPMT('Assumptions (CSP)'!$V$7,Model!AA$1,'Assumptions (CSP)'!$V$10,'Assumptions (CSP)'!$V$5*Model!$AY$3539*AVERAGE('Assumptions (CSP)'!$AU$2:$AW$2)/10^9),0)</f>
        <v>-0.1107083304</v>
      </c>
      <c r="BD3649" s="95">
        <f>IF($AY$3539&gt;0,PPMT('Assumptions (CSP)'!$V$7,Model!AB$1,'Assumptions (CSP)'!$V$10,'Assumptions (CSP)'!$V$5*Model!$AY$3539*AVERAGE('Assumptions (CSP)'!$AU$2:$AW$2)/10^9),0)</f>
        <v>-0.1159669761</v>
      </c>
      <c r="BE3649" s="95">
        <f>IF($AY$3539&gt;0,PPMT('Assumptions (CSP)'!$V$7,Model!AC$1,'Assumptions (CSP)'!$V$10,'Assumptions (CSP)'!$V$5*Model!$AY$3539*AVERAGE('Assumptions (CSP)'!$AU$2:$AW$2)/10^9),0)</f>
        <v>-0.1214754075</v>
      </c>
      <c r="BF3649" s="95">
        <f>IF($AY$3539&gt;0,PPMT('Assumptions (CSP)'!$V$7,Model!AD$1,'Assumptions (CSP)'!$V$10,'Assumptions (CSP)'!$V$5*Model!$AY$3539*AVERAGE('Assumptions (CSP)'!$AU$2:$AW$2)/10^9),0)</f>
        <v>-0.1272454893</v>
      </c>
      <c r="BG3649" s="95">
        <f>IF($AY$3539&gt;0,PPMT('Assumptions (CSP)'!$V$7,Model!AE$1,'Assumptions (CSP)'!$V$10,'Assumptions (CSP)'!$V$5*Model!$AY$3539*AVERAGE('Assumptions (CSP)'!$AU$2:$AW$2)/10^9),0)</f>
        <v>-0.13328965</v>
      </c>
      <c r="BH3649" s="95">
        <f>IF($AY$3539&gt;0,PPMT('Assumptions (CSP)'!$V$7,Model!AF$1,'Assumptions (CSP)'!$V$10,'Assumptions (CSP)'!$V$5*Model!$AY$3539*AVERAGE('Assumptions (CSP)'!$AU$2:$AW$2)/10^9),0)</f>
        <v>-0.1396209084</v>
      </c>
      <c r="BI3649" s="95">
        <f>IF($AY$3539&gt;0,PPMT('Assumptions (CSP)'!$V$7,Model!AG$1,'Assumptions (CSP)'!$V$10,'Assumptions (CSP)'!$V$5*Model!$AY$3539*AVERAGE('Assumptions (CSP)'!$AU$2:$AW$2)/10^9),0)</f>
        <v>-0.1462529016</v>
      </c>
      <c r="BJ3649" s="95">
        <f>IF($AY$3539&gt;0,PPMT('Assumptions (CSP)'!$V$7,Model!AH$1,'Assumptions (CSP)'!$V$10,'Assumptions (CSP)'!$V$5*Model!$AY$3539*AVERAGE('Assumptions (CSP)'!$AU$2:$AW$2)/10^9),0)</f>
        <v>-0.1531999144</v>
      </c>
      <c r="BK3649" s="95">
        <f>IF($AY$3539&gt;0,PPMT('Assumptions (CSP)'!$V$7,Model!AI$1,'Assumptions (CSP)'!$V$10,'Assumptions (CSP)'!$V$5*Model!$AY$3539*AVERAGE('Assumptions (CSP)'!$AU$2:$AW$2)/10^9),0)</f>
        <v>-0.1604769103</v>
      </c>
      <c r="BL3649" s="95">
        <f>IF($AY$3539&gt;0,PPMT('Assumptions (CSP)'!$V$7,Model!AJ$1,'Assumptions (CSP)'!$V$10,'Assumptions (CSP)'!$V$5*Model!$AY$3539*AVERAGE('Assumptions (CSP)'!$AU$2:$AW$2)/10^9),0)</f>
        <v>-0.1680995636</v>
      </c>
      <c r="BM3649" s="95">
        <f>IF($AY$3539&gt;0,PPMT('Assumptions (CSP)'!$V$7,Model!AK$1,'Assumptions (CSP)'!$V$10,'Assumptions (CSP)'!$V$5*Model!$AY$3539*AVERAGE('Assumptions (CSP)'!$AU$2:$AW$2)/10^9),0)</f>
        <v>-0.1760842928</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-0.09351073618</v>
      </c>
      <c r="BA3650" s="95">
        <f>IF($BA$3539&gt;0,PPMT('Assumptions (CSP)'!$V$7,Model!W$1,'Assumptions (CSP)'!$V$10,'Assumptions (CSP)'!$V$5*Model!$BA$3539*AVERAGE('Assumptions (CSP)'!$AW$2:$AY$2)/10^9),0)</f>
        <v>-0.09506433244</v>
      </c>
      <c r="BB3650" s="95">
        <f>IF($AZ$3539&gt;0,PPMT('Assumptions (CSP)'!$V$7,Model!Y$1,'Assumptions (CSP)'!$V$10,'Assumptions (CSP)'!$V$5*Model!$AZ$3539*AVERAGE('Assumptions (CSP)'!$AV$2:$AX$2)/10^9),0)</f>
        <v>-0.1026052397</v>
      </c>
      <c r="BC3650" s="95">
        <f>IF($AZ$3539&gt;0,PPMT('Assumptions (CSP)'!$V$7,Model!Z$1,'Assumptions (CSP)'!$V$10,'Assumptions (CSP)'!$V$5*Model!$AZ$3539*AVERAGE('Assumptions (CSP)'!$AV$2:$AX$2)/10^9),0)</f>
        <v>-0.1074789886</v>
      </c>
      <c r="BD3650" s="95">
        <f>IF($AZ$3539&gt;0,PPMT('Assumptions (CSP)'!$V$7,Model!AA$1,'Assumptions (CSP)'!$V$10,'Assumptions (CSP)'!$V$5*Model!$AZ$3539*AVERAGE('Assumptions (CSP)'!$AV$2:$AX$2)/10^9),0)</f>
        <v>-0.1125842406</v>
      </c>
      <c r="BE3650" s="95">
        <f>IF($AZ$3539&gt;0,PPMT('Assumptions (CSP)'!$V$7,Model!AB$1,'Assumptions (CSP)'!$V$10,'Assumptions (CSP)'!$V$5*Model!$AZ$3539*AVERAGE('Assumptions (CSP)'!$AV$2:$AX$2)/10^9),0)</f>
        <v>-0.117931992</v>
      </c>
      <c r="BF3650" s="95">
        <f>IF($AZ$3539&gt;0,PPMT('Assumptions (CSP)'!$V$7,Model!AC$1,'Assumptions (CSP)'!$V$10,'Assumptions (CSP)'!$V$5*Model!$AZ$3539*AVERAGE('Assumptions (CSP)'!$AV$2:$AX$2)/10^9),0)</f>
        <v>-0.1235337616</v>
      </c>
      <c r="BG3650" s="95">
        <f>IF($AZ$3539&gt;0,PPMT('Assumptions (CSP)'!$V$7,Model!AD$1,'Assumptions (CSP)'!$V$10,'Assumptions (CSP)'!$V$5*Model!$AZ$3539*AVERAGE('Assumptions (CSP)'!$AV$2:$AX$2)/10^9),0)</f>
        <v>-0.1294016153</v>
      </c>
      <c r="BH3650" s="95">
        <f>IF($AZ$3539&gt;0,PPMT('Assumptions (CSP)'!$V$7,Model!AE$1,'Assumptions (CSP)'!$V$10,'Assumptions (CSP)'!$V$5*Model!$AZ$3539*AVERAGE('Assumptions (CSP)'!$AV$2:$AX$2)/10^9),0)</f>
        <v>-0.135548192</v>
      </c>
      <c r="BI3650" s="95">
        <f>IF($AZ$3539&gt;0,PPMT('Assumptions (CSP)'!$V$7,Model!AF$1,'Assumptions (CSP)'!$V$10,'Assumptions (CSP)'!$V$5*Model!$AZ$3539*AVERAGE('Assumptions (CSP)'!$AV$2:$AX$2)/10^9),0)</f>
        <v>-0.1419867311</v>
      </c>
      <c r="BJ3650" s="95">
        <f>IF($AZ$3539&gt;0,PPMT('Assumptions (CSP)'!$V$7,Model!AG$1,'Assumptions (CSP)'!$V$10,'Assumptions (CSP)'!$V$5*Model!$AZ$3539*AVERAGE('Assumptions (CSP)'!$AV$2:$AX$2)/10^9),0)</f>
        <v>-0.1487311009</v>
      </c>
      <c r="BK3650" s="95">
        <f>IF($AZ$3539&gt;0,PPMT('Assumptions (CSP)'!$V$7,Model!AH$1,'Assumptions (CSP)'!$V$10,'Assumptions (CSP)'!$V$5*Model!$AZ$3539*AVERAGE('Assumptions (CSP)'!$AV$2:$AX$2)/10^9),0)</f>
        <v>-0.1557958282</v>
      </c>
      <c r="BL3650" s="95">
        <f>IF($AZ$3539&gt;0,PPMT('Assumptions (CSP)'!$V$7,Model!AI$1,'Assumptions (CSP)'!$V$10,'Assumptions (CSP)'!$V$5*Model!$AZ$3539*AVERAGE('Assumptions (CSP)'!$AV$2:$AX$2)/10^9),0)</f>
        <v>-0.16319613</v>
      </c>
      <c r="BM3650" s="95">
        <f>IF($AZ$3539&gt;0,PPMT('Assumptions (CSP)'!$V$7,Model!AJ$1,'Assumptions (CSP)'!$V$10,'Assumptions (CSP)'!$V$5*Model!$AZ$3539*AVERAGE('Assumptions (CSP)'!$AV$2:$AX$2)/10^9),0)</f>
        <v>-0.1709479462</v>
      </c>
      <c r="BN3650" s="95">
        <f>IF($AZ$3539&gt;0,PPMT('Assumptions (CSP)'!$V$7,Model!AK$1,'Assumptions (CSP)'!$V$10,'Assumptions (CSP)'!$V$5*Model!$AZ$3539*AVERAGE('Assumptions (CSP)'!$AV$2:$AX$2)/10^9),0)</f>
        <v>-0.1790679736</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-0.09351073618</v>
      </c>
      <c r="BB3651" s="95">
        <f>IF($AZ$3539&gt;0,PPMT('Assumptions (CSP)'!$V$7,Model!X$1,'Assumptions (CSP)'!$V$10,'Assumptions (CSP)'!$V$5*Model!$AZ$3539*AVERAGE('Assumptions (CSP)'!$AV$2:$AX$2)/10^9),0)</f>
        <v>-0.09795249615</v>
      </c>
      <c r="BC3651" s="95">
        <f>IF($AZ$3539&gt;0,PPMT('Assumptions (CSP)'!$V$7,Model!Y$1,'Assumptions (CSP)'!$V$10,'Assumptions (CSP)'!$V$5*Model!$AZ$3539*AVERAGE('Assumptions (CSP)'!$AV$2:$AX$2)/10^9),0)</f>
        <v>-0.1026052397</v>
      </c>
      <c r="BD3651" s="95">
        <f>IF($AZ$3539&gt;0,PPMT('Assumptions (CSP)'!$V$7,Model!Z$1,'Assumptions (CSP)'!$V$10,'Assumptions (CSP)'!$V$5*Model!$AZ$3539*AVERAGE('Assumptions (CSP)'!$AV$2:$AX$2)/10^9),0)</f>
        <v>-0.1074789886</v>
      </c>
      <c r="BE3651" s="95">
        <f>IF($AZ$3539&gt;0,PPMT('Assumptions (CSP)'!$V$7,Model!AA$1,'Assumptions (CSP)'!$V$10,'Assumptions (CSP)'!$V$5*Model!$AZ$3539*AVERAGE('Assumptions (CSP)'!$AV$2:$AX$2)/10^9),0)</f>
        <v>-0.1125842406</v>
      </c>
      <c r="BF3651" s="95">
        <f>IF($AZ$3539&gt;0,PPMT('Assumptions (CSP)'!$V$7,Model!AB$1,'Assumptions (CSP)'!$V$10,'Assumptions (CSP)'!$V$5*Model!$AZ$3539*AVERAGE('Assumptions (CSP)'!$AV$2:$AX$2)/10^9),0)</f>
        <v>-0.117931992</v>
      </c>
      <c r="BG3651" s="95">
        <f>IF($AZ$3539&gt;0,PPMT('Assumptions (CSP)'!$V$7,Model!AC$1,'Assumptions (CSP)'!$V$10,'Assumptions (CSP)'!$V$5*Model!$AZ$3539*AVERAGE('Assumptions (CSP)'!$AV$2:$AX$2)/10^9),0)</f>
        <v>-0.1235337616</v>
      </c>
      <c r="BH3651" s="95">
        <f>IF($AZ$3539&gt;0,PPMT('Assumptions (CSP)'!$V$7,Model!AD$1,'Assumptions (CSP)'!$V$10,'Assumptions (CSP)'!$V$5*Model!$AZ$3539*AVERAGE('Assumptions (CSP)'!$AV$2:$AX$2)/10^9),0)</f>
        <v>-0.1294016153</v>
      </c>
      <c r="BI3651" s="95">
        <f>IF($AZ$3539&gt;0,PPMT('Assumptions (CSP)'!$V$7,Model!AE$1,'Assumptions (CSP)'!$V$10,'Assumptions (CSP)'!$V$5*Model!$AZ$3539*AVERAGE('Assumptions (CSP)'!$AV$2:$AX$2)/10^9),0)</f>
        <v>-0.135548192</v>
      </c>
      <c r="BJ3651" s="95">
        <f>IF($AZ$3539&gt;0,PPMT('Assumptions (CSP)'!$V$7,Model!AF$1,'Assumptions (CSP)'!$V$10,'Assumptions (CSP)'!$V$5*Model!$AZ$3539*AVERAGE('Assumptions (CSP)'!$AV$2:$AX$2)/10^9),0)</f>
        <v>-0.1419867311</v>
      </c>
      <c r="BK3651" s="95">
        <f>IF($AZ$3539&gt;0,PPMT('Assumptions (CSP)'!$V$7,Model!AG$1,'Assumptions (CSP)'!$V$10,'Assumptions (CSP)'!$V$5*Model!$AZ$3539*AVERAGE('Assumptions (CSP)'!$AV$2:$AX$2)/10^9),0)</f>
        <v>-0.1487311009</v>
      </c>
      <c r="BL3651" s="95">
        <f>IF($AZ$3539&gt;0,PPMT('Assumptions (CSP)'!$V$7,Model!AH$1,'Assumptions (CSP)'!$V$10,'Assumptions (CSP)'!$V$5*Model!$AZ$3539*AVERAGE('Assumptions (CSP)'!$AV$2:$AX$2)/10^9),0)</f>
        <v>-0.1557958282</v>
      </c>
      <c r="BM3651" s="95">
        <f>IF($AZ$3539&gt;0,PPMT('Assumptions (CSP)'!$V$7,Model!AI$1,'Assumptions (CSP)'!$V$10,'Assumptions (CSP)'!$V$5*Model!$AZ$3539*AVERAGE('Assumptions (CSP)'!$AV$2:$AX$2)/10^9),0)</f>
        <v>-0.16319613</v>
      </c>
      <c r="BN3651" s="95">
        <f>IF($AZ$3539&gt;0,PPMT('Assumptions (CSP)'!$V$7,Model!AJ$1,'Assumptions (CSP)'!$V$10,'Assumptions (CSP)'!$V$5*Model!$AZ$3539*AVERAGE('Assumptions (CSP)'!$AV$2:$AX$2)/10^9),0)</f>
        <v>-0.1709479462</v>
      </c>
      <c r="BO3651" s="95">
        <f>IF($AZ$3539&gt;0,PPMT('Assumptions (CSP)'!$V$7,Model!AK$1,'Assumptions (CSP)'!$V$10,'Assumptions (CSP)'!$V$5*Model!$AZ$3539*AVERAGE('Assumptions (CSP)'!$AV$2:$AX$2)/10^9),0)</f>
        <v>-0.1790679736</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-0.1021223375</v>
      </c>
      <c r="Y3652" s="218">
        <f t="array" ref="Y3652">SUM(IF(ISERROR(Y3653:Y3703),"",Y3653:Y3703))</f>
        <v>-0.1955473372</v>
      </c>
      <c r="Z3652" s="218">
        <f t="array" ref="Z3652">SUM(IF(ISERROR(Z3653:Z3703),"",Z3653:Z3703))</f>
        <v>-0.2805163404</v>
      </c>
      <c r="AA3652" s="218">
        <f t="array" ref="AA3652">SUM(IF(ISERROR(AA3653:AA3703),"",AA3653:AA3703))</f>
        <v>-0.3577484614</v>
      </c>
      <c r="AB3652" s="218">
        <f t="array" ref="AB3652">SUM(IF(ISERROR(AB3653:AB3703),"",AB3653:AB3703))</f>
        <v>-0.4278821872</v>
      </c>
      <c r="AC3652" s="218">
        <f t="array" ref="AC3652">SUM(IF(ISERROR(AC3653:AC3703),"",AC3653:AC3703))</f>
        <v>-0.4908697932</v>
      </c>
      <c r="AD3652" s="218">
        <f t="array" ref="AD3652">SUM(IF(ISERROR(AD3653:AD3703),"",AD3653:AD3703))</f>
        <v>-0.5467762356</v>
      </c>
      <c r="AE3652" s="218">
        <f t="array" ref="AE3652">SUM(IF(ISERROR(AE3653:AE3703),"",AE3653:AE3703))</f>
        <v>-0.5957179803</v>
      </c>
      <c r="AF3652" s="218">
        <f t="array" ref="AF3652">SUM(IF(ISERROR(AF3653:AF3703),"",AF3653:AF3703))</f>
        <v>-0.6375877947</v>
      </c>
      <c r="AG3652" s="218">
        <f t="array" ref="AG3652">SUM(IF(ISERROR(AG3653:AG3703),"",AG3653:AG3703))</f>
        <v>-0.6721942482</v>
      </c>
      <c r="AH3652" s="218">
        <f t="array" ref="AH3652">SUM(IF(ISERROR(AH3653:AH3703),"",AH3653:AH3703))</f>
        <v>-0.6994781793</v>
      </c>
      <c r="AI3652" s="218">
        <f t="array" ref="AI3652">SUM(IF(ISERROR(AI3653:AI3703),"",AI3653:AI3703))</f>
        <v>-0.7194764394</v>
      </c>
      <c r="AJ3652" s="218">
        <f t="array" ref="AJ3652">SUM(IF(ISERROR(AJ3653:AJ3703),"",AJ3653:AJ3703))</f>
        <v>-0.7324505924</v>
      </c>
      <c r="AK3652" s="218">
        <f t="array" ref="AK3652">SUM(IF(ISERROR(AK3653:AK3703),"",AK3653:AK3703))</f>
        <v>-0.7385333209</v>
      </c>
      <c r="AL3652" s="218">
        <f t="array" ref="AL3652">SUM(IF(ISERROR(AL3653:AL3703),"",AL3653:AL3703))</f>
        <v>-0.7374986069</v>
      </c>
      <c r="AM3652" s="218">
        <f t="array" ref="AM3652">SUM(IF(ISERROR(AM3653:AM3703),"",AM3653:AM3703))</f>
        <v>-0.7291237353</v>
      </c>
      <c r="AN3652" s="218">
        <f t="array" ref="AN3652">SUM(IF(ISERROR(AN3653:AN3703),"",AN3653:AN3703))</f>
        <v>-0.7227864325</v>
      </c>
      <c r="AO3652" s="218">
        <f t="array" ref="AO3652">SUM(IF(ISERROR(AO3653:AO3703),"",AO3653:AO3703))</f>
        <v>-0.7184314814</v>
      </c>
      <c r="AP3652" s="218">
        <f t="array" ref="AP3652">SUM(IF(ISERROR(AP3653:AP3703),"",AP3653:AP3703))</f>
        <v>-0.7159366116</v>
      </c>
      <c r="AQ3652" s="218">
        <f t="array" ref="AQ3652">SUM(IF(ISERROR(AQ3653:AQ3703),"",AQ3653:AQ3703))</f>
        <v>-0.7152772569</v>
      </c>
      <c r="AR3652" s="218">
        <f t="array" ref="AR3652">SUM(IF(ISERROR(AR3653:AR3703),"",AR3653:AR3703))</f>
        <v>-0.7163609926</v>
      </c>
      <c r="AS3652" s="218">
        <f t="array" ref="AS3652">SUM(IF(ISERROR(AS3653:AS3703),"",AS3653:AS3703))</f>
        <v>-0.7190453915</v>
      </c>
      <c r="AT3652" s="218">
        <f t="array" ref="AT3652">SUM(IF(ISERROR(AT3653:AT3703),"",AT3653:AT3703))</f>
        <v>-0.7231750024</v>
      </c>
      <c r="AU3652" s="218">
        <f t="array" ref="AU3652">SUM(IF(ISERROR(AU3653:AU3703),"",AU3653:AU3703))</f>
        <v>-0.7287051331</v>
      </c>
      <c r="AV3652" s="218">
        <f t="array" ref="AV3652">SUM(IF(ISERROR(AV3653:AV3703),"",AV3653:AV3703))</f>
        <v>-0.7355487279</v>
      </c>
      <c r="AW3652" s="218">
        <f t="array" ref="AW3652">SUM(IF(ISERROR(AW3653:AW3703),"",AW3653:AW3703))</f>
        <v>-0.743583808</v>
      </c>
      <c r="AX3652" s="218">
        <f t="array" ref="AX3652">SUM(IF(ISERROR(AX3653:AX3703),"",AX3653:AX3703))</f>
        <v>-0.7526523388</v>
      </c>
      <c r="AY3652" s="218">
        <f t="array" ref="AY3652">SUM(IF(ISERROR(AY3653:AY3703),"",AY3653:AY3703))</f>
        <v>-0.7626256213</v>
      </c>
      <c r="AZ3652" s="218">
        <f t="array" ref="AZ3652">SUM(IF(ISERROR(AZ3653:AZ3703),"",AZ3653:AZ3703))</f>
        <v>-0.7733850713</v>
      </c>
      <c r="BA3652" s="218">
        <f t="array" ref="BA3652">SUM(IF(ISERROR(BA3653:BA3703),"",BA3653:BA3703))</f>
        <v>-0.7848149224</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-0.1021223375</v>
      </c>
      <c r="Y3674" s="95">
        <f>IF($X$3539&gt;0,IPMT('Assumptions (CSP)'!$V$7,Model!X$1,'Assumptions (CSP)'!$V$10,'Assumptions (CSP)'!$V$5*Model!$X$3539*AVERAGE('Assumptions (CSP)'!$T$2:$V$2)/10^9),0)</f>
        <v>-0.09730000491</v>
      </c>
      <c r="Z3674" s="95">
        <f>IF($X$3539&gt;0,IPMT('Assumptions (CSP)'!$V$7,Model!Y$1,'Assumptions (CSP)'!$V$10,'Assumptions (CSP)'!$V$5*Model!$X$3539*AVERAGE('Assumptions (CSP)'!$T$2:$V$2)/10^9),0)</f>
        <v>-0.09224861148</v>
      </c>
      <c r="AA3674" s="95">
        <f>IF($X$3539&gt;0,IPMT('Assumptions (CSP)'!$V$7,Model!Z$1,'Assumptions (CSP)'!$V$10,'Assumptions (CSP)'!$V$5*Model!$X$3539*AVERAGE('Assumptions (CSP)'!$T$2:$V$2)/10^9),0)</f>
        <v>-0.08695727687</v>
      </c>
      <c r="AB3674" s="95">
        <f>IF($X$3539&gt;0,IPMT('Assumptions (CSP)'!$V$7,Model!AA$1,'Assumptions (CSP)'!$V$10,'Assumptions (CSP)'!$V$5*Model!$X$3539*AVERAGE('Assumptions (CSP)'!$T$2:$V$2)/10^9),0)</f>
        <v>-0.08141460386</v>
      </c>
      <c r="AC3674" s="95">
        <f>IF($X$3539&gt;0,IPMT('Assumptions (CSP)'!$V$7,Model!AB$1,'Assumptions (CSP)'!$V$10,'Assumptions (CSP)'!$V$5*Model!$X$3539*AVERAGE('Assumptions (CSP)'!$T$2:$V$2)/10^9),0)</f>
        <v>-0.07560865388</v>
      </c>
      <c r="AD3674" s="95">
        <f>IF($X$3539&gt;0,IPMT('Assumptions (CSP)'!$V$7,Model!AC$1,'Assumptions (CSP)'!$V$10,'Assumptions (CSP)'!$V$5*Model!$X$3539*AVERAGE('Assumptions (CSP)'!$T$2:$V$2)/10^9),0)</f>
        <v>-0.06952692128</v>
      </c>
      <c r="AE3674" s="95">
        <f>IF($X$3539&gt;0,IPMT('Assumptions (CSP)'!$V$7,Model!AD$1,'Assumptions (CSP)'!$V$10,'Assumptions (CSP)'!$V$5*Model!$X$3539*AVERAGE('Assumptions (CSP)'!$T$2:$V$2)/10^9),0)</f>
        <v>-0.06315630638</v>
      </c>
      <c r="AF3674" s="95">
        <f>IF($X$3539&gt;0,IPMT('Assumptions (CSP)'!$V$7,Model!AE$1,'Assumptions (CSP)'!$V$10,'Assumptions (CSP)'!$V$5*Model!$X$3539*AVERAGE('Assumptions (CSP)'!$T$2:$V$2)/10^9),0)</f>
        <v>-0.05648308727</v>
      </c>
      <c r="AG3674" s="95">
        <f>IF($X$3539&gt;0,IPMT('Assumptions (CSP)'!$V$7,Model!AF$1,'Assumptions (CSP)'!$V$10,'Assumptions (CSP)'!$V$5*Model!$X$3539*AVERAGE('Assumptions (CSP)'!$T$2:$V$2)/10^9),0)</f>
        <v>-0.04949289026</v>
      </c>
      <c r="AH3674" s="95">
        <f>IF($X$3539&gt;0,IPMT('Assumptions (CSP)'!$V$7,Model!AG$1,'Assumptions (CSP)'!$V$10,'Assumptions (CSP)'!$V$5*Model!$X$3539*AVERAGE('Assumptions (CSP)'!$T$2:$V$2)/10^9),0)</f>
        <v>-0.04217065889</v>
      </c>
      <c r="AI3674" s="95">
        <f>IF($X$3539&gt;0,IPMT('Assumptions (CSP)'!$V$7,Model!AH$1,'Assumptions (CSP)'!$V$10,'Assumptions (CSP)'!$V$5*Model!$X$3539*AVERAGE('Assumptions (CSP)'!$T$2:$V$2)/10^9),0)</f>
        <v>-0.03450062152</v>
      </c>
      <c r="AJ3674" s="95">
        <f>IF($X$3539&gt;0,IPMT('Assumptions (CSP)'!$V$7,Model!AI$1,'Assumptions (CSP)'!$V$10,'Assumptions (CSP)'!$V$5*Model!$X$3539*AVERAGE('Assumptions (CSP)'!$T$2:$V$2)/10^9),0)</f>
        <v>-0.02646625739</v>
      </c>
      <c r="AK3674" s="95">
        <f>IF($X$3539&gt;0,IPMT('Assumptions (CSP)'!$V$7,Model!AJ$1,'Assumptions (CSP)'!$V$10,'Assumptions (CSP)'!$V$5*Model!$X$3539*AVERAGE('Assumptions (CSP)'!$T$2:$V$2)/10^9),0)</f>
        <v>-0.01805026095</v>
      </c>
      <c r="AL3674" s="95">
        <f>IF($X$3539&gt;0,IPMT('Assumptions (CSP)'!$V$7,Model!AK$1,'Assumptions (CSP)'!$V$10,'Assumptions (CSP)'!$V$5*Model!$X$3539*AVERAGE('Assumptions (CSP)'!$T$2:$V$2)/10^9),0)</f>
        <v>-0.009234504687</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-0.09824733225</v>
      </c>
      <c r="Z3675" s="95">
        <f>IF($Y$3539&gt;0,IPMT('Assumptions (CSP)'!$V$7,Model!X$1,'Assumptions (CSP)'!$V$10,'Assumptions (CSP)'!$V$5*Model!$Y$3539*AVERAGE('Assumptions (CSP)'!$U$2:$W$2)/10^9),0)</f>
        <v>-0.09360798176</v>
      </c>
      <c r="AA3675" s="95">
        <f>IF($Y$3539&gt;0,IPMT('Assumptions (CSP)'!$V$7,Model!Y$1,'Assumptions (CSP)'!$V$10,'Assumptions (CSP)'!$V$5*Model!$Y$3539*AVERAGE('Assumptions (CSP)'!$U$2:$W$2)/10^9),0)</f>
        <v>-0.08874826214</v>
      </c>
      <c r="AB3675" s="95">
        <f>IF($Y$3539&gt;0,IPMT('Assumptions (CSP)'!$V$7,Model!Z$1,'Assumptions (CSP)'!$V$10,'Assumptions (CSP)'!$V$5*Model!$Y$3539*AVERAGE('Assumptions (CSP)'!$U$2:$W$2)/10^9),0)</f>
        <v>-0.08365770582</v>
      </c>
      <c r="AC3675" s="95">
        <f>IF($Y$3539&gt;0,IPMT('Assumptions (CSP)'!$V$7,Model!AA$1,'Assumptions (CSP)'!$V$10,'Assumptions (CSP)'!$V$5*Model!$Y$3539*AVERAGE('Assumptions (CSP)'!$U$2:$W$2)/10^9),0)</f>
        <v>-0.07832534809</v>
      </c>
      <c r="AD3675" s="95">
        <f>IF($Y$3539&gt;0,IPMT('Assumptions (CSP)'!$V$7,Model!AB$1,'Assumptions (CSP)'!$V$10,'Assumptions (CSP)'!$V$5*Model!$Y$3539*AVERAGE('Assumptions (CSP)'!$U$2:$W$2)/10^9),0)</f>
        <v>-0.07273970336</v>
      </c>
      <c r="AE3675" s="95">
        <f>IF($Y$3539&gt;0,IPMT('Assumptions (CSP)'!$V$7,Model!AC$1,'Assumptions (CSP)'!$V$10,'Assumptions (CSP)'!$V$5*Model!$Y$3539*AVERAGE('Assumptions (CSP)'!$U$2:$W$2)/10^9),0)</f>
        <v>-0.0668887405</v>
      </c>
      <c r="AF3675" s="95">
        <f>IF($Y$3539&gt;0,IPMT('Assumptions (CSP)'!$V$7,Model!AD$1,'Assumptions (CSP)'!$V$10,'Assumptions (CSP)'!$V$5*Model!$Y$3539*AVERAGE('Assumptions (CSP)'!$U$2:$W$2)/10^9),0)</f>
        <v>-0.06075985691</v>
      </c>
      <c r="AG3675" s="95">
        <f>IF($Y$3539&gt;0,IPMT('Assumptions (CSP)'!$V$7,Model!AE$1,'Assumptions (CSP)'!$V$10,'Assumptions (CSP)'!$V$5*Model!$Y$3539*AVERAGE('Assumptions (CSP)'!$U$2:$W$2)/10^9),0)</f>
        <v>-0.05433985136</v>
      </c>
      <c r="AH3675" s="95">
        <f>IF($Y$3539&gt;0,IPMT('Assumptions (CSP)'!$V$7,Model!AF$1,'Assumptions (CSP)'!$V$10,'Assumptions (CSP)'!$V$5*Model!$Y$3539*AVERAGE('Assumptions (CSP)'!$U$2:$W$2)/10^9),0)</f>
        <v>-0.04761489553</v>
      </c>
      <c r="AI3675" s="95">
        <f>IF($Y$3539&gt;0,IPMT('Assumptions (CSP)'!$V$7,Model!AG$1,'Assumptions (CSP)'!$V$10,'Assumptions (CSP)'!$V$5*Model!$Y$3539*AVERAGE('Assumptions (CSP)'!$U$2:$W$2)/10^9),0)</f>
        <v>-0.04057050431</v>
      </c>
      <c r="AJ3675" s="95">
        <f>IF($Y$3539&gt;0,IPMT('Assumptions (CSP)'!$V$7,Model!AH$1,'Assumptions (CSP)'!$V$10,'Assumptions (CSP)'!$V$5*Model!$Y$3539*AVERAGE('Assumptions (CSP)'!$U$2:$W$2)/10^9),0)</f>
        <v>-0.0331915045</v>
      </c>
      <c r="AK3675" s="95">
        <f>IF($Y$3539&gt;0,IPMT('Assumptions (CSP)'!$V$7,Model!AI$1,'Assumptions (CSP)'!$V$10,'Assumptions (CSP)'!$V$5*Model!$Y$3539*AVERAGE('Assumptions (CSP)'!$U$2:$W$2)/10^9),0)</f>
        <v>-0.0254620022</v>
      </c>
      <c r="AL3675" s="95">
        <f>IF($Y$3539&gt;0,IPMT('Assumptions (CSP)'!$V$7,Model!AJ$1,'Assumptions (CSP)'!$V$10,'Assumptions (CSP)'!$V$5*Model!$Y$3539*AVERAGE('Assumptions (CSP)'!$U$2:$W$2)/10^9),0)</f>
        <v>-0.01736534854</v>
      </c>
      <c r="AM3675" s="95">
        <f>IF($Y$3539&gt;0,IPMT('Assumptions (CSP)'!$V$7,Model!AK$1,'Assumptions (CSP)'!$V$10,'Assumptions (CSP)'!$V$5*Model!$Y$3539*AVERAGE('Assumptions (CSP)'!$U$2:$W$2)/10^9),0)</f>
        <v>-0.008884103831</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-0.09465974716</v>
      </c>
      <c r="AA3676" s="95">
        <f>IF($Z$3539&gt;0,IPMT('Assumptions (CSP)'!$V$7,Model!X$1,'Assumptions (CSP)'!$V$10,'Assumptions (CSP)'!$V$5*Model!$Z$3539*AVERAGE('Assumptions (CSP)'!$V$2:$X$2)/10^9),0)</f>
        <v>-0.09018980651</v>
      </c>
      <c r="AB3676" s="95">
        <f>IF($Z$3539&gt;0,IPMT('Assumptions (CSP)'!$V$7,Model!Y$1,'Assumptions (CSP)'!$V$10,'Assumptions (CSP)'!$V$5*Model!$Z$3539*AVERAGE('Assumptions (CSP)'!$V$2:$X$2)/10^9),0)</f>
        <v>-0.08550754369</v>
      </c>
      <c r="AC3676" s="95">
        <f>IF($Z$3539&gt;0,IPMT('Assumptions (CSP)'!$V$7,Model!Z$1,'Assumptions (CSP)'!$V$10,'Assumptions (CSP)'!$V$5*Model!$Z$3539*AVERAGE('Assumptions (CSP)'!$V$2:$X$2)/10^9),0)</f>
        <v>-0.08060287338</v>
      </c>
      <c r="AD3676" s="95">
        <f>IF($Z$3539&gt;0,IPMT('Assumptions (CSP)'!$V$7,Model!AA$1,'Assumptions (CSP)'!$V$10,'Assumptions (CSP)'!$V$5*Model!$Z$3539*AVERAGE('Assumptions (CSP)'!$V$2:$X$2)/10^9),0)</f>
        <v>-0.07546523123</v>
      </c>
      <c r="AE3676" s="95">
        <f>IF($Z$3539&gt;0,IPMT('Assumptions (CSP)'!$V$7,Model!AB$1,'Assumptions (CSP)'!$V$10,'Assumptions (CSP)'!$V$5*Model!$Z$3539*AVERAGE('Assumptions (CSP)'!$V$2:$X$2)/10^9),0)</f>
        <v>-0.07008355108</v>
      </c>
      <c r="AF3676" s="95">
        <f>IF($Z$3539&gt;0,IPMT('Assumptions (CSP)'!$V$7,Model!AC$1,'Assumptions (CSP)'!$V$10,'Assumptions (CSP)'!$V$5*Model!$Z$3539*AVERAGE('Assumptions (CSP)'!$V$2:$X$2)/10^9),0)</f>
        <v>-0.06444624112</v>
      </c>
      <c r="AG3676" s="95">
        <f>IF($Z$3539&gt;0,IPMT('Assumptions (CSP)'!$V$7,Model!AD$1,'Assumptions (CSP)'!$V$10,'Assumptions (CSP)'!$V$5*Model!$Z$3539*AVERAGE('Assumptions (CSP)'!$V$2:$X$2)/10^9),0)</f>
        <v>-0.05854115894</v>
      </c>
      <c r="AH3676" s="95">
        <f>IF($Z$3539&gt;0,IPMT('Assumptions (CSP)'!$V$7,Model!AE$1,'Assumptions (CSP)'!$V$10,'Assumptions (CSP)'!$V$5*Model!$Z$3539*AVERAGE('Assumptions (CSP)'!$V$2:$X$2)/10^9),0)</f>
        <v>-0.05235558536</v>
      </c>
      <c r="AI3676" s="95">
        <f>IF($Z$3539&gt;0,IPMT('Assumptions (CSP)'!$V$7,Model!AF$1,'Assumptions (CSP)'!$V$10,'Assumptions (CSP)'!$V$5*Model!$Z$3539*AVERAGE('Assumptions (CSP)'!$V$2:$X$2)/10^9),0)</f>
        <v>-0.04587619703</v>
      </c>
      <c r="AJ3676" s="95">
        <f>IF($Z$3539&gt;0,IPMT('Assumptions (CSP)'!$V$7,Model!AG$1,'Assumptions (CSP)'!$V$10,'Assumptions (CSP)'!$V$5*Model!$Z$3539*AVERAGE('Assumptions (CSP)'!$V$2:$X$2)/10^9),0)</f>
        <v>-0.03908903776</v>
      </c>
      <c r="AK3676" s="95">
        <f>IF($Z$3539&gt;0,IPMT('Assumptions (CSP)'!$V$7,Model!AH$1,'Assumptions (CSP)'!$V$10,'Assumptions (CSP)'!$V$5*Model!$Z$3539*AVERAGE('Assumptions (CSP)'!$V$2:$X$2)/10^9),0)</f>
        <v>-0.03197948842</v>
      </c>
      <c r="AL3676" s="95">
        <f>IF($Z$3539&gt;0,IPMT('Assumptions (CSP)'!$V$7,Model!AI$1,'Assumptions (CSP)'!$V$10,'Assumptions (CSP)'!$V$5*Model!$Z$3539*AVERAGE('Assumptions (CSP)'!$V$2:$X$2)/10^9),0)</f>
        <v>-0.02453223548</v>
      </c>
      <c r="AM3676" s="95">
        <f>IF($Z$3539&gt;0,IPMT('Assumptions (CSP)'!$V$7,Model!AJ$1,'Assumptions (CSP)'!$V$10,'Assumptions (CSP)'!$V$5*Model!$Z$3539*AVERAGE('Assumptions (CSP)'!$V$2:$X$2)/10^9),0)</f>
        <v>-0.01673123803</v>
      </c>
      <c r="AN3676" s="95">
        <f>IF($Z$3539&gt;0,IPMT('Assumptions (CSP)'!$V$7,Model!AK$1,'Assumptions (CSP)'!$V$10,'Assumptions (CSP)'!$V$5*Model!$Z$3539*AVERAGE('Assumptions (CSP)'!$V$2:$X$2)/10^9),0)</f>
        <v>-0.008559693207</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-0.09185311584</v>
      </c>
      <c r="AB3677" s="95">
        <f>IF($AA$3539&gt;0,IPMT('Assumptions (CSP)'!$V$7,Model!X$1,'Assumptions (CSP)'!$V$10,'Assumptions (CSP)'!$V$5*Model!$AA$3539*AVERAGE('Assumptions (CSP)'!$W$2:$Y$2)/10^9),0)</f>
        <v>-0.08751570751</v>
      </c>
      <c r="AC3677" s="95">
        <f>IF($AA$3539&gt;0,IPMT('Assumptions (CSP)'!$V$7,Model!Y$1,'Assumptions (CSP)'!$V$10,'Assumptions (CSP)'!$V$5*Model!$AA$3539*AVERAGE('Assumptions (CSP)'!$W$2:$Y$2)/10^9),0)</f>
        <v>-0.08297227228</v>
      </c>
      <c r="AD3677" s="95">
        <f>IF($AA$3539&gt;0,IPMT('Assumptions (CSP)'!$V$7,Model!Z$1,'Assumptions (CSP)'!$V$10,'Assumptions (CSP)'!$V$5*Model!$AA$3539*AVERAGE('Assumptions (CSP)'!$W$2:$Y$2)/10^9),0)</f>
        <v>-0.07821302388</v>
      </c>
      <c r="AE3677" s="95">
        <f>IF($AA$3539&gt;0,IPMT('Assumptions (CSP)'!$V$7,Model!AA$1,'Assumptions (CSP)'!$V$10,'Assumptions (CSP)'!$V$5*Model!$AA$3539*AVERAGE('Assumptions (CSP)'!$W$2:$Y$2)/10^9),0)</f>
        <v>-0.07322771119</v>
      </c>
      <c r="AF3677" s="95">
        <f>IF($AA$3539&gt;0,IPMT('Assumptions (CSP)'!$V$7,Model!AB$1,'Assumptions (CSP)'!$V$10,'Assumptions (CSP)'!$V$5*Model!$AA$3539*AVERAGE('Assumptions (CSP)'!$W$2:$Y$2)/10^9),0)</f>
        <v>-0.06800559614</v>
      </c>
      <c r="AG3677" s="95">
        <f>IF($AA$3539&gt;0,IPMT('Assumptions (CSP)'!$V$7,Model!AC$1,'Assumptions (CSP)'!$V$10,'Assumptions (CSP)'!$V$5*Model!$AA$3539*AVERAGE('Assumptions (CSP)'!$W$2:$Y$2)/10^9),0)</f>
        <v>-0.06253543062</v>
      </c>
      <c r="AH3677" s="95">
        <f>IF($AA$3539&gt;0,IPMT('Assumptions (CSP)'!$V$7,Model!AD$1,'Assumptions (CSP)'!$V$10,'Assumptions (CSP)'!$V$5*Model!$AA$3539*AVERAGE('Assumptions (CSP)'!$W$2:$Y$2)/10^9),0)</f>
        <v>-0.05680543225</v>
      </c>
      <c r="AI3677" s="95">
        <f>IF($AA$3539&gt;0,IPMT('Assumptions (CSP)'!$V$7,Model!AE$1,'Assumptions (CSP)'!$V$10,'Assumptions (CSP)'!$V$5*Model!$AA$3539*AVERAGE('Assumptions (CSP)'!$W$2:$Y$2)/10^9),0)</f>
        <v>-0.05080325895</v>
      </c>
      <c r="AJ3677" s="95">
        <f>IF($AA$3539&gt;0,IPMT('Assumptions (CSP)'!$V$7,Model!AF$1,'Assumptions (CSP)'!$V$10,'Assumptions (CSP)'!$V$5*Model!$AA$3539*AVERAGE('Assumptions (CSP)'!$W$2:$Y$2)/10^9),0)</f>
        <v>-0.04451598242</v>
      </c>
      <c r="AK3677" s="95">
        <f>IF($AA$3539&gt;0,IPMT('Assumptions (CSP)'!$V$7,Model!AG$1,'Assumptions (CSP)'!$V$10,'Assumptions (CSP)'!$V$5*Model!$AA$3539*AVERAGE('Assumptions (CSP)'!$W$2:$Y$2)/10^9),0)</f>
        <v>-0.03793006025</v>
      </c>
      <c r="AL3677" s="95">
        <f>IF($AA$3539&gt;0,IPMT('Assumptions (CSP)'!$V$7,Model!AH$1,'Assumptions (CSP)'!$V$10,'Assumptions (CSP)'!$V$5*Model!$AA$3539*AVERAGE('Assumptions (CSP)'!$W$2:$Y$2)/10^9),0)</f>
        <v>-0.03103130678</v>
      </c>
      <c r="AM3677" s="95">
        <f>IF($AA$3539&gt;0,IPMT('Assumptions (CSP)'!$V$7,Model!AI$1,'Assumptions (CSP)'!$V$10,'Assumptions (CSP)'!$V$5*Model!$AA$3539*AVERAGE('Assumptions (CSP)'!$W$2:$Y$2)/10^9),0)</f>
        <v>-0.02380486252</v>
      </c>
      <c r="AN3677" s="95">
        <f>IF($AA$3539&gt;0,IPMT('Assumptions (CSP)'!$V$7,Model!AJ$1,'Assumptions (CSP)'!$V$10,'Assumptions (CSP)'!$V$5*Model!$AA$3539*AVERAGE('Assumptions (CSP)'!$W$2:$Y$2)/10^9),0)</f>
        <v>-0.01623516216</v>
      </c>
      <c r="AO3677" s="95">
        <f>IF($AA$3539&gt;0,IPMT('Assumptions (CSP)'!$V$7,Model!AK$1,'Assumptions (CSP)'!$V$10,'Assumptions (CSP)'!$V$5*Model!$AA$3539*AVERAGE('Assumptions (CSP)'!$W$2:$Y$2)/10^9),0)</f>
        <v>-0.008305901032</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-0.08978662633</v>
      </c>
      <c r="AC3678" s="95">
        <f>IF($AB$3539&gt;0,IPMT('Assumptions (CSP)'!$V$7,Model!X$1,'Assumptions (CSP)'!$V$10,'Assumptions (CSP)'!$V$5*Model!$AB$3539*AVERAGE('Assumptions (CSP)'!$X$2:$Z$2)/10^9),0)</f>
        <v>-0.08554679998</v>
      </c>
      <c r="AD3678" s="95">
        <f>IF($AB$3539&gt;0,IPMT('Assumptions (CSP)'!$V$7,Model!Y$1,'Assumptions (CSP)'!$V$10,'Assumptions (CSP)'!$V$5*Model!$AB$3539*AVERAGE('Assumptions (CSP)'!$X$2:$Z$2)/10^9),0)</f>
        <v>-0.08110558187</v>
      </c>
      <c r="AE3678" s="95">
        <f>IF($AB$3539&gt;0,IPMT('Assumptions (CSP)'!$V$7,Model!Z$1,'Assumptions (CSP)'!$V$10,'Assumptions (CSP)'!$V$5*Model!$AB$3539*AVERAGE('Assumptions (CSP)'!$X$2:$Z$2)/10^9),0)</f>
        <v>-0.07645340591</v>
      </c>
      <c r="AF3678" s="95">
        <f>IF($AB$3539&gt;0,IPMT('Assumptions (CSP)'!$V$7,Model!AA$1,'Assumptions (CSP)'!$V$10,'Assumptions (CSP)'!$V$5*Model!$AB$3539*AVERAGE('Assumptions (CSP)'!$X$2:$Z$2)/10^9),0)</f>
        <v>-0.07158025159</v>
      </c>
      <c r="AG3678" s="95">
        <f>IF($AB$3539&gt;0,IPMT('Assumptions (CSP)'!$V$7,Model!AB$1,'Assumptions (CSP)'!$V$10,'Assumptions (CSP)'!$V$5*Model!$AB$3539*AVERAGE('Assumptions (CSP)'!$X$2:$Z$2)/10^9),0)</f>
        <v>-0.06647562244</v>
      </c>
      <c r="AH3678" s="95">
        <f>IF($AB$3539&gt;0,IPMT('Assumptions (CSP)'!$V$7,Model!AC$1,'Assumptions (CSP)'!$V$10,'Assumptions (CSP)'!$V$5*Model!$AB$3539*AVERAGE('Assumptions (CSP)'!$X$2:$Z$2)/10^9),0)</f>
        <v>-0.06112852341</v>
      </c>
      <c r="AI3678" s="95">
        <f>IF($AB$3539&gt;0,IPMT('Assumptions (CSP)'!$V$7,Model!AD$1,'Assumptions (CSP)'!$V$10,'Assumptions (CSP)'!$V$5*Model!$AB$3539*AVERAGE('Assumptions (CSP)'!$X$2:$Z$2)/10^9),0)</f>
        <v>-0.05552743717</v>
      </c>
      <c r="AJ3678" s="95">
        <f>IF($AB$3539&gt;0,IPMT('Assumptions (CSP)'!$V$7,Model!AE$1,'Assumptions (CSP)'!$V$10,'Assumptions (CSP)'!$V$5*Model!$AB$3539*AVERAGE('Assumptions (CSP)'!$X$2:$Z$2)/10^9),0)</f>
        <v>-0.04966029934</v>
      </c>
      <c r="AK3678" s="95">
        <f>IF($AB$3539&gt;0,IPMT('Assumptions (CSP)'!$V$7,Model!AF$1,'Assumptions (CSP)'!$V$10,'Assumptions (CSP)'!$V$5*Model!$AB$3539*AVERAGE('Assumptions (CSP)'!$X$2:$Z$2)/10^9),0)</f>
        <v>-0.04351447245</v>
      </c>
      <c r="AL3678" s="95">
        <f>IF($AB$3539&gt;0,IPMT('Assumptions (CSP)'!$V$7,Model!AG$1,'Assumptions (CSP)'!$V$10,'Assumptions (CSP)'!$V$5*Model!$AB$3539*AVERAGE('Assumptions (CSP)'!$X$2:$Z$2)/10^9),0)</f>
        <v>-0.03707671879</v>
      </c>
      <c r="AM3678" s="95">
        <f>IF($AB$3539&gt;0,IPMT('Assumptions (CSP)'!$V$7,Model!AH$1,'Assumptions (CSP)'!$V$10,'Assumptions (CSP)'!$V$5*Model!$AB$3539*AVERAGE('Assumptions (CSP)'!$X$2:$Z$2)/10^9),0)</f>
        <v>-0.03033317184</v>
      </c>
      <c r="AN3678" s="95">
        <f>IF($AB$3539&gt;0,IPMT('Assumptions (CSP)'!$V$7,Model!AI$1,'Assumptions (CSP)'!$V$10,'Assumptions (CSP)'!$V$5*Model!$AB$3539*AVERAGE('Assumptions (CSP)'!$X$2:$Z$2)/10^9),0)</f>
        <v>-0.0232693064</v>
      </c>
      <c r="AO3678" s="95">
        <f>IF($AB$3539&gt;0,IPMT('Assumptions (CSP)'!$V$7,Model!AJ$1,'Assumptions (CSP)'!$V$10,'Assumptions (CSP)'!$V$5*Model!$AB$3539*AVERAGE('Assumptions (CSP)'!$X$2:$Z$2)/10^9),0)</f>
        <v>-0.01586990735</v>
      </c>
      <c r="AP3678" s="95">
        <f>IF($AB$3539&gt;0,IPMT('Assumptions (CSP)'!$V$7,Model!AK$1,'Assumptions (CSP)'!$V$10,'Assumptions (CSP)'!$V$5*Model!$AB$3539*AVERAGE('Assumptions (CSP)'!$X$2:$Z$2)/10^9),0)</f>
        <v>-0.00811903685</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-0.08781384561</v>
      </c>
      <c r="AD3679" s="95">
        <f>IF($AC$3539&gt;0,IPMT('Assumptions (CSP)'!$V$7,Model!X$1,'Assumptions (CSP)'!$V$10,'Assumptions (CSP)'!$V$5*Model!$AC$3539*AVERAGE('Assumptions (CSP)'!$Y$2:$AA$2)/10^9),0)</f>
        <v>-0.0836671762</v>
      </c>
      <c r="AE3679" s="95">
        <f>IF($AC$3539&gt;0,IPMT('Assumptions (CSP)'!$V$7,Model!Y$1,'Assumptions (CSP)'!$V$10,'Assumptions (CSP)'!$V$5*Model!$AC$3539*AVERAGE('Assumptions (CSP)'!$Y$2:$AA$2)/10^9),0)</f>
        <v>-0.07932354</v>
      </c>
      <c r="AF3679" s="95">
        <f>IF($AC$3539&gt;0,IPMT('Assumptions (CSP)'!$V$7,Model!Z$1,'Assumptions (CSP)'!$V$10,'Assumptions (CSP)'!$V$5*Model!$AC$3539*AVERAGE('Assumptions (CSP)'!$Y$2:$AA$2)/10^9),0)</f>
        <v>-0.07477358108</v>
      </c>
      <c r="AG3679" s="95">
        <f>IF($AC$3539&gt;0,IPMT('Assumptions (CSP)'!$V$7,Model!AA$1,'Assumptions (CSP)'!$V$10,'Assumptions (CSP)'!$V$5*Model!$AC$3539*AVERAGE('Assumptions (CSP)'!$Y$2:$AA$2)/10^9),0)</f>
        <v>-0.07000749911</v>
      </c>
      <c r="AH3679" s="95">
        <f>IF($AC$3539&gt;0,IPMT('Assumptions (CSP)'!$V$7,Model!AB$1,'Assumptions (CSP)'!$V$10,'Assumptions (CSP)'!$V$5*Model!$AC$3539*AVERAGE('Assumptions (CSP)'!$Y$2:$AA$2)/10^9),0)</f>
        <v>-0.06501502824</v>
      </c>
      <c r="AI3679" s="95">
        <f>IF($AC$3539&gt;0,IPMT('Assumptions (CSP)'!$V$7,Model!AC$1,'Assumptions (CSP)'!$V$10,'Assumptions (CSP)'!$V$5*Model!$AC$3539*AVERAGE('Assumptions (CSP)'!$Y$2:$AA$2)/10^9),0)</f>
        <v>-0.05978541501</v>
      </c>
      <c r="AJ3679" s="95">
        <f>IF($AC$3539&gt;0,IPMT('Assumptions (CSP)'!$V$7,Model!AD$1,'Assumptions (CSP)'!$V$10,'Assumptions (CSP)'!$V$5*Model!$AC$3539*AVERAGE('Assumptions (CSP)'!$Y$2:$AA$2)/10^9),0)</f>
        <v>-0.05430739515</v>
      </c>
      <c r="AK3679" s="95">
        <f>IF($AC$3539&gt;0,IPMT('Assumptions (CSP)'!$V$7,Model!AE$1,'Assumptions (CSP)'!$V$10,'Assumptions (CSP)'!$V$5*Model!$AC$3539*AVERAGE('Assumptions (CSP)'!$Y$2:$AA$2)/10^9),0)</f>
        <v>-0.04856916934</v>
      </c>
      <c r="AL3679" s="95">
        <f>IF($AC$3539&gt;0,IPMT('Assumptions (CSP)'!$V$7,Model!AF$1,'Assumptions (CSP)'!$V$10,'Assumptions (CSP)'!$V$5*Model!$AC$3539*AVERAGE('Assumptions (CSP)'!$Y$2:$AA$2)/10^9),0)</f>
        <v>-0.04255837781</v>
      </c>
      <c r="AM3679" s="95">
        <f>IF($AC$3539&gt;0,IPMT('Assumptions (CSP)'!$V$7,Model!AG$1,'Assumptions (CSP)'!$V$10,'Assumptions (CSP)'!$V$5*Model!$AC$3539*AVERAGE('Assumptions (CSP)'!$Y$2:$AA$2)/10^9),0)</f>
        <v>-0.03626207369</v>
      </c>
      <c r="AN3679" s="95">
        <f>IF($AC$3539&gt;0,IPMT('Assumptions (CSP)'!$V$7,Model!AH$1,'Assumptions (CSP)'!$V$10,'Assumptions (CSP)'!$V$5*Model!$AC$3539*AVERAGE('Assumptions (CSP)'!$Y$2:$AA$2)/10^9),0)</f>
        <v>-0.02966669511</v>
      </c>
      <c r="AO3679" s="95">
        <f>IF($AC$3539&gt;0,IPMT('Assumptions (CSP)'!$V$7,Model!AI$1,'Assumptions (CSP)'!$V$10,'Assumptions (CSP)'!$V$5*Model!$AC$3539*AVERAGE('Assumptions (CSP)'!$Y$2:$AA$2)/10^9),0)</f>
        <v>-0.02275803606</v>
      </c>
      <c r="AP3679" s="95">
        <f>IF($AC$3539&gt;0,IPMT('Assumptions (CSP)'!$V$7,Model!AJ$1,'Assumptions (CSP)'!$V$10,'Assumptions (CSP)'!$V$5*Model!$AC$3539*AVERAGE('Assumptions (CSP)'!$Y$2:$AA$2)/10^9),0)</f>
        <v>-0.0155212157</v>
      </c>
      <c r="AQ3679" s="95">
        <f>IF($AC$3539&gt;0,IPMT('Assumptions (CSP)'!$V$7,Model!AK$1,'Assumptions (CSP)'!$V$10,'Assumptions (CSP)'!$V$5*Model!$AC$3539*AVERAGE('Assumptions (CSP)'!$Y$2:$AA$2)/10^9),0)</f>
        <v>-0.007940646371</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-0.08605859773</v>
      </c>
      <c r="AE3680" s="95">
        <f>IF($AD$3539&gt;0,IPMT('Assumptions (CSP)'!$V$7,Model!X$1,'Assumptions (CSP)'!$V$10,'Assumptions (CSP)'!$V$5*Model!$AD$3539*AVERAGE('Assumptions (CSP)'!$Z$2:$AB$2)/10^9),0)</f>
        <v>-0.08199481312</v>
      </c>
      <c r="AF3680" s="95">
        <f>IF($AD$3539&gt;0,IPMT('Assumptions (CSP)'!$V$7,Model!Y$1,'Assumptions (CSP)'!$V$10,'Assumptions (CSP)'!$V$5*Model!$AD$3539*AVERAGE('Assumptions (CSP)'!$Z$2:$AB$2)/10^9),0)</f>
        <v>-0.07773799874</v>
      </c>
      <c r="AG3680" s="95">
        <f>IF($AD$3539&gt;0,IPMT('Assumptions (CSP)'!$V$7,Model!Z$1,'Assumptions (CSP)'!$V$10,'Assumptions (CSP)'!$V$5*Model!$AD$3539*AVERAGE('Assumptions (CSP)'!$Z$2:$AB$2)/10^9),0)</f>
        <v>-0.07327898567</v>
      </c>
      <c r="AH3680" s="95">
        <f>IF($AD$3539&gt;0,IPMT('Assumptions (CSP)'!$V$7,Model!AA$1,'Assumptions (CSP)'!$V$10,'Assumptions (CSP)'!$V$5*Model!$AD$3539*AVERAGE('Assumptions (CSP)'!$Z$2:$AB$2)/10^9),0)</f>
        <v>-0.06860816949</v>
      </c>
      <c r="AI3680" s="95">
        <f>IF($AD$3539&gt;0,IPMT('Assumptions (CSP)'!$V$7,Model!AB$1,'Assumptions (CSP)'!$V$10,'Assumptions (CSP)'!$V$5*Model!$AD$3539*AVERAGE('Assumptions (CSP)'!$Z$2:$AB$2)/10^9),0)</f>
        <v>-0.06371548954</v>
      </c>
      <c r="AJ3680" s="95">
        <f>IF($AD$3539&gt;0,IPMT('Assumptions (CSP)'!$V$7,Model!AC$1,'Assumptions (CSP)'!$V$10,'Assumptions (CSP)'!$V$5*Model!$AD$3539*AVERAGE('Assumptions (CSP)'!$Z$2:$AB$2)/10^9),0)</f>
        <v>-0.05859040729</v>
      </c>
      <c r="AK3680" s="95">
        <f>IF($AD$3539&gt;0,IPMT('Assumptions (CSP)'!$V$7,Model!AD$1,'Assumptions (CSP)'!$V$10,'Assumptions (CSP)'!$V$5*Model!$AD$3539*AVERAGE('Assumptions (CSP)'!$Z$2:$AB$2)/10^9),0)</f>
        <v>-0.05322188363</v>
      </c>
      <c r="AL3680" s="95">
        <f>IF($AD$3539&gt;0,IPMT('Assumptions (CSP)'!$V$7,Model!AE$1,'Assumptions (CSP)'!$V$10,'Assumptions (CSP)'!$V$5*Model!$AD$3539*AVERAGE('Assumptions (CSP)'!$Z$2:$AB$2)/10^9),0)</f>
        <v>-0.0475983551</v>
      </c>
      <c r="AM3680" s="95">
        <f>IF($AD$3539&gt;0,IPMT('Assumptions (CSP)'!$V$7,Model!AF$1,'Assumptions (CSP)'!$V$10,'Assumptions (CSP)'!$V$5*Model!$AD$3539*AVERAGE('Assumptions (CSP)'!$Z$2:$AB$2)/10^9),0)</f>
        <v>-0.04170770897</v>
      </c>
      <c r="AN3680" s="95">
        <f>IF($AD$3539&gt;0,IPMT('Assumptions (CSP)'!$V$7,Model!AG$1,'Assumptions (CSP)'!$V$10,'Assumptions (CSP)'!$V$5*Model!$AD$3539*AVERAGE('Assumptions (CSP)'!$Z$2:$AB$2)/10^9),0)</f>
        <v>-0.03553725714</v>
      </c>
      <c r="AO3680" s="95">
        <f>IF($AD$3539&gt;0,IPMT('Assumptions (CSP)'!$V$7,Model!AH$1,'Assumptions (CSP)'!$V$10,'Assumptions (CSP)'!$V$5*Model!$AD$3539*AVERAGE('Assumptions (CSP)'!$Z$2:$AB$2)/10^9),0)</f>
        <v>-0.02907370885</v>
      </c>
      <c r="AP3680" s="95">
        <f>IF($AD$3539&gt;0,IPMT('Assumptions (CSP)'!$V$7,Model!AI$1,'Assumptions (CSP)'!$V$10,'Assumptions (CSP)'!$V$5*Model!$AD$3539*AVERAGE('Assumptions (CSP)'!$Z$2:$AB$2)/10^9),0)</f>
        <v>-0.02230314202</v>
      </c>
      <c r="AQ3680" s="95">
        <f>IF($AD$3539&gt;0,IPMT('Assumptions (CSP)'!$V$7,Model!AJ$1,'Assumptions (CSP)'!$V$10,'Assumptions (CSP)'!$V$5*Model!$AD$3539*AVERAGE('Assumptions (CSP)'!$Z$2:$AB$2)/10^9),0)</f>
        <v>-0.01521097327</v>
      </c>
      <c r="AR3680" s="95">
        <f>IF($AD$3539&gt;0,IPMT('Assumptions (CSP)'!$V$7,Model!AK$1,'Assumptions (CSP)'!$V$10,'Assumptions (CSP)'!$V$5*Model!$AD$3539*AVERAGE('Assumptions (CSP)'!$Z$2:$AB$2)/10^9),0)</f>
        <v>-0.007781926494</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-0.08458991209</v>
      </c>
      <c r="AF3681" s="95">
        <f>IF($AE$3539&gt;0,IPMT('Assumptions (CSP)'!$V$7,Model!X$1,'Assumptions (CSP)'!$V$10,'Assumptions (CSP)'!$V$5*Model!$AE$3539*AVERAGE('Assumptions (CSP)'!$AA$2:$AC$2)/10^9),0)</f>
        <v>-0.08059548048</v>
      </c>
      <c r="AG3681" s="95">
        <f>IF($AE$3539&gt;0,IPMT('Assumptions (CSP)'!$V$7,Model!Y$1,'Assumptions (CSP)'!$V$10,'Assumptions (CSP)'!$V$5*Model!$AE$3539*AVERAGE('Assumptions (CSP)'!$AA$2:$AC$2)/10^9),0)</f>
        <v>-0.07641131337</v>
      </c>
      <c r="AH3681" s="95">
        <f>IF($AE$3539&gt;0,IPMT('Assumptions (CSP)'!$V$7,Model!Z$1,'Assumptions (CSP)'!$V$10,'Assumptions (CSP)'!$V$5*Model!$AE$3539*AVERAGE('Assumptions (CSP)'!$AA$2:$AC$2)/10^9),0)</f>
        <v>-0.07202839832</v>
      </c>
      <c r="AI3681" s="95">
        <f>IF($AE$3539&gt;0,IPMT('Assumptions (CSP)'!$V$7,Model!AA$1,'Assumptions (CSP)'!$V$10,'Assumptions (CSP)'!$V$5*Model!$AE$3539*AVERAGE('Assumptions (CSP)'!$AA$2:$AC$2)/10^9),0)</f>
        <v>-0.06743729481</v>
      </c>
      <c r="AJ3681" s="95">
        <f>IF($AE$3539&gt;0,IPMT('Assumptions (CSP)'!$V$7,Model!AB$1,'Assumptions (CSP)'!$V$10,'Assumptions (CSP)'!$V$5*Model!$AE$3539*AVERAGE('Assumptions (CSP)'!$AA$2:$AC$2)/10^9),0)</f>
        <v>-0.06262811388</v>
      </c>
      <c r="AK3681" s="95">
        <f>IF($AE$3539&gt;0,IPMT('Assumptions (CSP)'!$V$7,Model!AC$1,'Assumptions (CSP)'!$V$10,'Assumptions (CSP)'!$V$5*Model!$AE$3539*AVERAGE('Assumptions (CSP)'!$AA$2:$AC$2)/10^9),0)</f>
        <v>-0.05759049686</v>
      </c>
      <c r="AL3681" s="95">
        <f>IF($AE$3539&gt;0,IPMT('Assumptions (CSP)'!$V$7,Model!AD$1,'Assumptions (CSP)'!$V$10,'Assumptions (CSP)'!$V$5*Model!$AE$3539*AVERAGE('Assumptions (CSP)'!$AA$2:$AC$2)/10^9),0)</f>
        <v>-0.05231359302</v>
      </c>
      <c r="AM3681" s="95">
        <f>IF($AE$3539&gt;0,IPMT('Assumptions (CSP)'!$V$7,Model!AE$1,'Assumptions (CSP)'!$V$10,'Assumptions (CSP)'!$V$5*Model!$AE$3539*AVERAGE('Assumptions (CSP)'!$AA$2:$AC$2)/10^9),0)</f>
        <v>-0.04678603626</v>
      </c>
      <c r="AN3681" s="95">
        <f>IF($AE$3539&gt;0,IPMT('Assumptions (CSP)'!$V$7,Model!AF$1,'Assumptions (CSP)'!$V$10,'Assumptions (CSP)'!$V$5*Model!$AE$3539*AVERAGE('Assumptions (CSP)'!$AA$2:$AC$2)/10^9),0)</f>
        <v>-0.04099592055</v>
      </c>
      <c r="AO3681" s="95">
        <f>IF($AE$3539&gt;0,IPMT('Assumptions (CSP)'!$V$7,Model!AG$1,'Assumptions (CSP)'!$V$10,'Assumptions (CSP)'!$V$5*Model!$AE$3539*AVERAGE('Assumptions (CSP)'!$AA$2:$AC$2)/10^9),0)</f>
        <v>-0.03493077434</v>
      </c>
      <c r="AP3681" s="95">
        <f>IF($AE$3539&gt;0,IPMT('Assumptions (CSP)'!$V$7,Model!AH$1,'Assumptions (CSP)'!$V$10,'Assumptions (CSP)'!$V$5*Model!$AE$3539*AVERAGE('Assumptions (CSP)'!$AA$2:$AC$2)/10^9),0)</f>
        <v>-0.02857753369</v>
      </c>
      <c r="AQ3681" s="95">
        <f>IF($AE$3539&gt;0,IPMT('Assumptions (CSP)'!$V$7,Model!AI$1,'Assumptions (CSP)'!$V$10,'Assumptions (CSP)'!$V$5*Model!$AE$3539*AVERAGE('Assumptions (CSP)'!$AA$2:$AC$2)/10^9),0)</f>
        <v>-0.02192251411</v>
      </c>
      <c r="AR3681" s="95">
        <f>IF($AE$3539&gt;0,IPMT('Assumptions (CSP)'!$V$7,Model!AJ$1,'Assumptions (CSP)'!$V$10,'Assumptions (CSP)'!$V$5*Model!$AE$3539*AVERAGE('Assumptions (CSP)'!$AA$2:$AC$2)/10^9),0)</f>
        <v>-0.0149513811</v>
      </c>
      <c r="AS3681" s="95">
        <f>IF($AE$3539&gt;0,IPMT('Assumptions (CSP)'!$V$7,Model!AK$1,'Assumptions (CSP)'!$V$10,'Assumptions (CSP)'!$V$5*Model!$AE$3539*AVERAGE('Assumptions (CSP)'!$AA$2:$AC$2)/10^9),0)</f>
        <v>-0.007649119267</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-0.08320570132</v>
      </c>
      <c r="AG3682" s="95">
        <f>IF($AF$3539&gt;0,IPMT('Assumptions (CSP)'!$V$7,Model!X$1,'Assumptions (CSP)'!$V$10,'Assumptions (CSP)'!$V$5*Model!$AF$3539*AVERAGE('Assumptions (CSP)'!$AB$2:$AD$2)/10^9),0)</f>
        <v>-0.07927663372</v>
      </c>
      <c r="AH3682" s="95">
        <f>IF($AF$3539&gt;0,IPMT('Assumptions (CSP)'!$V$7,Model!Y$1,'Assumptions (CSP)'!$V$10,'Assumptions (CSP)'!$V$5*Model!$AF$3539*AVERAGE('Assumptions (CSP)'!$AB$2:$AD$2)/10^9),0)</f>
        <v>-0.0751609354</v>
      </c>
      <c r="AI3682" s="95">
        <f>IF($AF$3539&gt;0,IPMT('Assumptions (CSP)'!$V$7,Model!Z$1,'Assumptions (CSP)'!$V$10,'Assumptions (CSP)'!$V$5*Model!$AF$3539*AVERAGE('Assumptions (CSP)'!$AB$2:$AD$2)/10^9),0)</f>
        <v>-0.07084974141</v>
      </c>
      <c r="AJ3682" s="95">
        <f>IF($AF$3539&gt;0,IPMT('Assumptions (CSP)'!$V$7,Model!AA$1,'Assumptions (CSP)'!$V$10,'Assumptions (CSP)'!$V$5*Model!$AF$3539*AVERAGE('Assumptions (CSP)'!$AB$2:$AD$2)/10^9),0)</f>
        <v>-0.06633376571</v>
      </c>
      <c r="AK3682" s="95">
        <f>IF($AF$3539&gt;0,IPMT('Assumptions (CSP)'!$V$7,Model!AB$1,'Assumptions (CSP)'!$V$10,'Assumptions (CSP)'!$V$5*Model!$AF$3539*AVERAGE('Assumptions (CSP)'!$AB$2:$AD$2)/10^9),0)</f>
        <v>-0.06160328116</v>
      </c>
      <c r="AL3682" s="95">
        <f>IF($AF$3539&gt;0,IPMT('Assumptions (CSP)'!$V$7,Model!AC$1,'Assumptions (CSP)'!$V$10,'Assumptions (CSP)'!$V$5*Model!$AF$3539*AVERAGE('Assumptions (CSP)'!$AB$2:$AD$2)/10^9),0)</f>
        <v>-0.0566480986</v>
      </c>
      <c r="AM3682" s="95">
        <f>IF($AF$3539&gt;0,IPMT('Assumptions (CSP)'!$V$7,Model!AD$1,'Assumptions (CSP)'!$V$10,'Assumptions (CSP)'!$V$5*Model!$AF$3539*AVERAGE('Assumptions (CSP)'!$AB$2:$AD$2)/10^9),0)</f>
        <v>-0.05145754486</v>
      </c>
      <c r="AN3682" s="95">
        <f>IF($AF$3539&gt;0,IPMT('Assumptions (CSP)'!$V$7,Model!AE$1,'Assumptions (CSP)'!$V$10,'Assumptions (CSP)'!$V$5*Model!$AF$3539*AVERAGE('Assumptions (CSP)'!$AB$2:$AD$2)/10^9),0)</f>
        <v>-0.04602043983</v>
      </c>
      <c r="AO3682" s="95">
        <f>IF($AF$3539&gt;0,IPMT('Assumptions (CSP)'!$V$7,Model!AF$1,'Assumptions (CSP)'!$V$10,'Assumptions (CSP)'!$V$5*Model!$AF$3539*AVERAGE('Assumptions (CSP)'!$AB$2:$AD$2)/10^9),0)</f>
        <v>-0.0403250723</v>
      </c>
      <c r="AP3682" s="95">
        <f>IF($AF$3539&gt;0,IPMT('Assumptions (CSP)'!$V$7,Model!AG$1,'Assumptions (CSP)'!$V$10,'Assumptions (CSP)'!$V$5*Model!$AF$3539*AVERAGE('Assumptions (CSP)'!$AB$2:$AD$2)/10^9),0)</f>
        <v>-0.03435917482</v>
      </c>
      <c r="AQ3682" s="95">
        <f>IF($AF$3539&gt;0,IPMT('Assumptions (CSP)'!$V$7,Model!AH$1,'Assumptions (CSP)'!$V$10,'Assumptions (CSP)'!$V$5*Model!$AF$3539*AVERAGE('Assumptions (CSP)'!$AB$2:$AD$2)/10^9),0)</f>
        <v>-0.0281098972</v>
      </c>
      <c r="AR3682" s="95">
        <f>IF($AF$3539&gt;0,IPMT('Assumptions (CSP)'!$V$7,Model!AI$1,'Assumptions (CSP)'!$V$10,'Assumptions (CSP)'!$V$5*Model!$AF$3539*AVERAGE('Assumptions (CSP)'!$AB$2:$AD$2)/10^9),0)</f>
        <v>-0.0215637789</v>
      </c>
      <c r="AS3682" s="95">
        <f>IF($AF$3539&gt;0,IPMT('Assumptions (CSP)'!$V$7,Model!AJ$1,'Assumptions (CSP)'!$V$10,'Assumptions (CSP)'!$V$5*Model!$AF$3539*AVERAGE('Assumptions (CSP)'!$AB$2:$AD$2)/10^9),0)</f>
        <v>-0.01470671998</v>
      </c>
      <c r="AT3682" s="95">
        <f>IF($AF$3539&gt;0,IPMT('Assumptions (CSP)'!$V$7,Model!AK$1,'Assumptions (CSP)'!$V$10,'Assumptions (CSP)'!$V$5*Model!$AF$3539*AVERAGE('Assumptions (CSP)'!$AB$2:$AD$2)/10^9),0)</f>
        <v>-0.007523950758</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-0.08183486268</v>
      </c>
      <c r="AH3683" s="95">
        <f>IF($AG$3539&gt;0,IPMT('Assumptions (CSP)'!$V$7,Model!X$1,'Assumptions (CSP)'!$V$10,'Assumptions (CSP)'!$V$5*Model!$AG$3539*AVERAGE('Assumptions (CSP)'!$AC$2:$AE$2)/10^9),0)</f>
        <v>-0.07797052763</v>
      </c>
      <c r="AI3683" s="95">
        <f>IF($AG$3539&gt;0,IPMT('Assumptions (CSP)'!$V$7,Model!Y$1,'Assumptions (CSP)'!$V$10,'Assumptions (CSP)'!$V$5*Model!$AG$3539*AVERAGE('Assumptions (CSP)'!$AC$2:$AE$2)/10^9),0)</f>
        <v>-0.07392263666</v>
      </c>
      <c r="AJ3683" s="95">
        <f>IF($AG$3539&gt;0,IPMT('Assumptions (CSP)'!$V$7,Model!Z$1,'Assumptions (CSP)'!$V$10,'Assumptions (CSP)'!$V$5*Model!$AG$3539*AVERAGE('Assumptions (CSP)'!$AC$2:$AE$2)/10^9),0)</f>
        <v>-0.06968247088</v>
      </c>
      <c r="AK3683" s="95">
        <f>IF($AG$3539&gt;0,IPMT('Assumptions (CSP)'!$V$7,Model!AA$1,'Assumptions (CSP)'!$V$10,'Assumptions (CSP)'!$V$5*Model!$AG$3539*AVERAGE('Assumptions (CSP)'!$AC$2:$AE$2)/10^9),0)</f>
        <v>-0.06524089722</v>
      </c>
      <c r="AL3683" s="95">
        <f>IF($AG$3539&gt;0,IPMT('Assumptions (CSP)'!$V$7,Model!AB$1,'Assumptions (CSP)'!$V$10,'Assumptions (CSP)'!$V$5*Model!$AG$3539*AVERAGE('Assumptions (CSP)'!$AC$2:$AE$2)/10^9),0)</f>
        <v>-0.06058834881</v>
      </c>
      <c r="AM3683" s="95">
        <f>IF($AG$3539&gt;0,IPMT('Assumptions (CSP)'!$V$7,Model!AC$1,'Assumptions (CSP)'!$V$10,'Assumptions (CSP)'!$V$5*Model!$AG$3539*AVERAGE('Assumptions (CSP)'!$AC$2:$AE$2)/10^9),0)</f>
        <v>-0.05571480435</v>
      </c>
      <c r="AN3683" s="95">
        <f>IF($AG$3539&gt;0,IPMT('Assumptions (CSP)'!$V$7,Model!AD$1,'Assumptions (CSP)'!$V$10,'Assumptions (CSP)'!$V$5*Model!$AG$3539*AVERAGE('Assumptions (CSP)'!$AC$2:$AE$2)/10^9),0)</f>
        <v>-0.05060976653</v>
      </c>
      <c r="AO3683" s="95">
        <f>IF($AG$3539&gt;0,IPMT('Assumptions (CSP)'!$V$7,Model!AE$1,'Assumptions (CSP)'!$V$10,'Assumptions (CSP)'!$V$5*Model!$AG$3539*AVERAGE('Assumptions (CSP)'!$AC$2:$AE$2)/10^9),0)</f>
        <v>-0.04526223941</v>
      </c>
      <c r="AP3683" s="95">
        <f>IF($AG$3539&gt;0,IPMT('Assumptions (CSP)'!$V$7,Model!AF$1,'Assumptions (CSP)'!$V$10,'Assumptions (CSP)'!$V$5*Model!$AG$3539*AVERAGE('Assumptions (CSP)'!$AC$2:$AE$2)/10^9),0)</f>
        <v>-0.03966070476</v>
      </c>
      <c r="AQ3683" s="95">
        <f>IF($AG$3539&gt;0,IPMT('Assumptions (CSP)'!$V$7,Model!AG$1,'Assumptions (CSP)'!$V$10,'Assumptions (CSP)'!$V$5*Model!$AG$3539*AVERAGE('Assumptions (CSP)'!$AC$2:$AE$2)/10^9),0)</f>
        <v>-0.0337930972</v>
      </c>
      <c r="AR3683" s="95">
        <f>IF($AG$3539&gt;0,IPMT('Assumptions (CSP)'!$V$7,Model!AH$1,'Assumptions (CSP)'!$V$10,'Assumptions (CSP)'!$V$5*Model!$AG$3539*AVERAGE('Assumptions (CSP)'!$AC$2:$AE$2)/10^9),0)</f>
        <v>-0.02764677829</v>
      </c>
      <c r="AS3683" s="95">
        <f>IF($AG$3539&gt;0,IPMT('Assumptions (CSP)'!$V$7,Model!AI$1,'Assumptions (CSP)'!$V$10,'Assumptions (CSP)'!$V$5*Model!$AG$3539*AVERAGE('Assumptions (CSP)'!$AC$2:$AE$2)/10^9),0)</f>
        <v>-0.02120850924</v>
      </c>
      <c r="AT3683" s="95">
        <f>IF($AG$3539&gt;0,IPMT('Assumptions (CSP)'!$V$7,Model!AJ$1,'Assumptions (CSP)'!$V$10,'Assumptions (CSP)'!$V$5*Model!$AG$3539*AVERAGE('Assumptions (CSP)'!$AC$2:$AE$2)/10^9),0)</f>
        <v>-0.0144644224</v>
      </c>
      <c r="AU3683" s="95">
        <f>IF($AG$3539&gt;0,IPMT('Assumptions (CSP)'!$V$7,Model!AK$1,'Assumptions (CSP)'!$V$10,'Assumptions (CSP)'!$V$5*Model!$AG$3539*AVERAGE('Assumptions (CSP)'!$AC$2:$AE$2)/10^9),0)</f>
        <v>-0.007399991434</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-0.08062002478</v>
      </c>
      <c r="AI3684" s="95">
        <f>IF($AH$3539&gt;0,IPMT('Assumptions (CSP)'!$V$7,Model!X$1,'Assumptions (CSP)'!$V$10,'Assumptions (CSP)'!$V$5*Model!$AH$3539*AVERAGE('Assumptions (CSP)'!$AD$2:$AF$2)/10^9),0)</f>
        <v>-0.07681305576</v>
      </c>
      <c r="AJ3684" s="95">
        <f>IF($AH$3539&gt;0,IPMT('Assumptions (CSP)'!$V$7,Model!Y$1,'Assumptions (CSP)'!$V$10,'Assumptions (CSP)'!$V$5*Model!$AH$3539*AVERAGE('Assumptions (CSP)'!$AD$2:$AF$2)/10^9),0)</f>
        <v>-0.0728252557</v>
      </c>
      <c r="AK3684" s="95">
        <f>IF($AH$3539&gt;0,IPMT('Assumptions (CSP)'!$V$7,Model!Z$1,'Assumptions (CSP)'!$V$10,'Assumptions (CSP)'!$V$5*Model!$AH$3539*AVERAGE('Assumptions (CSP)'!$AD$2:$AF$2)/10^9),0)</f>
        <v>-0.06864803514</v>
      </c>
      <c r="AL3684" s="95">
        <f>IF($AH$3539&gt;0,IPMT('Assumptions (CSP)'!$V$7,Model!AA$1,'Assumptions (CSP)'!$V$10,'Assumptions (CSP)'!$V$5*Model!$AH$3539*AVERAGE('Assumptions (CSP)'!$AD$2:$AF$2)/10^9),0)</f>
        <v>-0.06427239661</v>
      </c>
      <c r="AM3684" s="95">
        <f>IF($AH$3539&gt;0,IPMT('Assumptions (CSP)'!$V$7,Model!AB$1,'Assumptions (CSP)'!$V$10,'Assumptions (CSP)'!$V$5*Model!$AH$3539*AVERAGE('Assumptions (CSP)'!$AD$2:$AF$2)/10^9),0)</f>
        <v>-0.05968891524</v>
      </c>
      <c r="AN3684" s="95">
        <f>IF($AH$3539&gt;0,IPMT('Assumptions (CSP)'!$V$7,Model!AC$1,'Assumptions (CSP)'!$V$10,'Assumptions (CSP)'!$V$5*Model!$AH$3539*AVERAGE('Assumptions (CSP)'!$AD$2:$AF$2)/10^9),0)</f>
        <v>-0.05488771851</v>
      </c>
      <c r="AO3684" s="95">
        <f>IF($AH$3539&gt;0,IPMT('Assumptions (CSP)'!$V$7,Model!AD$1,'Assumptions (CSP)'!$V$10,'Assumptions (CSP)'!$V$5*Model!$AH$3539*AVERAGE('Assumptions (CSP)'!$AD$2:$AF$2)/10^9),0)</f>
        <v>-0.04985846494</v>
      </c>
      <c r="AP3684" s="95">
        <f>IF($AH$3539&gt;0,IPMT('Assumptions (CSP)'!$V$7,Model!AE$1,'Assumptions (CSP)'!$V$10,'Assumptions (CSP)'!$V$5*Model!$AH$3539*AVERAGE('Assumptions (CSP)'!$AD$2:$AF$2)/10^9),0)</f>
        <v>-0.04459032182</v>
      </c>
      <c r="AQ3684" s="95">
        <f>IF($AH$3539&gt;0,IPMT('Assumptions (CSP)'!$V$7,Model!AF$1,'Assumptions (CSP)'!$V$10,'Assumptions (CSP)'!$V$5*Model!$AH$3539*AVERAGE('Assumptions (CSP)'!$AD$2:$AF$2)/10^9),0)</f>
        <v>-0.0390719419</v>
      </c>
      <c r="AR3684" s="95">
        <f>IF($AH$3539&gt;0,IPMT('Assumptions (CSP)'!$V$7,Model!AG$1,'Assumptions (CSP)'!$V$10,'Assumptions (CSP)'!$V$5*Model!$AH$3539*AVERAGE('Assumptions (CSP)'!$AD$2:$AF$2)/10^9),0)</f>
        <v>-0.03329143894</v>
      </c>
      <c r="AS3684" s="95">
        <f>IF($AH$3539&gt;0,IPMT('Assumptions (CSP)'!$V$7,Model!AH$1,'Assumptions (CSP)'!$V$10,'Assumptions (CSP)'!$V$5*Model!$AH$3539*AVERAGE('Assumptions (CSP)'!$AD$2:$AF$2)/10^9),0)</f>
        <v>-0.02723636209</v>
      </c>
      <c r="AT3684" s="95">
        <f>IF($AH$3539&gt;0,IPMT('Assumptions (CSP)'!$V$7,Model!AI$1,'Assumptions (CSP)'!$V$10,'Assumptions (CSP)'!$V$5*Model!$AH$3539*AVERAGE('Assumptions (CSP)'!$AD$2:$AF$2)/10^9),0)</f>
        <v>-0.02089366908</v>
      </c>
      <c r="AU3684" s="95">
        <f>IF($AH$3539&gt;0,IPMT('Assumptions (CSP)'!$V$7,Model!AJ$1,'Assumptions (CSP)'!$V$10,'Assumptions (CSP)'!$V$5*Model!$AH$3539*AVERAGE('Assumptions (CSP)'!$AD$2:$AF$2)/10^9),0)</f>
        <v>-0.01424969816</v>
      </c>
      <c r="AV3684" s="95">
        <f>IF($AH$3539&gt;0,IPMT('Assumptions (CSP)'!$V$7,Model!AK$1,'Assumptions (CSP)'!$V$10,'Assumptions (CSP)'!$V$5*Model!$AH$3539*AVERAGE('Assumptions (CSP)'!$AD$2:$AF$2)/10^9),0)</f>
        <v>-0.007290138619</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-0.07967478724</v>
      </c>
      <c r="AJ3685" s="95">
        <f>IF($AI$3539&gt;0,IPMT('Assumptions (CSP)'!$V$7,Model!X$1,'Assumptions (CSP)'!$V$10,'Assumptions (CSP)'!$V$5*Model!$AI$3539*AVERAGE('Assumptions (CSP)'!$AE$2:$AG$2)/10^9),0)</f>
        <v>-0.0759124534</v>
      </c>
      <c r="AK3685" s="95">
        <f>IF($AI$3539&gt;0,IPMT('Assumptions (CSP)'!$V$7,Model!Y$1,'Assumptions (CSP)'!$V$10,'Assumptions (CSP)'!$V$5*Model!$AI$3539*AVERAGE('Assumptions (CSP)'!$AE$2:$AG$2)/10^9),0)</f>
        <v>-0.0719714087</v>
      </c>
      <c r="AL3685" s="95">
        <f>IF($AI$3539&gt;0,IPMT('Assumptions (CSP)'!$V$7,Model!Z$1,'Assumptions (CSP)'!$V$10,'Assumptions (CSP)'!$V$5*Model!$AI$3539*AVERAGE('Assumptions (CSP)'!$AE$2:$AG$2)/10^9),0)</f>
        <v>-0.06784316439</v>
      </c>
      <c r="AM3685" s="95">
        <f>IF($AI$3539&gt;0,IPMT('Assumptions (CSP)'!$V$7,Model!AA$1,'Assumptions (CSP)'!$V$10,'Assumptions (CSP)'!$V$5*Model!$AI$3539*AVERAGE('Assumptions (CSP)'!$AE$2:$AG$2)/10^9),0)</f>
        <v>-0.06351882846</v>
      </c>
      <c r="AN3685" s="95">
        <f>IF($AI$3539&gt;0,IPMT('Assumptions (CSP)'!$V$7,Model!AB$1,'Assumptions (CSP)'!$V$10,'Assumptions (CSP)'!$V$5*Model!$AI$3539*AVERAGE('Assumptions (CSP)'!$AE$2:$AG$2)/10^9),0)</f>
        <v>-0.05898908659</v>
      </c>
      <c r="AO3685" s="95">
        <f>IF($AI$3539&gt;0,IPMT('Assumptions (CSP)'!$V$7,Model!AC$1,'Assumptions (CSP)'!$V$10,'Assumptions (CSP)'!$V$5*Model!$AI$3539*AVERAGE('Assumptions (CSP)'!$AE$2:$AG$2)/10^9),0)</f>
        <v>-0.05424418197</v>
      </c>
      <c r="AP3685" s="95">
        <f>IF($AI$3539&gt;0,IPMT('Assumptions (CSP)'!$V$7,Model!AD$1,'Assumptions (CSP)'!$V$10,'Assumptions (CSP)'!$V$5*Model!$AI$3539*AVERAGE('Assumptions (CSP)'!$AE$2:$AG$2)/10^9),0)</f>
        <v>-0.04927389438</v>
      </c>
      <c r="AQ3685" s="95">
        <f>IF($AI$3539&gt;0,IPMT('Assumptions (CSP)'!$V$7,Model!AE$1,'Assumptions (CSP)'!$V$10,'Assumptions (CSP)'!$V$5*Model!$AI$3539*AVERAGE('Assumptions (CSP)'!$AE$2:$AG$2)/10^9),0)</f>
        <v>-0.04406751813</v>
      </c>
      <c r="AR3685" s="95">
        <f>IF($AI$3539&gt;0,IPMT('Assumptions (CSP)'!$V$7,Model!AF$1,'Assumptions (CSP)'!$V$10,'Assumptions (CSP)'!$V$5*Model!$AI$3539*AVERAGE('Assumptions (CSP)'!$AE$2:$AG$2)/10^9),0)</f>
        <v>-0.03861383901</v>
      </c>
      <c r="AS3685" s="95">
        <f>IF($AI$3539&gt;0,IPMT('Assumptions (CSP)'!$V$7,Model!AG$1,'Assumptions (CSP)'!$V$10,'Assumptions (CSP)'!$V$5*Model!$AI$3539*AVERAGE('Assumptions (CSP)'!$AE$2:$AG$2)/10^9),0)</f>
        <v>-0.03290111013</v>
      </c>
      <c r="AT3685" s="95">
        <f>IF($AI$3539&gt;0,IPMT('Assumptions (CSP)'!$V$7,Model!AH$1,'Assumptions (CSP)'!$V$10,'Assumptions (CSP)'!$V$5*Model!$AI$3539*AVERAGE('Assumptions (CSP)'!$AE$2:$AG$2)/10^9),0)</f>
        <v>-0.02691702663</v>
      </c>
      <c r="AU3685" s="95">
        <f>IF($AI$3539&gt;0,IPMT('Assumptions (CSP)'!$V$7,Model!AI$1,'Assumptions (CSP)'!$V$10,'Assumptions (CSP)'!$V$5*Model!$AI$3539*AVERAGE('Assumptions (CSP)'!$AE$2:$AG$2)/10^9),0)</f>
        <v>-0.02064869917</v>
      </c>
      <c r="AV3685" s="95">
        <f>IF($AI$3539&gt;0,IPMT('Assumptions (CSP)'!$V$7,Model!AJ$1,'Assumptions (CSP)'!$V$10,'Assumptions (CSP)'!$V$5*Model!$AI$3539*AVERAGE('Assumptions (CSP)'!$AE$2:$AG$2)/10^9),0)</f>
        <v>-0.01408262615</v>
      </c>
      <c r="AW3685" s="95">
        <f>IF($AI$3539&gt;0,IPMT('Assumptions (CSP)'!$V$7,Model!AK$1,'Assumptions (CSP)'!$V$10,'Assumptions (CSP)'!$V$5*Model!$AI$3539*AVERAGE('Assumptions (CSP)'!$AE$2:$AG$2)/10^9),0)</f>
        <v>-0.00720466466</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-0.07924764903</v>
      </c>
      <c r="AK3686" s="95">
        <f>IF($AJ$3539&gt;0,IPMT('Assumptions (CSP)'!$V$7,Model!X$1,'Assumptions (CSP)'!$V$10,'Assumptions (CSP)'!$V$5*Model!$AJ$3539*AVERAGE('Assumptions (CSP)'!$AF$2:$AH$2)/10^9),0)</f>
        <v>-0.07550548515</v>
      </c>
      <c r="AL3686" s="95">
        <f>IF($AJ$3539&gt;0,IPMT('Assumptions (CSP)'!$V$7,Model!Y$1,'Assumptions (CSP)'!$V$10,'Assumptions (CSP)'!$V$5*Model!$AJ$3539*AVERAGE('Assumptions (CSP)'!$AF$2:$AH$2)/10^9),0)</f>
        <v>-0.07158556847</v>
      </c>
      <c r="AM3686" s="95">
        <f>IF($AJ$3539&gt;0,IPMT('Assumptions (CSP)'!$V$7,Model!Z$1,'Assumptions (CSP)'!$V$10,'Assumptions (CSP)'!$V$5*Model!$AJ$3539*AVERAGE('Assumptions (CSP)'!$AF$2:$AH$2)/10^9),0)</f>
        <v>-0.06747945576</v>
      </c>
      <c r="AN3686" s="95">
        <f>IF($AJ$3539&gt;0,IPMT('Assumptions (CSP)'!$V$7,Model!AA$1,'Assumptions (CSP)'!$V$10,'Assumptions (CSP)'!$V$5*Model!$AJ$3539*AVERAGE('Assumptions (CSP)'!$AF$2:$AH$2)/10^9),0)</f>
        <v>-0.06317830269</v>
      </c>
      <c r="AO3686" s="95">
        <f>IF($AJ$3539&gt;0,IPMT('Assumptions (CSP)'!$V$7,Model!AB$1,'Assumptions (CSP)'!$V$10,'Assumptions (CSP)'!$V$5*Model!$AJ$3539*AVERAGE('Assumptions (CSP)'!$AF$2:$AH$2)/10^9),0)</f>
        <v>-0.05867284486</v>
      </c>
      <c r="AP3686" s="95">
        <f>IF($AJ$3539&gt;0,IPMT('Assumptions (CSP)'!$V$7,Model!AC$1,'Assumptions (CSP)'!$V$10,'Assumptions (CSP)'!$V$5*Model!$AJ$3539*AVERAGE('Assumptions (CSP)'!$AF$2:$AH$2)/10^9),0)</f>
        <v>-0.05395337777</v>
      </c>
      <c r="AQ3686" s="95">
        <f>IF($AJ$3539&gt;0,IPMT('Assumptions (CSP)'!$V$7,Model!AD$1,'Assumptions (CSP)'!$V$10,'Assumptions (CSP)'!$V$5*Model!$AJ$3539*AVERAGE('Assumptions (CSP)'!$AF$2:$AH$2)/10^9),0)</f>
        <v>-0.049009736</v>
      </c>
      <c r="AR3686" s="95">
        <f>IF($AJ$3539&gt;0,IPMT('Assumptions (CSP)'!$V$7,Model!AE$1,'Assumptions (CSP)'!$V$10,'Assumptions (CSP)'!$V$5*Model!$AJ$3539*AVERAGE('Assumptions (CSP)'!$AF$2:$AH$2)/10^9),0)</f>
        <v>-0.04383127124</v>
      </c>
      <c r="AS3686" s="95">
        <f>IF($AJ$3539&gt;0,IPMT('Assumptions (CSP)'!$V$7,Model!AF$1,'Assumptions (CSP)'!$V$10,'Assumptions (CSP)'!$V$5*Model!$AJ$3539*AVERAGE('Assumptions (CSP)'!$AF$2:$AH$2)/10^9),0)</f>
        <v>-0.03840682941</v>
      </c>
      <c r="AT3686" s="95">
        <f>IF($AJ$3539&gt;0,IPMT('Assumptions (CSP)'!$V$7,Model!AG$1,'Assumptions (CSP)'!$V$10,'Assumptions (CSP)'!$V$5*Model!$AJ$3539*AVERAGE('Assumptions (CSP)'!$AF$2:$AH$2)/10^9),0)</f>
        <v>-0.03272472659</v>
      </c>
      <c r="AU3686" s="95">
        <f>IF($AJ$3539&gt;0,IPMT('Assumptions (CSP)'!$V$7,Model!AH$1,'Assumptions (CSP)'!$V$10,'Assumptions (CSP)'!$V$5*Model!$AJ$3539*AVERAGE('Assumptions (CSP)'!$AF$2:$AH$2)/10^9),0)</f>
        <v>-0.02677272389</v>
      </c>
      <c r="AV3686" s="95">
        <f>IF($AJ$3539&gt;0,IPMT('Assumptions (CSP)'!$V$7,Model!AI$1,'Assumptions (CSP)'!$V$10,'Assumptions (CSP)'!$V$5*Model!$AJ$3539*AVERAGE('Assumptions (CSP)'!$AF$2:$AH$2)/10^9),0)</f>
        <v>-0.02053800106</v>
      </c>
      <c r="AW3686" s="95">
        <f>IF($AJ$3539&gt;0,IPMT('Assumptions (CSP)'!$V$7,Model!AJ$1,'Assumptions (CSP)'!$V$10,'Assumptions (CSP)'!$V$5*Model!$AJ$3539*AVERAGE('Assumptions (CSP)'!$AF$2:$AH$2)/10^9),0)</f>
        <v>-0.01400712889</v>
      </c>
      <c r="AX3686" s="95">
        <f>IF($AJ$3539&gt;0,IPMT('Assumptions (CSP)'!$V$7,Model!AK$1,'Assumptions (CSP)'!$V$10,'Assumptions (CSP)'!$V$5*Model!$AJ$3539*AVERAGE('Assumptions (CSP)'!$AF$2:$AH$2)/10^9),0)</f>
        <v>-0.007166040301</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-0.07924637938</v>
      </c>
      <c r="AL3687" s="95">
        <f>IF($AK$3539&gt;0,IPMT('Assumptions (CSP)'!$V$7,Model!X$1,'Assumptions (CSP)'!$V$10,'Assumptions (CSP)'!$V$5*Model!$AK$3539*AVERAGE('Assumptions (CSP)'!$AG$2:$AI$2)/10^9),0)</f>
        <v>-0.07550427545</v>
      </c>
      <c r="AM3687" s="95">
        <f>IF($AK$3539&gt;0,IPMT('Assumptions (CSP)'!$V$7,Model!Y$1,'Assumptions (CSP)'!$V$10,'Assumptions (CSP)'!$V$5*Model!$AK$3539*AVERAGE('Assumptions (CSP)'!$AG$2:$AI$2)/10^9),0)</f>
        <v>-0.07158442158</v>
      </c>
      <c r="AN3687" s="95">
        <f>IF($AK$3539&gt;0,IPMT('Assumptions (CSP)'!$V$7,Model!Z$1,'Assumptions (CSP)'!$V$10,'Assumptions (CSP)'!$V$5*Model!$AK$3539*AVERAGE('Assumptions (CSP)'!$AG$2:$AI$2)/10^9),0)</f>
        <v>-0.06747837465</v>
      </c>
      <c r="AO3687" s="95">
        <f>IF($AK$3539&gt;0,IPMT('Assumptions (CSP)'!$V$7,Model!AA$1,'Assumptions (CSP)'!$V$10,'Assumptions (CSP)'!$V$5*Model!$AK$3539*AVERAGE('Assumptions (CSP)'!$AG$2:$AI$2)/10^9),0)</f>
        <v>-0.0631772905</v>
      </c>
      <c r="AP3687" s="95">
        <f>IF($AK$3539&gt;0,IPMT('Assumptions (CSP)'!$V$7,Model!AB$1,'Assumptions (CSP)'!$V$10,'Assumptions (CSP)'!$V$5*Model!$AK$3539*AVERAGE('Assumptions (CSP)'!$AG$2:$AI$2)/10^9),0)</f>
        <v>-0.05867190484</v>
      </c>
      <c r="AQ3687" s="95">
        <f>IF($AK$3539&gt;0,IPMT('Assumptions (CSP)'!$V$7,Model!AC$1,'Assumptions (CSP)'!$V$10,'Assumptions (CSP)'!$V$5*Model!$AK$3539*AVERAGE('Assumptions (CSP)'!$AG$2:$AI$2)/10^9),0)</f>
        <v>-0.05395251337</v>
      </c>
      <c r="AR3687" s="95">
        <f>IF($AK$3539&gt;0,IPMT('Assumptions (CSP)'!$V$7,Model!AD$1,'Assumptions (CSP)'!$V$10,'Assumptions (CSP)'!$V$5*Model!$AK$3539*AVERAGE('Assumptions (CSP)'!$AG$2:$AI$2)/10^9),0)</f>
        <v>-0.0490089508</v>
      </c>
      <c r="AS3687" s="95">
        <f>IF($AK$3539&gt;0,IPMT('Assumptions (CSP)'!$V$7,Model!AE$1,'Assumptions (CSP)'!$V$10,'Assumptions (CSP)'!$V$5*Model!$AK$3539*AVERAGE('Assumptions (CSP)'!$AG$2:$AI$2)/10^9),0)</f>
        <v>-0.04383056901</v>
      </c>
      <c r="AT3687" s="95">
        <f>IF($AK$3539&gt;0,IPMT('Assumptions (CSP)'!$V$7,Model!AF$1,'Assumptions (CSP)'!$V$10,'Assumptions (CSP)'!$V$5*Model!$AK$3539*AVERAGE('Assumptions (CSP)'!$AG$2:$AI$2)/10^9),0)</f>
        <v>-0.03840621409</v>
      </c>
      <c r="AU3687" s="95">
        <f>IF($AK$3539&gt;0,IPMT('Assumptions (CSP)'!$V$7,Model!AG$1,'Assumptions (CSP)'!$V$10,'Assumptions (CSP)'!$V$5*Model!$AK$3539*AVERAGE('Assumptions (CSP)'!$AG$2:$AI$2)/10^9),0)</f>
        <v>-0.0327242023</v>
      </c>
      <c r="AV3687" s="95">
        <f>IF($AK$3539&gt;0,IPMT('Assumptions (CSP)'!$V$7,Model!AH$1,'Assumptions (CSP)'!$V$10,'Assumptions (CSP)'!$V$5*Model!$AK$3539*AVERAGE('Assumptions (CSP)'!$AG$2:$AI$2)/10^9),0)</f>
        <v>-0.02677229496</v>
      </c>
      <c r="AW3687" s="95">
        <f>IF($AK$3539&gt;0,IPMT('Assumptions (CSP)'!$V$7,Model!AI$1,'Assumptions (CSP)'!$V$10,'Assumptions (CSP)'!$V$5*Model!$AK$3539*AVERAGE('Assumptions (CSP)'!$AG$2:$AI$2)/10^9),0)</f>
        <v>-0.02053767201</v>
      </c>
      <c r="AX3687" s="95">
        <f>IF($AK$3539&gt;0,IPMT('Assumptions (CSP)'!$V$7,Model!AJ$1,'Assumptions (CSP)'!$V$10,'Assumptions (CSP)'!$V$5*Model!$AK$3539*AVERAGE('Assumptions (CSP)'!$AG$2:$AI$2)/10^9),0)</f>
        <v>-0.01400690448</v>
      </c>
      <c r="AY3687" s="95">
        <f>IF($AK$3539&gt;0,IPMT('Assumptions (CSP)'!$V$7,Model!AK$1,'Assumptions (CSP)'!$V$10,'Assumptions (CSP)'!$V$5*Model!$AK$3539*AVERAGE('Assumptions (CSP)'!$AG$2:$AI$2)/10^9),0)</f>
        <v>-0.007165925492</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-0.07934631431</v>
      </c>
      <c r="AM3688" s="95">
        <f>IF($AL$3539&gt;0,IPMT('Assumptions (CSP)'!$V$7,Model!X$1,'Assumptions (CSP)'!$V$10,'Assumptions (CSP)'!$V$5*Model!$AL$3539*AVERAGE('Assumptions (CSP)'!$AH$2:$AJ$2)/10^9),0)</f>
        <v>-0.07559949133</v>
      </c>
      <c r="AN3688" s="95">
        <f>IF($AL$3539&gt;0,IPMT('Assumptions (CSP)'!$V$7,Model!Y$1,'Assumptions (CSP)'!$V$10,'Assumptions (CSP)'!$V$5*Model!$AL$3539*AVERAGE('Assumptions (CSP)'!$AH$2:$AJ$2)/10^9),0)</f>
        <v>-0.07167469427</v>
      </c>
      <c r="AO3688" s="95">
        <f>IF($AL$3539&gt;0,IPMT('Assumptions (CSP)'!$V$7,Model!Z$1,'Assumptions (CSP)'!$V$10,'Assumptions (CSP)'!$V$5*Model!$AL$3539*AVERAGE('Assumptions (CSP)'!$AH$2:$AJ$2)/10^9),0)</f>
        <v>-0.06756346935</v>
      </c>
      <c r="AP3688" s="95">
        <f>IF($AL$3539&gt;0,IPMT('Assumptions (CSP)'!$V$7,Model!AA$1,'Assumptions (CSP)'!$V$10,'Assumptions (CSP)'!$V$5*Model!$AL$3539*AVERAGE('Assumptions (CSP)'!$AH$2:$AJ$2)/10^9),0)</f>
        <v>-0.06325696124</v>
      </c>
      <c r="AQ3688" s="95">
        <f>IF($AL$3539&gt;0,IPMT('Assumptions (CSP)'!$V$7,Model!AB$1,'Assumptions (CSP)'!$V$10,'Assumptions (CSP)'!$V$5*Model!$AL$3539*AVERAGE('Assumptions (CSP)'!$AH$2:$AJ$2)/10^9),0)</f>
        <v>-0.05874589399</v>
      </c>
      <c r="AR3688" s="95">
        <f>IF($AL$3539&gt;0,IPMT('Assumptions (CSP)'!$V$7,Model!AC$1,'Assumptions (CSP)'!$V$10,'Assumptions (CSP)'!$V$5*Model!$AL$3539*AVERAGE('Assumptions (CSP)'!$AH$2:$AJ$2)/10^9),0)</f>
        <v>-0.05402055106</v>
      </c>
      <c r="AS3688" s="95">
        <f>IF($AL$3539&gt;0,IPMT('Assumptions (CSP)'!$V$7,Model!AD$1,'Assumptions (CSP)'!$V$10,'Assumptions (CSP)'!$V$5*Model!$AL$3539*AVERAGE('Assumptions (CSP)'!$AH$2:$AJ$2)/10^9),0)</f>
        <v>-0.04907075433</v>
      </c>
      <c r="AT3688" s="95">
        <f>IF($AL$3539&gt;0,IPMT('Assumptions (CSP)'!$V$7,Model!AE$1,'Assumptions (CSP)'!$V$10,'Assumptions (CSP)'!$V$5*Model!$AL$3539*AVERAGE('Assumptions (CSP)'!$AH$2:$AJ$2)/10^9),0)</f>
        <v>-0.04388584226</v>
      </c>
      <c r="AU3688" s="95">
        <f>IF($AL$3539&gt;0,IPMT('Assumptions (CSP)'!$V$7,Model!AF$1,'Assumptions (CSP)'!$V$10,'Assumptions (CSP)'!$V$5*Model!$AL$3539*AVERAGE('Assumptions (CSP)'!$AH$2:$AJ$2)/10^9),0)</f>
        <v>-0.03845464686</v>
      </c>
      <c r="AV3688" s="95">
        <f>IF($AL$3539&gt;0,IPMT('Assumptions (CSP)'!$V$7,Model!AG$1,'Assumptions (CSP)'!$V$10,'Assumptions (CSP)'!$V$5*Model!$AL$3539*AVERAGE('Assumptions (CSP)'!$AH$2:$AJ$2)/10^9),0)</f>
        <v>-0.03276546968</v>
      </c>
      <c r="AW3688" s="95">
        <f>IF($AL$3539&gt;0,IPMT('Assumptions (CSP)'!$V$7,Model!AH$1,'Assumptions (CSP)'!$V$10,'Assumptions (CSP)'!$V$5*Model!$AL$3539*AVERAGE('Assumptions (CSP)'!$AH$2:$AJ$2)/10^9),0)</f>
        <v>-0.02680605659</v>
      </c>
      <c r="AX3688" s="95">
        <f>IF($AL$3539&gt;0,IPMT('Assumptions (CSP)'!$V$7,Model!AI$1,'Assumptions (CSP)'!$V$10,'Assumptions (CSP)'!$V$5*Model!$AL$3539*AVERAGE('Assumptions (CSP)'!$AH$2:$AJ$2)/10^9),0)</f>
        <v>-0.02056357138</v>
      </c>
      <c r="AY3688" s="95">
        <f>IF($AL$3539&gt;0,IPMT('Assumptions (CSP)'!$V$7,Model!AJ$1,'Assumptions (CSP)'!$V$10,'Assumptions (CSP)'!$V$5*Model!$AL$3539*AVERAGE('Assumptions (CSP)'!$AH$2:$AJ$2)/10^9),0)</f>
        <v>-0.01402456812</v>
      </c>
      <c r="AZ3688" s="95">
        <f>IF($AL$3539&gt;0,IPMT('Assumptions (CSP)'!$V$7,Model!AK$1,'Assumptions (CSP)'!$V$10,'Assumptions (CSP)'!$V$5*Model!$AL$3539*AVERAGE('Assumptions (CSP)'!$AH$2:$AJ$2)/10^9),0)</f>
        <v>-0.007174962198</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-0.0795710786</v>
      </c>
      <c r="AN3689" s="95">
        <f>IF($AM$3539&gt;0,IPMT('Assumptions (CSP)'!$V$7,Model!X$1,'Assumptions (CSP)'!$V$10,'Assumptions (CSP)'!$V$5*Model!$AM$3539*AVERAGE('Assumptions (CSP)'!$AI$2:$AK$2)/10^9),0)</f>
        <v>-0.075813642</v>
      </c>
      <c r="AO3689" s="95">
        <f>IF($AM$3539&gt;0,IPMT('Assumptions (CSP)'!$V$7,Model!Y$1,'Assumptions (CSP)'!$V$10,'Assumptions (CSP)'!$V$5*Model!$AM$3539*AVERAGE('Assumptions (CSP)'!$AI$2:$AK$2)/10^9),0)</f>
        <v>-0.07187772716</v>
      </c>
      <c r="AP3689" s="95">
        <f>IF($AM$3539&gt;0,IPMT('Assumptions (CSP)'!$V$7,Model!Z$1,'Assumptions (CSP)'!$V$10,'Assumptions (CSP)'!$V$5*Model!$AM$3539*AVERAGE('Assumptions (CSP)'!$AI$2:$AK$2)/10^9),0)</f>
        <v>-0.06775485637</v>
      </c>
      <c r="AQ3689" s="95">
        <f>IF($AM$3539&gt;0,IPMT('Assumptions (CSP)'!$V$7,Model!AA$1,'Assumptions (CSP)'!$V$10,'Assumptions (CSP)'!$V$5*Model!$AM$3539*AVERAGE('Assumptions (CSP)'!$AI$2:$AK$2)/10^9),0)</f>
        <v>-0.06343614922</v>
      </c>
      <c r="AR3689" s="95">
        <f>IF($AM$3539&gt;0,IPMT('Assumptions (CSP)'!$V$7,Model!AB$1,'Assumptions (CSP)'!$V$10,'Assumptions (CSP)'!$V$5*Model!$AM$3539*AVERAGE('Assumptions (CSP)'!$AI$2:$AK$2)/10^9),0)</f>
        <v>-0.05891230348</v>
      </c>
      <c r="AS3689" s="95">
        <f>IF($AM$3539&gt;0,IPMT('Assumptions (CSP)'!$V$7,Model!AC$1,'Assumptions (CSP)'!$V$10,'Assumptions (CSP)'!$V$5*Model!$AM$3539*AVERAGE('Assumptions (CSP)'!$AI$2:$AK$2)/10^9),0)</f>
        <v>-0.05417357506</v>
      </c>
      <c r="AT3689" s="95">
        <f>IF($AM$3539&gt;0,IPMT('Assumptions (CSP)'!$V$7,Model!AD$1,'Assumptions (CSP)'!$V$10,'Assumptions (CSP)'!$V$5*Model!$AM$3539*AVERAGE('Assumptions (CSP)'!$AI$2:$AK$2)/10^9),0)</f>
        <v>-0.04920975704</v>
      </c>
      <c r="AU3689" s="95">
        <f>IF($AM$3539&gt;0,IPMT('Assumptions (CSP)'!$V$7,Model!AE$1,'Assumptions (CSP)'!$V$10,'Assumptions (CSP)'!$V$5*Model!$AM$3539*AVERAGE('Assumptions (CSP)'!$AI$2:$AK$2)/10^9),0)</f>
        <v>-0.04401015767</v>
      </c>
      <c r="AV3689" s="95">
        <f>IF($AM$3539&gt;0,IPMT('Assumptions (CSP)'!$V$7,Model!AF$1,'Assumptions (CSP)'!$V$10,'Assumptions (CSP)'!$V$5*Model!$AM$3539*AVERAGE('Assumptions (CSP)'!$AI$2:$AK$2)/10^9),0)</f>
        <v>-0.03856357733</v>
      </c>
      <c r="AW3689" s="95">
        <f>IF($AM$3539&gt;0,IPMT('Assumptions (CSP)'!$V$7,Model!AG$1,'Assumptions (CSP)'!$V$10,'Assumptions (CSP)'!$V$5*Model!$AM$3539*AVERAGE('Assumptions (CSP)'!$AI$2:$AK$2)/10^9),0)</f>
        <v>-0.03285828442</v>
      </c>
      <c r="AX3689" s="95">
        <f>IF($AM$3539&gt;0,IPMT('Assumptions (CSP)'!$V$7,Model!AH$1,'Assumptions (CSP)'!$V$10,'Assumptions (CSP)'!$V$5*Model!$AM$3539*AVERAGE('Assumptions (CSP)'!$AI$2:$AK$2)/10^9),0)</f>
        <v>-0.0268819901</v>
      </c>
      <c r="AY3689" s="95">
        <f>IF($AM$3539&gt;0,IPMT('Assumptions (CSP)'!$V$7,Model!AI$1,'Assumptions (CSP)'!$V$10,'Assumptions (CSP)'!$V$5*Model!$AM$3539*AVERAGE('Assumptions (CSP)'!$AI$2:$AK$2)/10^9),0)</f>
        <v>-0.0206218218</v>
      </c>
      <c r="AZ3689" s="95">
        <f>IF($AM$3539&gt;0,IPMT('Assumptions (CSP)'!$V$7,Model!AJ$1,'Assumptions (CSP)'!$V$10,'Assumptions (CSP)'!$V$5*Model!$AM$3539*AVERAGE('Assumptions (CSP)'!$AI$2:$AK$2)/10^9),0)</f>
        <v>-0.01406429551</v>
      </c>
      <c r="BA3689" s="95">
        <f>IF($AM$3539&gt;0,IPMT('Assumptions (CSP)'!$V$7,Model!AK$1,'Assumptions (CSP)'!$V$10,'Assumptions (CSP)'!$V$5*Model!$AM$3539*AVERAGE('Assumptions (CSP)'!$AI$2:$AK$2)/10^9),0)</f>
        <v>-0.007195286712</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-0.0798703729</v>
      </c>
      <c r="AO3690" s="95">
        <f>IF($AN$3539&gt;0,IPMT('Assumptions (CSP)'!$V$7,Model!X$1,'Assumptions (CSP)'!$V$10,'Assumptions (CSP)'!$V$5*Model!$AN$3539*AVERAGE('Assumptions (CSP)'!$AJ$2:$AL$2)/10^9),0)</f>
        <v>-0.07609880328</v>
      </c>
      <c r="AP3690" s="95">
        <f>IF($AN$3539&gt;0,IPMT('Assumptions (CSP)'!$V$7,Model!Y$1,'Assumptions (CSP)'!$V$10,'Assumptions (CSP)'!$V$5*Model!$AN$3539*AVERAGE('Assumptions (CSP)'!$AJ$2:$AL$2)/10^9),0)</f>
        <v>-0.07214808411</v>
      </c>
      <c r="AQ3690" s="95">
        <f>IF($AN$3539&gt;0,IPMT('Assumptions (CSP)'!$V$7,Model!Z$1,'Assumptions (CSP)'!$V$10,'Assumptions (CSP)'!$V$5*Model!$AN$3539*AVERAGE('Assumptions (CSP)'!$AJ$2:$AL$2)/10^9),0)</f>
        <v>-0.06800970578</v>
      </c>
      <c r="AR3690" s="95">
        <f>IF($AN$3539&gt;0,IPMT('Assumptions (CSP)'!$V$7,Model!AA$1,'Assumptions (CSP)'!$V$10,'Assumptions (CSP)'!$V$5*Model!$AN$3539*AVERAGE('Assumptions (CSP)'!$AJ$2:$AL$2)/10^9),0)</f>
        <v>-0.06367475448</v>
      </c>
      <c r="AS3690" s="95">
        <f>IF($AN$3539&gt;0,IPMT('Assumptions (CSP)'!$V$7,Model!AB$1,'Assumptions (CSP)'!$V$10,'Assumptions (CSP)'!$V$5*Model!$AN$3539*AVERAGE('Assumptions (CSP)'!$AJ$2:$AL$2)/10^9),0)</f>
        <v>-0.05913389299</v>
      </c>
      <c r="AT3690" s="95">
        <f>IF($AN$3539&gt;0,IPMT('Assumptions (CSP)'!$V$7,Model!AC$1,'Assumptions (CSP)'!$V$10,'Assumptions (CSP)'!$V$5*Model!$AN$3539*AVERAGE('Assumptions (CSP)'!$AJ$2:$AL$2)/10^9),0)</f>
        <v>-0.05437734058</v>
      </c>
      <c r="AU3690" s="95">
        <f>IF($AN$3539&gt;0,IPMT('Assumptions (CSP)'!$V$7,Model!AD$1,'Assumptions (CSP)'!$V$10,'Assumptions (CSP)'!$V$5*Model!$AN$3539*AVERAGE('Assumptions (CSP)'!$AJ$2:$AL$2)/10^9),0)</f>
        <v>-0.04939485193</v>
      </c>
      <c r="AV3690" s="95">
        <f>IF($AN$3539&gt;0,IPMT('Assumptions (CSP)'!$V$7,Model!AE$1,'Assumptions (CSP)'!$V$10,'Assumptions (CSP)'!$V$5*Model!$AN$3539*AVERAGE('Assumptions (CSP)'!$AJ$2:$AL$2)/10^9),0)</f>
        <v>-0.04417569507</v>
      </c>
      <c r="AW3690" s="95">
        <f>IF($AN$3539&gt;0,IPMT('Assumptions (CSP)'!$V$7,Model!AF$1,'Assumptions (CSP)'!$V$10,'Assumptions (CSP)'!$V$5*Model!$AN$3539*AVERAGE('Assumptions (CSP)'!$AJ$2:$AL$2)/10^9),0)</f>
        <v>-0.03870862826</v>
      </c>
      <c r="AX3690" s="95">
        <f>IF($AN$3539&gt;0,IPMT('Assumptions (CSP)'!$V$7,Model!AG$1,'Assumptions (CSP)'!$V$10,'Assumptions (CSP)'!$V$5*Model!$AN$3539*AVERAGE('Assumptions (CSP)'!$AJ$2:$AL$2)/10^9),0)</f>
        <v>-0.03298187578</v>
      </c>
      <c r="AY3690" s="95">
        <f>IF($AN$3539&gt;0,IPMT('Assumptions (CSP)'!$V$7,Model!AH$1,'Assumptions (CSP)'!$V$10,'Assumptions (CSP)'!$V$5*Model!$AN$3539*AVERAGE('Assumptions (CSP)'!$AJ$2:$AL$2)/10^9),0)</f>
        <v>-0.02698310255</v>
      </c>
      <c r="AZ3690" s="95">
        <f>IF($AN$3539&gt;0,IPMT('Assumptions (CSP)'!$V$7,Model!AI$1,'Assumptions (CSP)'!$V$10,'Assumptions (CSP)'!$V$5*Model!$AN$3539*AVERAGE('Assumptions (CSP)'!$AJ$2:$AL$2)/10^9),0)</f>
        <v>-0.02069938759</v>
      </c>
      <c r="BA3690" s="95">
        <f>IF($AN$3539&gt;0,IPMT('Assumptions (CSP)'!$V$7,Model!AJ$1,'Assumptions (CSP)'!$V$10,'Assumptions (CSP)'!$V$5*Model!$AN$3539*AVERAGE('Assumptions (CSP)'!$AJ$2:$AL$2)/10^9),0)</f>
        <v>-0.01411719618</v>
      </c>
      <c r="BB3690" s="95">
        <f>IF($AN$3539&gt;0,IPMT('Assumptions (CSP)'!$V$7,Model!AK$1,'Assumptions (CSP)'!$V$10,'Assumptions (CSP)'!$V$5*Model!$AN$3539*AVERAGE('Assumptions (CSP)'!$AJ$2:$AL$2)/10^9),0)</f>
        <v>-0.00722235067</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-0.08041306</v>
      </c>
      <c r="AP3691" s="95">
        <f>IF($AO$3539&gt;0,IPMT('Assumptions (CSP)'!$V$7,Model!X$1,'Assumptions (CSP)'!$V$10,'Assumptions (CSP)'!$V$5*Model!$AO$3539*AVERAGE('Assumptions (CSP)'!$AK$2:$AM$2)/10^9),0)</f>
        <v>-0.07661586409</v>
      </c>
      <c r="AQ3691" s="95">
        <f>IF($AO$3539&gt;0,IPMT('Assumptions (CSP)'!$V$7,Model!Y$1,'Assumptions (CSP)'!$V$10,'Assumptions (CSP)'!$V$5*Model!$AO$3539*AVERAGE('Assumptions (CSP)'!$AK$2:$AM$2)/10^9),0)</f>
        <v>-0.07263830137</v>
      </c>
      <c r="AR3691" s="95">
        <f>IF($AO$3539&gt;0,IPMT('Assumptions (CSP)'!$V$7,Model!Z$1,'Assumptions (CSP)'!$V$10,'Assumptions (CSP)'!$V$5*Model!$AO$3539*AVERAGE('Assumptions (CSP)'!$AK$2:$AM$2)/10^9),0)</f>
        <v>-0.06847180442</v>
      </c>
      <c r="AS3691" s="95">
        <f>IF($AO$3539&gt;0,IPMT('Assumptions (CSP)'!$V$7,Model!AA$1,'Assumptions (CSP)'!$V$10,'Assumptions (CSP)'!$V$5*Model!$AO$3539*AVERAGE('Assumptions (CSP)'!$AK$2:$AM$2)/10^9),0)</f>
        <v>-0.06410739886</v>
      </c>
      <c r="AT3691" s="95">
        <f>IF($AO$3539&gt;0,IPMT('Assumptions (CSP)'!$V$7,Model!AB$1,'Assumptions (CSP)'!$V$10,'Assumptions (CSP)'!$V$5*Model!$AO$3539*AVERAGE('Assumptions (CSP)'!$AK$2:$AM$2)/10^9),0)</f>
        <v>-0.05953568404</v>
      </c>
      <c r="AU3691" s="95">
        <f>IF($AO$3539&gt;0,IPMT('Assumptions (CSP)'!$V$7,Model!AC$1,'Assumptions (CSP)'!$V$10,'Assumptions (CSP)'!$V$5*Model!$AO$3539*AVERAGE('Assumptions (CSP)'!$AK$2:$AM$2)/10^9),0)</f>
        <v>-0.05474681277</v>
      </c>
      <c r="AV3691" s="95">
        <f>IF($AO$3539&gt;0,IPMT('Assumptions (CSP)'!$V$7,Model!AD$1,'Assumptions (CSP)'!$V$10,'Assumptions (CSP)'!$V$5*Model!$AO$3539*AVERAGE('Assumptions (CSP)'!$AK$2:$AM$2)/10^9),0)</f>
        <v>-0.04973047011</v>
      </c>
      <c r="AW3691" s="95">
        <f>IF($AO$3539&gt;0,IPMT('Assumptions (CSP)'!$V$7,Model!AE$1,'Assumptions (CSP)'!$V$10,'Assumptions (CSP)'!$V$5*Model!$AO$3539*AVERAGE('Assumptions (CSP)'!$AK$2:$AM$2)/10^9),0)</f>
        <v>-0.04447585118</v>
      </c>
      <c r="AX3691" s="95">
        <f>IF($AO$3539&gt;0,IPMT('Assumptions (CSP)'!$V$7,Model!AF$1,'Assumptions (CSP)'!$V$10,'Assumptions (CSP)'!$V$5*Model!$AO$3539*AVERAGE('Assumptions (CSP)'!$AK$2:$AM$2)/10^9),0)</f>
        <v>-0.03897163784</v>
      </c>
      <c r="AY3691" s="95">
        <f>IF($AO$3539&gt;0,IPMT('Assumptions (CSP)'!$V$7,Model!AG$1,'Assumptions (CSP)'!$V$10,'Assumptions (CSP)'!$V$5*Model!$AO$3539*AVERAGE('Assumptions (CSP)'!$AK$2:$AM$2)/10^9),0)</f>
        <v>-0.03320597438</v>
      </c>
      <c r="AZ3691" s="95">
        <f>IF($AO$3539&gt;0,IPMT('Assumptions (CSP)'!$V$7,Model!AH$1,'Assumptions (CSP)'!$V$10,'Assumptions (CSP)'!$V$5*Model!$AO$3539*AVERAGE('Assumptions (CSP)'!$AK$2:$AM$2)/10^9),0)</f>
        <v>-0.02716644189</v>
      </c>
      <c r="BA3691" s="95">
        <f>IF($AO$3539&gt;0,IPMT('Assumptions (CSP)'!$V$7,Model!AI$1,'Assumptions (CSP)'!$V$10,'Assumptions (CSP)'!$V$5*Model!$AO$3539*AVERAGE('Assumptions (CSP)'!$AK$2:$AM$2)/10^9),0)</f>
        <v>-0.02084003162</v>
      </c>
      <c r="BB3691" s="95">
        <f>IF($AO$3539&gt;0,IPMT('Assumptions (CSP)'!$V$7,Model!AJ$1,'Assumptions (CSP)'!$V$10,'Assumptions (CSP)'!$V$5*Model!$AO$3539*AVERAGE('Assumptions (CSP)'!$AK$2:$AM$2)/10^9),0)</f>
        <v>-0.01421311686</v>
      </c>
      <c r="BC3691" s="95">
        <f>IF($AO$3539&gt;0,IPMT('Assumptions (CSP)'!$V$7,Model!AK$1,'Assumptions (CSP)'!$V$10,'Assumptions (CSP)'!$V$5*Model!$AO$3539*AVERAGE('Assumptions (CSP)'!$AK$2:$AM$2)/10^9),0)</f>
        <v>-0.007271423642</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-0.08113053917</v>
      </c>
      <c r="AQ3692" s="95">
        <f>IF($AP$3539&gt;0,IPMT('Assumptions (CSP)'!$V$7,Model!X$1,'Assumptions (CSP)'!$V$10,'Assumptions (CSP)'!$V$5*Model!$AP$3539*AVERAGE('Assumptions (CSP)'!$AL$2:$AN$2)/10^9),0)</f>
        <v>-0.07729946308</v>
      </c>
      <c r="AR3692" s="95">
        <f>IF($AP$3539&gt;0,IPMT('Assumptions (CSP)'!$V$7,Model!Y$1,'Assumptions (CSP)'!$V$10,'Assumptions (CSP)'!$V$5*Model!$AP$3539*AVERAGE('Assumptions (CSP)'!$AL$2:$AN$2)/10^9),0)</f>
        <v>-0.07328641087</v>
      </c>
      <c r="AS3692" s="95">
        <f>IF($AP$3539&gt;0,IPMT('Assumptions (CSP)'!$V$7,Model!Z$1,'Assumptions (CSP)'!$V$10,'Assumptions (CSP)'!$V$5*Model!$AP$3539*AVERAGE('Assumptions (CSP)'!$AL$2:$AN$2)/10^9),0)</f>
        <v>-0.06908273868</v>
      </c>
      <c r="AT3692" s="95">
        <f>IF($AP$3539&gt;0,IPMT('Assumptions (CSP)'!$V$7,Model!AA$1,'Assumptions (CSP)'!$V$10,'Assumptions (CSP)'!$V$5*Model!$AP$3539*AVERAGE('Assumptions (CSP)'!$AL$2:$AN$2)/10^9),0)</f>
        <v>-0.06467939206</v>
      </c>
      <c r="AU3692" s="95">
        <f>IF($AP$3539&gt;0,IPMT('Assumptions (CSP)'!$V$7,Model!AB$1,'Assumptions (CSP)'!$V$10,'Assumptions (CSP)'!$V$5*Model!$AP$3539*AVERAGE('Assumptions (CSP)'!$AL$2:$AN$2)/10^9),0)</f>
        <v>-0.06006688648</v>
      </c>
      <c r="AV3692" s="95">
        <f>IF($AP$3539&gt;0,IPMT('Assumptions (CSP)'!$V$7,Model!AC$1,'Assumptions (CSP)'!$V$10,'Assumptions (CSP)'!$V$5*Model!$AP$3539*AVERAGE('Assumptions (CSP)'!$AL$2:$AN$2)/10^9),0)</f>
        <v>-0.05523528688</v>
      </c>
      <c r="AW3692" s="95">
        <f>IF($AP$3539&gt;0,IPMT('Assumptions (CSP)'!$V$7,Model!AD$1,'Assumptions (CSP)'!$V$10,'Assumptions (CSP)'!$V$5*Model!$AP$3539*AVERAGE('Assumptions (CSP)'!$AL$2:$AN$2)/10^9),0)</f>
        <v>-0.0501741863</v>
      </c>
      <c r="AX3692" s="95">
        <f>IF($AP$3539&gt;0,IPMT('Assumptions (CSP)'!$V$7,Model!AE$1,'Assumptions (CSP)'!$V$10,'Assumptions (CSP)'!$V$5*Model!$AP$3539*AVERAGE('Assumptions (CSP)'!$AL$2:$AN$2)/10^9),0)</f>
        <v>-0.04487268344</v>
      </c>
      <c r="AY3692" s="95">
        <f>IF($AP$3539&gt;0,IPMT('Assumptions (CSP)'!$V$7,Model!AF$1,'Assumptions (CSP)'!$V$10,'Assumptions (CSP)'!$V$5*Model!$AP$3539*AVERAGE('Assumptions (CSP)'!$AL$2:$AN$2)/10^9),0)</f>
        <v>-0.0393193592</v>
      </c>
      <c r="AZ3692" s="95">
        <f>IF($AP$3539&gt;0,IPMT('Assumptions (CSP)'!$V$7,Model!AG$1,'Assumptions (CSP)'!$V$10,'Assumptions (CSP)'!$V$5*Model!$AP$3539*AVERAGE('Assumptions (CSP)'!$AL$2:$AN$2)/10^9),0)</f>
        <v>-0.03350225206</v>
      </c>
      <c r="BA3692" s="95">
        <f>IF($AP$3539&gt;0,IPMT('Assumptions (CSP)'!$V$7,Model!AH$1,'Assumptions (CSP)'!$V$10,'Assumptions (CSP)'!$V$5*Model!$AP$3539*AVERAGE('Assumptions (CSP)'!$AL$2:$AN$2)/10^9),0)</f>
        <v>-0.02740883232</v>
      </c>
      <c r="BB3692" s="95">
        <f>IF($AP$3539&gt;0,IPMT('Assumptions (CSP)'!$V$7,Model!AI$1,'Assumptions (CSP)'!$V$10,'Assumptions (CSP)'!$V$5*Model!$AP$3539*AVERAGE('Assumptions (CSP)'!$AL$2:$AN$2)/10^9),0)</f>
        <v>-0.02102597515</v>
      </c>
      <c r="BC3692" s="95">
        <f>IF($AP$3539&gt;0,IPMT('Assumptions (CSP)'!$V$7,Model!AJ$1,'Assumptions (CSP)'!$V$10,'Assumptions (CSP)'!$V$5*Model!$AP$3539*AVERAGE('Assumptions (CSP)'!$AL$2:$AN$2)/10^9),0)</f>
        <v>-0.01433993227</v>
      </c>
      <c r="BD3692" s="95">
        <f>IF($AP$3539&gt;0,IPMT('Assumptions (CSP)'!$V$7,Model!AK$1,'Assumptions (CSP)'!$V$10,'Assumptions (CSP)'!$V$5*Model!$AP$3539*AVERAGE('Assumptions (CSP)'!$AL$2:$AN$2)/10^9),0)</f>
        <v>-0.007336302344</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-0.08206890592</v>
      </c>
      <c r="AR3693" s="95">
        <f>IF($AQ$3539&gt;0,IPMT('Assumptions (CSP)'!$V$7,Model!X$1,'Assumptions (CSP)'!$V$10,'Assumptions (CSP)'!$V$5*Model!$AQ$3539*AVERAGE('Assumptions (CSP)'!$AM$2:$AO$2)/10^9),0)</f>
        <v>-0.07819351908</v>
      </c>
      <c r="AS3693" s="95">
        <f>IF($AQ$3539&gt;0,IPMT('Assumptions (CSP)'!$V$7,Model!Y$1,'Assumptions (CSP)'!$V$10,'Assumptions (CSP)'!$V$5*Model!$AQ$3539*AVERAGE('Assumptions (CSP)'!$AM$2:$AO$2)/10^9),0)</f>
        <v>-0.07413405137</v>
      </c>
      <c r="AT3693" s="95">
        <f>IF($AQ$3539&gt;0,IPMT('Assumptions (CSP)'!$V$7,Model!Z$1,'Assumptions (CSP)'!$V$10,'Assumptions (CSP)'!$V$5*Model!$AQ$3539*AVERAGE('Assumptions (CSP)'!$AM$2:$AO$2)/10^9),0)</f>
        <v>-0.06988175894</v>
      </c>
      <c r="AU3693" s="95">
        <f>IF($AQ$3539&gt;0,IPMT('Assumptions (CSP)'!$V$7,Model!AA$1,'Assumptions (CSP)'!$V$10,'Assumptions (CSP)'!$V$5*Model!$AQ$3539*AVERAGE('Assumptions (CSP)'!$AM$2:$AO$2)/10^9),0)</f>
        <v>-0.06542748262</v>
      </c>
      <c r="AV3693" s="95">
        <f>IF($AQ$3539&gt;0,IPMT('Assumptions (CSP)'!$V$7,Model!AB$1,'Assumptions (CSP)'!$V$10,'Assumptions (CSP)'!$V$5*Model!$AQ$3539*AVERAGE('Assumptions (CSP)'!$AM$2:$AO$2)/10^9),0)</f>
        <v>-0.06076162818</v>
      </c>
      <c r="AW3693" s="95">
        <f>IF($AQ$3539&gt;0,IPMT('Assumptions (CSP)'!$V$7,Model!AC$1,'Assumptions (CSP)'!$V$10,'Assumptions (CSP)'!$V$5*Model!$AQ$3539*AVERAGE('Assumptions (CSP)'!$AM$2:$AO$2)/10^9),0)</f>
        <v>-0.05587414565</v>
      </c>
      <c r="AX3693" s="95">
        <f>IF($AQ$3539&gt;0,IPMT('Assumptions (CSP)'!$V$7,Model!AD$1,'Assumptions (CSP)'!$V$10,'Assumptions (CSP)'!$V$5*Model!$AQ$3539*AVERAGE('Assumptions (CSP)'!$AM$2:$AO$2)/10^9),0)</f>
        <v>-0.0507545077</v>
      </c>
      <c r="AY3693" s="95">
        <f>IF($AQ$3539&gt;0,IPMT('Assumptions (CSP)'!$V$7,Model!AE$1,'Assumptions (CSP)'!$V$10,'Assumptions (CSP)'!$V$5*Model!$AQ$3539*AVERAGE('Assumptions (CSP)'!$AM$2:$AO$2)/10^9),0)</f>
        <v>-0.04539168694</v>
      </c>
      <c r="AZ3693" s="95">
        <f>IF($AQ$3539&gt;0,IPMT('Assumptions (CSP)'!$V$7,Model!AF$1,'Assumptions (CSP)'!$V$10,'Assumptions (CSP)'!$V$5*Model!$AQ$3539*AVERAGE('Assumptions (CSP)'!$AM$2:$AO$2)/10^9),0)</f>
        <v>-0.03977413221</v>
      </c>
      <c r="BA3693" s="95">
        <f>IF($AQ$3539&gt;0,IPMT('Assumptions (CSP)'!$V$7,Model!AG$1,'Assumptions (CSP)'!$V$10,'Assumptions (CSP)'!$V$5*Model!$AQ$3539*AVERAGE('Assumptions (CSP)'!$AM$2:$AO$2)/10^9),0)</f>
        <v>-0.03388974362</v>
      </c>
      <c r="BB3693" s="95">
        <f>IF($AQ$3539&gt;0,IPMT('Assumptions (CSP)'!$V$7,Model!AH$1,'Assumptions (CSP)'!$V$10,'Assumptions (CSP)'!$V$5*Model!$AQ$3539*AVERAGE('Assumptions (CSP)'!$AM$2:$AO$2)/10^9),0)</f>
        <v>-0.02772584657</v>
      </c>
      <c r="BC3693" s="95">
        <f>IF($AQ$3539&gt;0,IPMT('Assumptions (CSP)'!$V$7,Model!AI$1,'Assumptions (CSP)'!$V$10,'Assumptions (CSP)'!$V$5*Model!$AQ$3539*AVERAGE('Assumptions (CSP)'!$AM$2:$AO$2)/10^9),0)</f>
        <v>-0.02126916441</v>
      </c>
      <c r="BD3693" s="95">
        <f>IF($AQ$3539&gt;0,IPMT('Assumptions (CSP)'!$V$7,Model!AJ$1,'Assumptions (CSP)'!$V$10,'Assumptions (CSP)'!$V$5*Model!$AQ$3539*AVERAGE('Assumptions (CSP)'!$AM$2:$AO$2)/10^9),0)</f>
        <v>-0.01450578986</v>
      </c>
      <c r="BE3693" s="95">
        <f>IF($AQ$3539&gt;0,IPMT('Assumptions (CSP)'!$V$7,Model!AK$1,'Assumptions (CSP)'!$V$10,'Assumptions (CSP)'!$V$5*Model!$AQ$3539*AVERAGE('Assumptions (CSP)'!$AM$2:$AO$2)/10^9),0)</f>
        <v>-0.007421155006</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-0.08311228444</v>
      </c>
      <c r="AS3694" s="95">
        <f>IF($AR$3539&gt;0,IPMT('Assumptions (CSP)'!$V$7,Model!X$1,'Assumptions (CSP)'!$V$10,'Assumptions (CSP)'!$V$5*Model!$AR$3539*AVERAGE('Assumptions (CSP)'!$AN$2:$AP$2)/10^9),0)</f>
        <v>-0.07918762809</v>
      </c>
      <c r="AT3694" s="95">
        <f>IF($AR$3539&gt;0,IPMT('Assumptions (CSP)'!$V$7,Model!Y$1,'Assumptions (CSP)'!$V$10,'Assumptions (CSP)'!$V$5*Model!$AR$3539*AVERAGE('Assumptions (CSP)'!$AN$2:$AP$2)/10^9),0)</f>
        <v>-0.07507655055</v>
      </c>
      <c r="AU3694" s="95">
        <f>IF($AR$3539&gt;0,IPMT('Assumptions (CSP)'!$V$7,Model!Z$1,'Assumptions (CSP)'!$V$10,'Assumptions (CSP)'!$V$5*Model!$AR$3539*AVERAGE('Assumptions (CSP)'!$AN$2:$AP$2)/10^9),0)</f>
        <v>-0.07077019684</v>
      </c>
      <c r="AV3694" s="95">
        <f>IF($AR$3539&gt;0,IPMT('Assumptions (CSP)'!$V$7,Model!AA$1,'Assumptions (CSP)'!$V$10,'Assumptions (CSP)'!$V$5*Model!$AR$3539*AVERAGE('Assumptions (CSP)'!$AN$2:$AP$2)/10^9),0)</f>
        <v>-0.06625929132</v>
      </c>
      <c r="AW3694" s="95">
        <f>IF($AR$3539&gt;0,IPMT('Assumptions (CSP)'!$V$7,Model!AB$1,'Assumptions (CSP)'!$V$10,'Assumptions (CSP)'!$V$5*Model!$AR$3539*AVERAGE('Assumptions (CSP)'!$AN$2:$AP$2)/10^9),0)</f>
        <v>-0.0615341178</v>
      </c>
      <c r="AX3694" s="95">
        <f>IF($AR$3539&gt;0,IPMT('Assumptions (CSP)'!$V$7,Model!AC$1,'Assumptions (CSP)'!$V$10,'Assumptions (CSP)'!$V$5*Model!$AR$3539*AVERAGE('Assumptions (CSP)'!$AN$2:$AP$2)/10^9),0)</f>
        <v>-0.05658449853</v>
      </c>
      <c r="AY3694" s="95">
        <f>IF($AR$3539&gt;0,IPMT('Assumptions (CSP)'!$V$7,Model!AD$1,'Assumptions (CSP)'!$V$10,'Assumptions (CSP)'!$V$5*Model!$AR$3539*AVERAGE('Assumptions (CSP)'!$AN$2:$AP$2)/10^9),0)</f>
        <v>-0.05139977234</v>
      </c>
      <c r="AZ3694" s="95">
        <f>IF($AR$3539&gt;0,IPMT('Assumptions (CSP)'!$V$7,Model!AE$1,'Assumptions (CSP)'!$V$10,'Assumptions (CSP)'!$V$5*Model!$AR$3539*AVERAGE('Assumptions (CSP)'!$AN$2:$AP$2)/10^9),0)</f>
        <v>-0.04596877166</v>
      </c>
      <c r="BA3694" s="95">
        <f>IF($AR$3539&gt;0,IPMT('Assumptions (CSP)'!$V$7,Model!AF$1,'Assumptions (CSP)'!$V$10,'Assumptions (CSP)'!$V$5*Model!$AR$3539*AVERAGE('Assumptions (CSP)'!$AN$2:$AP$2)/10^9),0)</f>
        <v>-0.04027979845</v>
      </c>
      <c r="BB3694" s="95">
        <f>IF($AR$3539&gt;0,IPMT('Assumptions (CSP)'!$V$7,Model!AG$1,'Assumptions (CSP)'!$V$10,'Assumptions (CSP)'!$V$5*Model!$AR$3539*AVERAGE('Assumptions (CSP)'!$AN$2:$AP$2)/10^9),0)</f>
        <v>-0.03432059901</v>
      </c>
      <c r="BC3694" s="95">
        <f>IF($AR$3539&gt;0,IPMT('Assumptions (CSP)'!$V$7,Model!AH$1,'Assumptions (CSP)'!$V$10,'Assumptions (CSP)'!$V$5*Model!$AR$3539*AVERAGE('Assumptions (CSP)'!$AN$2:$AP$2)/10^9),0)</f>
        <v>-0.0280783376</v>
      </c>
      <c r="BD3694" s="95">
        <f>IF($AR$3539&gt;0,IPMT('Assumptions (CSP)'!$V$7,Model!AI$1,'Assumptions (CSP)'!$V$10,'Assumptions (CSP)'!$V$5*Model!$AR$3539*AVERAGE('Assumptions (CSP)'!$AN$2:$AP$2)/10^9),0)</f>
        <v>-0.02153956877</v>
      </c>
      <c r="BE3694" s="95">
        <f>IF($AR$3539&gt;0,IPMT('Assumptions (CSP)'!$V$7,Model!AJ$1,'Assumptions (CSP)'!$V$10,'Assumptions (CSP)'!$V$5*Model!$AR$3539*AVERAGE('Assumptions (CSP)'!$AN$2:$AP$2)/10^9),0)</f>
        <v>-0.01469020842</v>
      </c>
      <c r="BF3694" s="95">
        <f>IF($AR$3539&gt;0,IPMT('Assumptions (CSP)'!$V$7,Model!AK$1,'Assumptions (CSP)'!$V$10,'Assumptions (CSP)'!$V$5*Model!$AR$3539*AVERAGE('Assumptions (CSP)'!$AN$2:$AP$2)/10^9),0)</f>
        <v>-0.007515503452</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-0.08421613297</v>
      </c>
      <c r="AT3695" s="95">
        <f>IF($AS$3539&gt;0,IPMT('Assumptions (CSP)'!$V$7,Model!X$1,'Assumptions (CSP)'!$V$10,'Assumptions (CSP)'!$V$5*Model!$AS$3539*AVERAGE('Assumptions (CSP)'!$AO$2:$AQ$2)/10^9),0)</f>
        <v>-0.08023935163</v>
      </c>
      <c r="AU3695" s="95">
        <f>IF($AS$3539&gt;0,IPMT('Assumptions (CSP)'!$V$7,Model!Y$1,'Assumptions (CSP)'!$V$10,'Assumptions (CSP)'!$V$5*Model!$AS$3539*AVERAGE('Assumptions (CSP)'!$AO$2:$AQ$2)/10^9),0)</f>
        <v>-0.07607367318</v>
      </c>
      <c r="AV3695" s="95">
        <f>IF($AS$3539&gt;0,IPMT('Assumptions (CSP)'!$V$7,Model!Z$1,'Assumptions (CSP)'!$V$10,'Assumptions (CSP)'!$V$5*Model!$AS$3539*AVERAGE('Assumptions (CSP)'!$AO$2:$AQ$2)/10^9),0)</f>
        <v>-0.07171012501</v>
      </c>
      <c r="AW3695" s="95">
        <f>IF($AS$3539&gt;0,IPMT('Assumptions (CSP)'!$V$7,Model!AA$1,'Assumptions (CSP)'!$V$10,'Assumptions (CSP)'!$V$5*Model!$AS$3539*AVERAGE('Assumptions (CSP)'!$AO$2:$AQ$2)/10^9),0)</f>
        <v>-0.0671393083</v>
      </c>
      <c r="AX3695" s="95">
        <f>IF($AS$3539&gt;0,IPMT('Assumptions (CSP)'!$V$7,Model!AB$1,'Assumptions (CSP)'!$V$10,'Assumptions (CSP)'!$V$5*Model!$AS$3539*AVERAGE('Assumptions (CSP)'!$AO$2:$AQ$2)/10^9),0)</f>
        <v>-0.06235137779</v>
      </c>
      <c r="AY3695" s="95">
        <f>IF($AS$3539&gt;0,IPMT('Assumptions (CSP)'!$V$7,Model!AC$1,'Assumptions (CSP)'!$V$10,'Assumptions (CSP)'!$V$5*Model!$AS$3539*AVERAGE('Assumptions (CSP)'!$AO$2:$AQ$2)/10^9),0)</f>
        <v>-0.05733602059</v>
      </c>
      <c r="AZ3695" s="95">
        <f>IF($AS$3539&gt;0,IPMT('Assumptions (CSP)'!$V$7,Model!AD$1,'Assumptions (CSP)'!$V$10,'Assumptions (CSP)'!$V$5*Model!$AS$3539*AVERAGE('Assumptions (CSP)'!$AO$2:$AQ$2)/10^9),0)</f>
        <v>-0.05208243391</v>
      </c>
      <c r="BA3695" s="95">
        <f>IF($AS$3539&gt;0,IPMT('Assumptions (CSP)'!$V$7,Model!AE$1,'Assumptions (CSP)'!$V$10,'Assumptions (CSP)'!$V$5*Model!$AS$3539*AVERAGE('Assumptions (CSP)'!$AO$2:$AQ$2)/10^9),0)</f>
        <v>-0.04657930187</v>
      </c>
      <c r="BB3695" s="95">
        <f>IF($AS$3539&gt;0,IPMT('Assumptions (CSP)'!$V$7,Model!AF$1,'Assumptions (CSP)'!$V$10,'Assumptions (CSP)'!$V$5*Model!$AS$3539*AVERAGE('Assumptions (CSP)'!$AO$2:$AQ$2)/10^9),0)</f>
        <v>-0.04081477106</v>
      </c>
      <c r="BC3695" s="95">
        <f>IF($AS$3539&gt;0,IPMT('Assumptions (CSP)'!$V$7,Model!AG$1,'Assumptions (CSP)'!$V$10,'Assumptions (CSP)'!$V$5*Model!$AS$3539*AVERAGE('Assumptions (CSP)'!$AO$2:$AQ$2)/10^9),0)</f>
        <v>-0.03477642504</v>
      </c>
      <c r="BD3695" s="95">
        <f>IF($AS$3539&gt;0,IPMT('Assumptions (CSP)'!$V$7,Model!AH$1,'Assumptions (CSP)'!$V$10,'Assumptions (CSP)'!$V$5*Model!$AS$3539*AVERAGE('Assumptions (CSP)'!$AO$2:$AQ$2)/10^9),0)</f>
        <v>-0.02845125758</v>
      </c>
      <c r="BE3695" s="95">
        <f>IF($AS$3539&gt;0,IPMT('Assumptions (CSP)'!$V$7,Model!AI$1,'Assumptions (CSP)'!$V$10,'Assumptions (CSP)'!$V$5*Model!$AS$3539*AVERAGE('Assumptions (CSP)'!$AO$2:$AQ$2)/10^9),0)</f>
        <v>-0.02182564466</v>
      </c>
      <c r="BF3695" s="95">
        <f>IF($AS$3539&gt;0,IPMT('Assumptions (CSP)'!$V$7,Model!AJ$1,'Assumptions (CSP)'!$V$10,'Assumptions (CSP)'!$V$5*Model!$AS$3539*AVERAGE('Assumptions (CSP)'!$AO$2:$AQ$2)/10^9),0)</f>
        <v>-0.01488531513</v>
      </c>
      <c r="BG3695" s="95">
        <f>IF($AS$3539&gt;0,IPMT('Assumptions (CSP)'!$V$7,Model!AK$1,'Assumptions (CSP)'!$V$10,'Assumptions (CSP)'!$V$5*Model!$AS$3539*AVERAGE('Assumptions (CSP)'!$AO$2:$AQ$2)/10^9),0)</f>
        <v>-0.007615319952</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-0.08535931576</v>
      </c>
      <c r="AU3696" s="95">
        <f>IF($AT$3539&gt;0,IPMT('Assumptions (CSP)'!$V$7,Model!X$1,'Assumptions (CSP)'!$V$10,'Assumptions (CSP)'!$V$5*Model!$AT$3539*AVERAGE('Assumptions (CSP)'!$AP$2:$AR$2)/10^9),0)</f>
        <v>-0.08132855204</v>
      </c>
      <c r="AV3696" s="95">
        <f>IF($AT$3539&gt;0,IPMT('Assumptions (CSP)'!$V$7,Model!Y$1,'Assumptions (CSP)'!$V$10,'Assumptions (CSP)'!$V$5*Model!$AT$3539*AVERAGE('Assumptions (CSP)'!$AP$2:$AR$2)/10^9),0)</f>
        <v>-0.07710632704</v>
      </c>
      <c r="AW3696" s="95">
        <f>IF($AT$3539&gt;0,IPMT('Assumptions (CSP)'!$V$7,Model!Z$1,'Assumptions (CSP)'!$V$10,'Assumptions (CSP)'!$V$5*Model!$AT$3539*AVERAGE('Assumptions (CSP)'!$AP$2:$AR$2)/10^9),0)</f>
        <v>-0.07268354635</v>
      </c>
      <c r="AX3696" s="95">
        <f>IF($AT$3539&gt;0,IPMT('Assumptions (CSP)'!$V$7,Model!AA$1,'Assumptions (CSP)'!$V$10,'Assumptions (CSP)'!$V$5*Model!$AT$3539*AVERAGE('Assumptions (CSP)'!$AP$2:$AR$2)/10^9),0)</f>
        <v>-0.06805068358</v>
      </c>
      <c r="AY3696" s="95">
        <f>IF($AT$3539&gt;0,IPMT('Assumptions (CSP)'!$V$7,Model!AB$1,'Assumptions (CSP)'!$V$10,'Assumptions (CSP)'!$V$5*Model!$AT$3539*AVERAGE('Assumptions (CSP)'!$AP$2:$AR$2)/10^9),0)</f>
        <v>-0.06319775983</v>
      </c>
      <c r="AZ3696" s="95">
        <f>IF($AT$3539&gt;0,IPMT('Assumptions (CSP)'!$V$7,Model!AC$1,'Assumptions (CSP)'!$V$10,'Assumptions (CSP)'!$V$5*Model!$AT$3539*AVERAGE('Assumptions (CSP)'!$AP$2:$AR$2)/10^9),0)</f>
        <v>-0.0581143222</v>
      </c>
      <c r="BA3696" s="95">
        <f>IF($AT$3539&gt;0,IPMT('Assumptions (CSP)'!$V$7,Model!AD$1,'Assumptions (CSP)'!$V$10,'Assumptions (CSP)'!$V$5*Model!$AT$3539*AVERAGE('Assumptions (CSP)'!$AP$2:$AR$2)/10^9),0)</f>
        <v>-0.05278942129</v>
      </c>
      <c r="BB3696" s="95">
        <f>IF($AT$3539&gt;0,IPMT('Assumptions (CSP)'!$V$7,Model!AE$1,'Assumptions (CSP)'!$V$10,'Assumptions (CSP)'!$V$5*Model!$AT$3539*AVERAGE('Assumptions (CSP)'!$AP$2:$AR$2)/10^9),0)</f>
        <v>-0.04721158757</v>
      </c>
      <c r="BC3696" s="95">
        <f>IF($AT$3539&gt;0,IPMT('Assumptions (CSP)'!$V$7,Model!AF$1,'Assumptions (CSP)'!$V$10,'Assumptions (CSP)'!$V$5*Model!$AT$3539*AVERAGE('Assumptions (CSP)'!$AP$2:$AR$2)/10^9),0)</f>
        <v>-0.04136880676</v>
      </c>
      <c r="BD3696" s="95">
        <f>IF($AT$3539&gt;0,IPMT('Assumptions (CSP)'!$V$7,Model!AG$1,'Assumptions (CSP)'!$V$10,'Assumptions (CSP)'!$V$5*Model!$AT$3539*AVERAGE('Assumptions (CSP)'!$AP$2:$AR$2)/10^9),0)</f>
        <v>-0.03524849386</v>
      </c>
      <c r="BE3696" s="95">
        <f>IF($AT$3539&gt;0,IPMT('Assumptions (CSP)'!$V$7,Model!AH$1,'Assumptions (CSP)'!$V$10,'Assumptions (CSP)'!$V$5*Model!$AT$3539*AVERAGE('Assumptions (CSP)'!$AP$2:$AR$2)/10^9),0)</f>
        <v>-0.0288374661</v>
      </c>
      <c r="BF3696" s="95">
        <f>IF($AT$3539&gt;0,IPMT('Assumptions (CSP)'!$V$7,Model!AI$1,'Assumptions (CSP)'!$V$10,'Assumptions (CSP)'!$V$5*Model!$AT$3539*AVERAGE('Assumptions (CSP)'!$AP$2:$AR$2)/10^9),0)</f>
        <v>-0.02212191452</v>
      </c>
      <c r="BG3696" s="95">
        <f>IF($AT$3539&gt;0,IPMT('Assumptions (CSP)'!$V$7,Model!AJ$1,'Assumptions (CSP)'!$V$10,'Assumptions (CSP)'!$V$5*Model!$AT$3539*AVERAGE('Assumptions (CSP)'!$AP$2:$AR$2)/10^9),0)</f>
        <v>-0.01508737424</v>
      </c>
      <c r="BH3696" s="95">
        <f>IF($AT$3539&gt;0,IPMT('Assumptions (CSP)'!$V$7,Model!AK$1,'Assumptions (CSP)'!$V$10,'Assumptions (CSP)'!$V$5*Model!$AT$3539*AVERAGE('Assumptions (CSP)'!$AP$2:$AR$2)/10^9),0)</f>
        <v>-0.00771869329</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-0.08663655778</v>
      </c>
      <c r="AV3697" s="95">
        <f>IF($AU$3539&gt;0,IPMT('Assumptions (CSP)'!$V$7,Model!X$1,'Assumptions (CSP)'!$V$10,'Assumptions (CSP)'!$V$5*Model!$AU$3539*AVERAGE('Assumptions (CSP)'!$AQ$2:$AS$2)/10^9),0)</f>
        <v>-0.08254548124</v>
      </c>
      <c r="AW3697" s="95">
        <f>IF($AU$3539&gt;0,IPMT('Assumptions (CSP)'!$V$7,Model!Y$1,'Assumptions (CSP)'!$V$10,'Assumptions (CSP)'!$V$5*Model!$AU$3539*AVERAGE('Assumptions (CSP)'!$AQ$2:$AS$2)/10^9),0)</f>
        <v>-0.07826007857</v>
      </c>
      <c r="AX3697" s="95">
        <f>IF($AU$3539&gt;0,IPMT('Assumptions (CSP)'!$V$7,Model!Z$1,'Assumptions (CSP)'!$V$10,'Assumptions (CSP)'!$V$5*Model!$AU$3539*AVERAGE('Assumptions (CSP)'!$AQ$2:$AS$2)/10^9),0)</f>
        <v>-0.07377111926</v>
      </c>
      <c r="AY3697" s="95">
        <f>IF($AU$3539&gt;0,IPMT('Assumptions (CSP)'!$V$7,Model!AA$1,'Assumptions (CSP)'!$V$10,'Assumptions (CSP)'!$V$5*Model!$AU$3539*AVERAGE('Assumptions (CSP)'!$AQ$2:$AS$2)/10^9),0)</f>
        <v>-0.06906893439</v>
      </c>
      <c r="AZ3697" s="95">
        <f>IF($AU$3539&gt;0,IPMT('Assumptions (CSP)'!$V$7,Model!AB$1,'Assumptions (CSP)'!$V$10,'Assumptions (CSP)'!$V$5*Model!$AU$3539*AVERAGE('Assumptions (CSP)'!$AQ$2:$AS$2)/10^9),0)</f>
        <v>-0.06414339574</v>
      </c>
      <c r="BA3697" s="95">
        <f>IF($AU$3539&gt;0,IPMT('Assumptions (CSP)'!$V$7,Model!AC$1,'Assumptions (CSP)'!$V$10,'Assumptions (CSP)'!$V$5*Model!$AU$3539*AVERAGE('Assumptions (CSP)'!$AQ$2:$AS$2)/10^9),0)</f>
        <v>-0.05898389401</v>
      </c>
      <c r="BB3697" s="95">
        <f>IF($AU$3539&gt;0,IPMT('Assumptions (CSP)'!$V$7,Model!AD$1,'Assumptions (CSP)'!$V$10,'Assumptions (CSP)'!$V$5*Model!$AU$3539*AVERAGE('Assumptions (CSP)'!$AQ$2:$AS$2)/10^9),0)</f>
        <v>-0.05357931594</v>
      </c>
      <c r="BC3697" s="95">
        <f>IF($AU$3539&gt;0,IPMT('Assumptions (CSP)'!$V$7,Model!AE$1,'Assumptions (CSP)'!$V$10,'Assumptions (CSP)'!$V$5*Model!$AU$3539*AVERAGE('Assumptions (CSP)'!$AQ$2:$AS$2)/10^9),0)</f>
        <v>-0.04791802041</v>
      </c>
      <c r="BD3697" s="95">
        <f>IF($AU$3539&gt;0,IPMT('Assumptions (CSP)'!$V$7,Model!AF$1,'Assumptions (CSP)'!$V$10,'Assumptions (CSP)'!$V$5*Model!$AU$3539*AVERAGE('Assumptions (CSP)'!$AQ$2:$AS$2)/10^9),0)</f>
        <v>-0.04198781334</v>
      </c>
      <c r="BE3697" s="95">
        <f>IF($AU$3539&gt;0,IPMT('Assumptions (CSP)'!$V$7,Model!AG$1,'Assumptions (CSP)'!$V$10,'Assumptions (CSP)'!$V$5*Model!$AU$3539*AVERAGE('Assumptions (CSP)'!$AQ$2:$AS$2)/10^9),0)</f>
        <v>-0.03577592144</v>
      </c>
      <c r="BF3697" s="95">
        <f>IF($AU$3539&gt;0,IPMT('Assumptions (CSP)'!$V$7,Model!AH$1,'Assumptions (CSP)'!$V$10,'Assumptions (CSP)'!$V$5*Model!$AU$3539*AVERAGE('Assumptions (CSP)'!$AQ$2:$AS$2)/10^9),0)</f>
        <v>-0.02926896468</v>
      </c>
      <c r="BG3697" s="95">
        <f>IF($AU$3539&gt;0,IPMT('Assumptions (CSP)'!$V$7,Model!AI$1,'Assumptions (CSP)'!$V$10,'Assumptions (CSP)'!$V$5*Model!$AU$3539*AVERAGE('Assumptions (CSP)'!$AQ$2:$AS$2)/10^9),0)</f>
        <v>-0.02245292747</v>
      </c>
      <c r="BH3697" s="95">
        <f>IF($AU$3539&gt;0,IPMT('Assumptions (CSP)'!$V$7,Model!AJ$1,'Assumptions (CSP)'!$V$10,'Assumptions (CSP)'!$V$5*Model!$AU$3539*AVERAGE('Assumptions (CSP)'!$AQ$2:$AS$2)/10^9),0)</f>
        <v>-0.01531312849</v>
      </c>
      <c r="BI3697" s="95">
        <f>IF($AU$3539&gt;0,IPMT('Assumptions (CSP)'!$V$7,Model!AK$1,'Assumptions (CSP)'!$V$10,'Assumptions (CSP)'!$V$5*Model!$AU$3539*AVERAGE('Assumptions (CSP)'!$AQ$2:$AS$2)/10^9),0)</f>
        <v>-0.007834189054</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-0.08801231524</v>
      </c>
      <c r="AW3698" s="95">
        <f>IF($AV$3539&gt;0,IPMT('Assumptions (CSP)'!$V$7,Model!X$1,'Assumptions (CSP)'!$V$10,'Assumptions (CSP)'!$V$5*Model!$AV$3539*AVERAGE('Assumptions (CSP)'!$AR$2:$AT$2)/10^9),0)</f>
        <v>-0.08385627387</v>
      </c>
      <c r="AX3698" s="95">
        <f>IF($AV$3539&gt;0,IPMT('Assumptions (CSP)'!$V$7,Model!Y$1,'Assumptions (CSP)'!$V$10,'Assumptions (CSP)'!$V$5*Model!$AV$3539*AVERAGE('Assumptions (CSP)'!$AR$2:$AT$2)/10^9),0)</f>
        <v>-0.07950282054</v>
      </c>
      <c r="AY3698" s="95">
        <f>IF($AV$3539&gt;0,IPMT('Assumptions (CSP)'!$V$7,Model!Z$1,'Assumptions (CSP)'!$V$10,'Assumptions (CSP)'!$V$5*Model!$AV$3539*AVERAGE('Assumptions (CSP)'!$AR$2:$AT$2)/10^9),0)</f>
        <v>-0.07494257817</v>
      </c>
      <c r="AZ3698" s="95">
        <f>IF($AV$3539&gt;0,IPMT('Assumptions (CSP)'!$V$7,Model!AA$1,'Assumptions (CSP)'!$V$10,'Assumptions (CSP)'!$V$5*Model!$AV$3539*AVERAGE('Assumptions (CSP)'!$AR$2:$AT$2)/10^9),0)</f>
        <v>-0.0701657243</v>
      </c>
      <c r="BA3698" s="95">
        <f>IF($AV$3539&gt;0,IPMT('Assumptions (CSP)'!$V$7,Model!AB$1,'Assumptions (CSP)'!$V$10,'Assumptions (CSP)'!$V$5*Model!$AV$3539*AVERAGE('Assumptions (CSP)'!$AR$2:$AT$2)/10^9),0)</f>
        <v>-0.06516196986</v>
      </c>
      <c r="BB3698" s="95">
        <f>IF($AV$3539&gt;0,IPMT('Assumptions (CSP)'!$V$7,Model!AC$1,'Assumptions (CSP)'!$V$10,'Assumptions (CSP)'!$V$5*Model!$AV$3539*AVERAGE('Assumptions (CSP)'!$AR$2:$AT$2)/10^9),0)</f>
        <v>-0.05992053708</v>
      </c>
      <c r="BC3698" s="95">
        <f>IF($AV$3539&gt;0,IPMT('Assumptions (CSP)'!$V$7,Model!AD$1,'Assumptions (CSP)'!$V$10,'Assumptions (CSP)'!$V$5*Model!$AV$3539*AVERAGE('Assumptions (CSP)'!$AR$2:$AT$2)/10^9),0)</f>
        <v>-0.05443013625</v>
      </c>
      <c r="BD3698" s="95">
        <f>IF($AV$3539&gt;0,IPMT('Assumptions (CSP)'!$V$7,Model!AE$1,'Assumptions (CSP)'!$V$10,'Assumptions (CSP)'!$V$5*Model!$AV$3539*AVERAGE('Assumptions (CSP)'!$AR$2:$AT$2)/10^9),0)</f>
        <v>-0.04867894138</v>
      </c>
      <c r="BE3698" s="95">
        <f>IF($AV$3539&gt;0,IPMT('Assumptions (CSP)'!$V$7,Model!AF$1,'Assumptions (CSP)'!$V$10,'Assumptions (CSP)'!$V$5*Model!$AV$3539*AVERAGE('Assumptions (CSP)'!$AR$2:$AT$2)/10^9),0)</f>
        <v>-0.04265456476</v>
      </c>
      <c r="BF3698" s="95">
        <f>IF($AV$3539&gt;0,IPMT('Assumptions (CSP)'!$V$7,Model!AG$1,'Assumptions (CSP)'!$V$10,'Assumptions (CSP)'!$V$5*Model!$AV$3539*AVERAGE('Assumptions (CSP)'!$AR$2:$AT$2)/10^9),0)</f>
        <v>-0.03634403024</v>
      </c>
      <c r="BG3698" s="95">
        <f>IF($AV$3539&gt;0,IPMT('Assumptions (CSP)'!$V$7,Model!AH$1,'Assumptions (CSP)'!$V$10,'Assumptions (CSP)'!$V$5*Model!$AV$3539*AVERAGE('Assumptions (CSP)'!$AR$2:$AT$2)/10^9),0)</f>
        <v>-0.02973374534</v>
      </c>
      <c r="BH3698" s="95">
        <f>IF($AV$3539&gt;0,IPMT('Assumptions (CSP)'!$V$7,Model!AI$1,'Assumptions (CSP)'!$V$10,'Assumptions (CSP)'!$V$5*Model!$AV$3539*AVERAGE('Assumptions (CSP)'!$AR$2:$AT$2)/10^9),0)</f>
        <v>-0.0228094719</v>
      </c>
      <c r="BI3698" s="95">
        <f>IF($AV$3539&gt;0,IPMT('Assumptions (CSP)'!$V$7,Model!AJ$1,'Assumptions (CSP)'!$V$10,'Assumptions (CSP)'!$V$5*Model!$AV$3539*AVERAGE('Assumptions (CSP)'!$AR$2:$AT$2)/10^9),0)</f>
        <v>-0.01555629547</v>
      </c>
      <c r="BJ3698" s="95">
        <f>IF($AV$3539&gt;0,IPMT('Assumptions (CSP)'!$V$7,Model!AK$1,'Assumptions (CSP)'!$V$10,'Assumptions (CSP)'!$V$5*Model!$AV$3539*AVERAGE('Assumptions (CSP)'!$AR$2:$AT$2)/10^9),0)</f>
        <v>-0.007958593166</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-0.08946386519</v>
      </c>
      <c r="AX3699" s="95">
        <f>IF($AW$3539&gt;0,IPMT('Assumptions (CSP)'!$V$7,Model!X$1,'Assumptions (CSP)'!$V$10,'Assumptions (CSP)'!$V$5*Model!$AW$3539*AVERAGE('Assumptions (CSP)'!$AS$2:$AU$2)/10^9),0)</f>
        <v>-0.08523927999</v>
      </c>
      <c r="AY3699" s="95">
        <f>IF($AW$3539&gt;0,IPMT('Assumptions (CSP)'!$V$7,Model!Y$1,'Assumptions (CSP)'!$V$10,'Assumptions (CSP)'!$V$5*Model!$AW$3539*AVERAGE('Assumptions (CSP)'!$AS$2:$AU$2)/10^9),0)</f>
        <v>-0.08081402699</v>
      </c>
      <c r="AZ3699" s="95">
        <f>IF($AW$3539&gt;0,IPMT('Assumptions (CSP)'!$V$7,Model!Z$1,'Assumptions (CSP)'!$V$10,'Assumptions (CSP)'!$V$5*Model!$AW$3539*AVERAGE('Assumptions (CSP)'!$AS$2:$AU$2)/10^9),0)</f>
        <v>-0.07617857447</v>
      </c>
      <c r="BA3699" s="95">
        <f>IF($AW$3539&gt;0,IPMT('Assumptions (CSP)'!$V$7,Model!AA$1,'Assumptions (CSP)'!$V$10,'Assumptions (CSP)'!$V$5*Model!$AW$3539*AVERAGE('Assumptions (CSP)'!$AS$2:$AU$2)/10^9),0)</f>
        <v>-0.07132293796</v>
      </c>
      <c r="BB3699" s="95">
        <f>IF($AW$3539&gt;0,IPMT('Assumptions (CSP)'!$V$7,Model!AB$1,'Assumptions (CSP)'!$V$10,'Assumptions (CSP)'!$V$5*Model!$AW$3539*AVERAGE('Assumptions (CSP)'!$AS$2:$AU$2)/10^9),0)</f>
        <v>-0.06623665871</v>
      </c>
      <c r="BC3699" s="95">
        <f>IF($AW$3539&gt;0,IPMT('Assumptions (CSP)'!$V$7,Model!AC$1,'Assumptions (CSP)'!$V$10,'Assumptions (CSP)'!$V$5*Model!$AW$3539*AVERAGE('Assumptions (CSP)'!$AS$2:$AU$2)/10^9),0)</f>
        <v>-0.0609087812</v>
      </c>
      <c r="BD3699" s="95">
        <f>IF($AW$3539&gt;0,IPMT('Assumptions (CSP)'!$V$7,Model!AD$1,'Assumptions (CSP)'!$V$10,'Assumptions (CSP)'!$V$5*Model!$AW$3539*AVERAGE('Assumptions (CSP)'!$AS$2:$AU$2)/10^9),0)</f>
        <v>-0.05532782951</v>
      </c>
      <c r="BE3699" s="95">
        <f>IF($AW$3539&gt;0,IPMT('Assumptions (CSP)'!$V$7,Model!AE$1,'Assumptions (CSP)'!$V$10,'Assumptions (CSP)'!$V$5*Model!$AW$3539*AVERAGE('Assumptions (CSP)'!$AS$2:$AU$2)/10^9),0)</f>
        <v>-0.04948178261</v>
      </c>
      <c r="BF3699" s="95">
        <f>IF($AW$3539&gt;0,IPMT('Assumptions (CSP)'!$V$7,Model!AF$1,'Assumptions (CSP)'!$V$10,'Assumptions (CSP)'!$V$5*Model!$AW$3539*AVERAGE('Assumptions (CSP)'!$AS$2:$AU$2)/10^9),0)</f>
        <v>-0.04335804848</v>
      </c>
      <c r="BG3699" s="95">
        <f>IF($AW$3539&gt;0,IPMT('Assumptions (CSP)'!$V$7,Model!AG$1,'Assumptions (CSP)'!$V$10,'Assumptions (CSP)'!$V$5*Model!$AW$3539*AVERAGE('Assumptions (CSP)'!$AS$2:$AU$2)/10^9),0)</f>
        <v>-0.03694343699</v>
      </c>
      <c r="BH3699" s="95">
        <f>IF($AW$3539&gt;0,IPMT('Assumptions (CSP)'!$V$7,Model!AH$1,'Assumptions (CSP)'!$V$10,'Assumptions (CSP)'!$V$5*Model!$AW$3539*AVERAGE('Assumptions (CSP)'!$AS$2:$AU$2)/10^9),0)</f>
        <v>-0.03022413144</v>
      </c>
      <c r="BI3699" s="95">
        <f>IF($AW$3539&gt;0,IPMT('Assumptions (CSP)'!$V$7,Model!AI$1,'Assumptions (CSP)'!$V$10,'Assumptions (CSP)'!$V$5*Model!$AW$3539*AVERAGE('Assumptions (CSP)'!$AS$2:$AU$2)/10^9),0)</f>
        <v>-0.02318565889</v>
      </c>
      <c r="BJ3699" s="95">
        <f>IF($AW$3539&gt;0,IPMT('Assumptions (CSP)'!$V$7,Model!AJ$1,'Assumptions (CSP)'!$V$10,'Assumptions (CSP)'!$V$5*Model!$AW$3539*AVERAGE('Assumptions (CSP)'!$AS$2:$AU$2)/10^9),0)</f>
        <v>-0.01581285889</v>
      </c>
      <c r="BK3699" s="95">
        <f>IF($AW$3539&gt;0,IPMT('Assumptions (CSP)'!$V$7,Model!AK$1,'Assumptions (CSP)'!$V$10,'Assumptions (CSP)'!$V$5*Model!$AW$3539*AVERAGE('Assumptions (CSP)'!$AS$2:$AU$2)/10^9),0)</f>
        <v>-0.008089850883</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-0.09095334813</v>
      </c>
      <c r="AY3700" s="95">
        <f>IF($AX$3539&gt;0,IPMT('Assumptions (CSP)'!$V$7,Model!X$1,'Assumptions (CSP)'!$V$10,'Assumptions (CSP)'!$V$5*Model!$AX$3539*AVERAGE('Assumptions (CSP)'!$AT$2:$AV$2)/10^9),0)</f>
        <v>-0.08665842786</v>
      </c>
      <c r="AZ3700" s="95">
        <f>IF($AX$3539&gt;0,IPMT('Assumptions (CSP)'!$V$7,Model!Y$1,'Assumptions (CSP)'!$V$10,'Assumptions (CSP)'!$V$5*Model!$AX$3539*AVERAGE('Assumptions (CSP)'!$AT$2:$AV$2)/10^9),0)</f>
        <v>-0.08215949887</v>
      </c>
      <c r="BA3700" s="95">
        <f>IF($AX$3539&gt;0,IPMT('Assumptions (CSP)'!$V$7,Model!Z$1,'Assumptions (CSP)'!$V$10,'Assumptions (CSP)'!$V$5*Model!$AX$3539*AVERAGE('Assumptions (CSP)'!$AT$2:$AV$2)/10^9),0)</f>
        <v>-0.07744687075</v>
      </c>
      <c r="BB3700" s="95">
        <f>IF($AX$3539&gt;0,IPMT('Assumptions (CSP)'!$V$7,Model!AA$1,'Assumptions (CSP)'!$V$10,'Assumptions (CSP)'!$V$5*Model!$AX$3539*AVERAGE('Assumptions (CSP)'!$AT$2:$AV$2)/10^9),0)</f>
        <v>-0.0725103928</v>
      </c>
      <c r="BC3700" s="95">
        <f>IF($AX$3539&gt;0,IPMT('Assumptions (CSP)'!$V$7,Model!AB$1,'Assumptions (CSP)'!$V$10,'Assumptions (CSP)'!$V$5*Model!$AX$3539*AVERAGE('Assumptions (CSP)'!$AT$2:$AV$2)/10^9),0)</f>
        <v>-0.06733943214</v>
      </c>
      <c r="BD3700" s="95">
        <f>IF($AX$3539&gt;0,IPMT('Assumptions (CSP)'!$V$7,Model!AC$1,'Assumptions (CSP)'!$V$10,'Assumptions (CSP)'!$V$5*Model!$AX$3539*AVERAGE('Assumptions (CSP)'!$AT$2:$AV$2)/10^9),0)</f>
        <v>-0.06192285085</v>
      </c>
      <c r="BE3700" s="95">
        <f>IF($AX$3539&gt;0,IPMT('Assumptions (CSP)'!$V$7,Model!AD$1,'Assumptions (CSP)'!$V$10,'Assumptions (CSP)'!$V$5*Model!$AX$3539*AVERAGE('Assumptions (CSP)'!$AT$2:$AV$2)/10^9),0)</f>
        <v>-0.05624898195</v>
      </c>
      <c r="BF3700" s="95">
        <f>IF($AX$3539&gt;0,IPMT('Assumptions (CSP)'!$V$7,Model!AE$1,'Assumptions (CSP)'!$V$10,'Assumptions (CSP)'!$V$5*Model!$AX$3539*AVERAGE('Assumptions (CSP)'!$AT$2:$AV$2)/10^9),0)</f>
        <v>-0.05030560428</v>
      </c>
      <c r="BG3700" s="95">
        <f>IF($AX$3539&gt;0,IPMT('Assumptions (CSP)'!$V$7,Model!AF$1,'Assumptions (CSP)'!$V$10,'Assumptions (CSP)'!$V$5*Model!$AX$3539*AVERAGE('Assumptions (CSP)'!$AT$2:$AV$2)/10^9),0)</f>
        <v>-0.04407991617</v>
      </c>
      <c r="BH3700" s="95">
        <f>IF($AX$3539&gt;0,IPMT('Assumptions (CSP)'!$V$7,Model!AG$1,'Assumptions (CSP)'!$V$10,'Assumptions (CSP)'!$V$5*Model!$AX$3539*AVERAGE('Assumptions (CSP)'!$AT$2:$AV$2)/10^9),0)</f>
        <v>-0.03755850788</v>
      </c>
      <c r="BI3700" s="95">
        <f>IF($AX$3539&gt;0,IPMT('Assumptions (CSP)'!$V$7,Model!AH$1,'Assumptions (CSP)'!$V$10,'Assumptions (CSP)'!$V$5*Model!$AX$3539*AVERAGE('Assumptions (CSP)'!$AT$2:$AV$2)/10^9),0)</f>
        <v>-0.03072733269</v>
      </c>
      <c r="BJ3700" s="95">
        <f>IF($AX$3539&gt;0,IPMT('Assumptions (CSP)'!$V$7,Model!AI$1,'Assumptions (CSP)'!$V$10,'Assumptions (CSP)'!$V$5*Model!$AX$3539*AVERAGE('Assumptions (CSP)'!$AT$2:$AV$2)/10^9),0)</f>
        <v>-0.02357167668</v>
      </c>
      <c r="BK3700" s="95">
        <f>IF($AX$3539&gt;0,IPMT('Assumptions (CSP)'!$V$7,Model!AJ$1,'Assumptions (CSP)'!$V$10,'Assumptions (CSP)'!$V$5*Model!$AX$3539*AVERAGE('Assumptions (CSP)'!$AT$2:$AV$2)/10^9),0)</f>
        <v>-0.01607612701</v>
      </c>
      <c r="BL3700" s="95">
        <f>IF($AX$3539&gt;0,IPMT('Assumptions (CSP)'!$V$7,Model!AK$1,'Assumptions (CSP)'!$V$10,'Assumptions (CSP)'!$V$5*Model!$AX$3539*AVERAGE('Assumptions (CSP)'!$AT$2:$AV$2)/10^9),0)</f>
        <v>-0.008224538724</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-0.09249566267</v>
      </c>
      <c r="AZ3701" s="95">
        <f>IF($AY$3539&gt;0,IPMT('Assumptions (CSP)'!$V$7,Model!X$1,'Assumptions (CSP)'!$V$10,'Assumptions (CSP)'!$V$5*Model!$AY$3539*AVERAGE('Assumptions (CSP)'!$AU$2:$AW$2)/10^9),0)</f>
        <v>-0.08812791255</v>
      </c>
      <c r="BA3701" s="95">
        <f>IF($AY$3539&gt;0,IPMT('Assumptions (CSP)'!$V$7,Model!Y$1,'Assumptions (CSP)'!$V$10,'Assumptions (CSP)'!$V$5*Model!$AY$3539*AVERAGE('Assumptions (CSP)'!$AU$2:$AW$2)/10^9),0)</f>
        <v>-0.0835526943</v>
      </c>
      <c r="BB3701" s="95">
        <f>IF($AY$3539&gt;0,IPMT('Assumptions (CSP)'!$V$7,Model!Z$1,'Assumptions (CSP)'!$V$10,'Assumptions (CSP)'!$V$5*Model!$AY$3539*AVERAGE('Assumptions (CSP)'!$AU$2:$AW$2)/10^9),0)</f>
        <v>-0.07876015318</v>
      </c>
      <c r="BC3701" s="95">
        <f>IF($AY$3539&gt;0,IPMT('Assumptions (CSP)'!$V$7,Model!AA$1,'Assumptions (CSP)'!$V$10,'Assumptions (CSP)'!$V$5*Model!$AY$3539*AVERAGE('Assumptions (CSP)'!$AU$2:$AW$2)/10^9),0)</f>
        <v>-0.07373996636</v>
      </c>
      <c r="BD3701" s="95">
        <f>IF($AY$3539&gt;0,IPMT('Assumptions (CSP)'!$V$7,Model!AB$1,'Assumptions (CSP)'!$V$10,'Assumptions (CSP)'!$V$5*Model!$AY$3539*AVERAGE('Assumptions (CSP)'!$AU$2:$AW$2)/10^9),0)</f>
        <v>-0.06848132067</v>
      </c>
      <c r="BE3701" s="95">
        <f>IF($AY$3539&gt;0,IPMT('Assumptions (CSP)'!$V$7,Model!AC$1,'Assumptions (CSP)'!$V$10,'Assumptions (CSP)'!$V$5*Model!$AY$3539*AVERAGE('Assumptions (CSP)'!$AU$2:$AW$2)/10^9),0)</f>
        <v>-0.0629728893</v>
      </c>
      <c r="BF3701" s="95">
        <f>IF($AY$3539&gt;0,IPMT('Assumptions (CSP)'!$V$7,Model!AD$1,'Assumptions (CSP)'!$V$10,'Assumptions (CSP)'!$V$5*Model!$AY$3539*AVERAGE('Assumptions (CSP)'!$AU$2:$AW$2)/10^9),0)</f>
        <v>-0.05720280745</v>
      </c>
      <c r="BG3701" s="95">
        <f>IF($AY$3539&gt;0,IPMT('Assumptions (CSP)'!$V$7,Model!AE$1,'Assumptions (CSP)'!$V$10,'Assumptions (CSP)'!$V$5*Model!$AY$3539*AVERAGE('Assumptions (CSP)'!$AU$2:$AW$2)/10^9),0)</f>
        <v>-0.05115864671</v>
      </c>
      <c r="BH3701" s="95">
        <f>IF($AY$3539&gt;0,IPMT('Assumptions (CSP)'!$V$7,Model!AF$1,'Assumptions (CSP)'!$V$10,'Assumptions (CSP)'!$V$5*Model!$AY$3539*AVERAGE('Assumptions (CSP)'!$AU$2:$AW$2)/10^9),0)</f>
        <v>-0.04482738833</v>
      </c>
      <c r="BI3701" s="95">
        <f>IF($AY$3539&gt;0,IPMT('Assumptions (CSP)'!$V$7,Model!AG$1,'Assumptions (CSP)'!$V$10,'Assumptions (CSP)'!$V$5*Model!$AY$3539*AVERAGE('Assumptions (CSP)'!$AU$2:$AW$2)/10^9),0)</f>
        <v>-0.03819539518</v>
      </c>
      <c r="BJ3701" s="95">
        <f>IF($AY$3539&gt;0,IPMT('Assumptions (CSP)'!$V$7,Model!AH$1,'Assumptions (CSP)'!$V$10,'Assumptions (CSP)'!$V$5*Model!$AY$3539*AVERAGE('Assumptions (CSP)'!$AU$2:$AW$2)/10^9),0)</f>
        <v>-0.03124838235</v>
      </c>
      <c r="BK3701" s="95">
        <f>IF($AY$3539&gt;0,IPMT('Assumptions (CSP)'!$V$7,Model!AI$1,'Assumptions (CSP)'!$V$10,'Assumptions (CSP)'!$V$5*Model!$AY$3539*AVERAGE('Assumptions (CSP)'!$AU$2:$AW$2)/10^9),0)</f>
        <v>-0.02397138642</v>
      </c>
      <c r="BL3701" s="95">
        <f>IF($AY$3539&gt;0,IPMT('Assumptions (CSP)'!$V$7,Model!AJ$1,'Assumptions (CSP)'!$V$10,'Assumptions (CSP)'!$V$5*Model!$AY$3539*AVERAGE('Assumptions (CSP)'!$AU$2:$AW$2)/10^9),0)</f>
        <v>-0.01634873318</v>
      </c>
      <c r="BM3701" s="95">
        <f>IF($AY$3539&gt;0,IPMT('Assumptions (CSP)'!$V$7,Model!AK$1,'Assumptions (CSP)'!$V$10,'Assumptions (CSP)'!$V$5*Model!$AY$3539*AVERAGE('Assumptions (CSP)'!$AU$2:$AW$2)/10^9),0)</f>
        <v>-0.00836400391</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-0.09406296617</v>
      </c>
      <c r="BA3702" s="95">
        <f>IF($AZ$3539&gt;0,IPMT('Assumptions (CSP)'!$V$7,Model!X$1,'Assumptions (CSP)'!$V$10,'Assumptions (CSP)'!$V$5*Model!$AZ$3539*AVERAGE('Assumptions (CSP)'!$AV$2:$AX$2)/10^9),0)</f>
        <v>-0.08962120621</v>
      </c>
      <c r="BB3702" s="95">
        <f>IF($AZ$3539&gt;0,IPMT('Assumptions (CSP)'!$V$7,Model!Y$1,'Assumptions (CSP)'!$V$10,'Assumptions (CSP)'!$V$5*Model!$AZ$3539*AVERAGE('Assumptions (CSP)'!$AV$2:$AX$2)/10^9),0)</f>
        <v>-0.08496846264</v>
      </c>
      <c r="BC3702" s="95">
        <f>IF($AZ$3539&gt;0,IPMT('Assumptions (CSP)'!$V$7,Model!Z$1,'Assumptions (CSP)'!$V$10,'Assumptions (CSP)'!$V$5*Model!$AZ$3539*AVERAGE('Assumptions (CSP)'!$AV$2:$AX$2)/10^9),0)</f>
        <v>-0.08009471375</v>
      </c>
      <c r="BD3702" s="95">
        <f>IF($AZ$3539&gt;0,IPMT('Assumptions (CSP)'!$V$7,Model!AA$1,'Assumptions (CSP)'!$V$10,'Assumptions (CSP)'!$V$5*Model!$AZ$3539*AVERAGE('Assumptions (CSP)'!$AV$2:$AX$2)/10^9),0)</f>
        <v>-0.07498946179</v>
      </c>
      <c r="BE3702" s="95">
        <f>IF($AZ$3539&gt;0,IPMT('Assumptions (CSP)'!$V$7,Model!AB$1,'Assumptions (CSP)'!$V$10,'Assumptions (CSP)'!$V$5*Model!$AZ$3539*AVERAGE('Assumptions (CSP)'!$AV$2:$AX$2)/10^9),0)</f>
        <v>-0.06964171037</v>
      </c>
      <c r="BF3702" s="95">
        <f>IF($AZ$3539&gt;0,IPMT('Assumptions (CSP)'!$V$7,Model!AC$1,'Assumptions (CSP)'!$V$10,'Assumptions (CSP)'!$V$5*Model!$AZ$3539*AVERAGE('Assumptions (CSP)'!$AV$2:$AX$2)/10^9),0)</f>
        <v>-0.06403994075</v>
      </c>
      <c r="BG3702" s="95">
        <f>IF($AZ$3539&gt;0,IPMT('Assumptions (CSP)'!$V$7,Model!AD$1,'Assumptions (CSP)'!$V$10,'Assumptions (CSP)'!$V$5*Model!$AZ$3539*AVERAGE('Assumptions (CSP)'!$AV$2:$AX$2)/10^9),0)</f>
        <v>-0.05817208707</v>
      </c>
      <c r="BH3702" s="95">
        <f>IF($AZ$3539&gt;0,IPMT('Assumptions (CSP)'!$V$7,Model!AE$1,'Assumptions (CSP)'!$V$10,'Assumptions (CSP)'!$V$5*Model!$AZ$3539*AVERAGE('Assumptions (CSP)'!$AV$2:$AX$2)/10^9),0)</f>
        <v>-0.05202551034</v>
      </c>
      <c r="BI3702" s="95">
        <f>IF($AZ$3539&gt;0,IPMT('Assumptions (CSP)'!$V$7,Model!AF$1,'Assumptions (CSP)'!$V$10,'Assumptions (CSP)'!$V$5*Model!$AZ$3539*AVERAGE('Assumptions (CSP)'!$AV$2:$AX$2)/10^9),0)</f>
        <v>-0.04558697122</v>
      </c>
      <c r="BJ3702" s="95">
        <f>IF($AZ$3539&gt;0,IPMT('Assumptions (CSP)'!$V$7,Model!AG$1,'Assumptions (CSP)'!$V$10,'Assumptions (CSP)'!$V$5*Model!$AZ$3539*AVERAGE('Assumptions (CSP)'!$AV$2:$AX$2)/10^9),0)</f>
        <v>-0.03884260149</v>
      </c>
      <c r="BK3702" s="95">
        <f>IF($AZ$3539&gt;0,IPMT('Assumptions (CSP)'!$V$7,Model!AH$1,'Assumptions (CSP)'!$V$10,'Assumptions (CSP)'!$V$5*Model!$AZ$3539*AVERAGE('Assumptions (CSP)'!$AV$2:$AX$2)/10^9),0)</f>
        <v>-0.0317778742</v>
      </c>
      <c r="BL3702" s="95">
        <f>IF($AZ$3539&gt;0,IPMT('Assumptions (CSP)'!$V$7,Model!AI$1,'Assumptions (CSP)'!$V$10,'Assumptions (CSP)'!$V$5*Model!$AZ$3539*AVERAGE('Assumptions (CSP)'!$AV$2:$AX$2)/10^9),0)</f>
        <v>-0.02437757236</v>
      </c>
      <c r="BM3702" s="95">
        <f>IF($AZ$3539&gt;0,IPMT('Assumptions (CSP)'!$V$7,Model!AJ$1,'Assumptions (CSP)'!$V$10,'Assumptions (CSP)'!$V$5*Model!$AZ$3539*AVERAGE('Assumptions (CSP)'!$AV$2:$AX$2)/10^9),0)</f>
        <v>-0.01662575619</v>
      </c>
      <c r="BN3702" s="95">
        <f>IF($AZ$3539&gt;0,IPMT('Assumptions (CSP)'!$V$7,Model!AK$1,'Assumptions (CSP)'!$V$10,'Assumptions (CSP)'!$V$5*Model!$AZ$3539*AVERAGE('Assumptions (CSP)'!$AV$2:$AX$2)/10^9),0)</f>
        <v>-0.008505728747</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-0.09562573723</v>
      </c>
      <c r="BB3703" s="95">
        <f>IF($BA$3539&gt;0,IPMT('Assumptions (CSP)'!$V$7,Model!X$1,'Assumptions (CSP)'!$V$10,'Assumptions (CSP)'!$V$5*Model!$BA$3539*AVERAGE('Assumptions (CSP)'!$AW$2:$AY$2)/10^9),0)</f>
        <v>-0.09111018144</v>
      </c>
      <c r="BC3703" s="95">
        <f>IF($BA$3539&gt;0,IPMT('Assumptions (CSP)'!$V$7,Model!Y$1,'Assumptions (CSP)'!$V$10,'Assumptions (CSP)'!$V$5*Model!$BA$3539*AVERAGE('Assumptions (CSP)'!$AW$2:$AY$2)/10^9),0)</f>
        <v>-0.08638013675</v>
      </c>
      <c r="BD3703" s="95">
        <f>IF($BA$3539&gt;0,IPMT('Assumptions (CSP)'!$V$7,Model!Z$1,'Assumptions (CSP)'!$V$10,'Assumptions (CSP)'!$V$5*Model!$BA$3539*AVERAGE('Assumptions (CSP)'!$AW$2:$AY$2)/10^9),0)</f>
        <v>-0.08142541494</v>
      </c>
      <c r="BE3703" s="95">
        <f>IF($BA$3539&gt;0,IPMT('Assumptions (CSP)'!$V$7,Model!AA$1,'Assumptions (CSP)'!$V$10,'Assumptions (CSP)'!$V$5*Model!$BA$3539*AVERAGE('Assumptions (CSP)'!$AW$2:$AY$2)/10^9),0)</f>
        <v>-0.07623534384</v>
      </c>
      <c r="BF3703" s="95">
        <f>IF($BA$3539&gt;0,IPMT('Assumptions (CSP)'!$V$7,Model!AB$1,'Assumptions (CSP)'!$V$10,'Assumptions (CSP)'!$V$5*Model!$BA$3539*AVERAGE('Assumptions (CSP)'!$AW$2:$AY$2)/10^9),0)</f>
        <v>-0.07079874436</v>
      </c>
      <c r="BG3703" s="95">
        <f>IF($BA$3539&gt;0,IPMT('Assumptions (CSP)'!$V$7,Model!AC$1,'Assumptions (CSP)'!$V$10,'Assumptions (CSP)'!$V$5*Model!$BA$3539*AVERAGE('Assumptions (CSP)'!$AW$2:$AY$2)/10^9),0)</f>
        <v>-0.06510390641</v>
      </c>
      <c r="BH3703" s="95">
        <f>IF($BA$3539&gt;0,IPMT('Assumptions (CSP)'!$V$7,Model!AD$1,'Assumptions (CSP)'!$V$10,'Assumptions (CSP)'!$V$5*Model!$BA$3539*AVERAGE('Assumptions (CSP)'!$AW$2:$AY$2)/10^9),0)</f>
        <v>-0.05913856365</v>
      </c>
      <c r="BI3703" s="95">
        <f>IF($BA$3539&gt;0,IPMT('Assumptions (CSP)'!$V$7,Model!AE$1,'Assumptions (CSP)'!$V$10,'Assumptions (CSP)'!$V$5*Model!$BA$3539*AVERAGE('Assumptions (CSP)'!$AW$2:$AY$2)/10^9),0)</f>
        <v>-0.05288986712</v>
      </c>
      <c r="BJ3703" s="95">
        <f>IF($BA$3539&gt;0,IPMT('Assumptions (CSP)'!$V$7,Model!AF$1,'Assumptions (CSP)'!$V$10,'Assumptions (CSP)'!$V$5*Model!$BA$3539*AVERAGE('Assumptions (CSP)'!$AW$2:$AY$2)/10^9),0)</f>
        <v>-0.04634435749</v>
      </c>
      <c r="BK3703" s="95">
        <f>IF($BA$3539&gt;0,IPMT('Assumptions (CSP)'!$V$7,Model!AG$1,'Assumptions (CSP)'!$V$10,'Assumptions (CSP)'!$V$5*Model!$BA$3539*AVERAGE('Assumptions (CSP)'!$AW$2:$AY$2)/10^9),0)</f>
        <v>-0.03948793617</v>
      </c>
      <c r="BL3703" s="95">
        <f>IF($BA$3539&gt;0,IPMT('Assumptions (CSP)'!$V$7,Model!AH$1,'Assumptions (CSP)'!$V$10,'Assumptions (CSP)'!$V$5*Model!$BA$3539*AVERAGE('Assumptions (CSP)'!$AW$2:$AY$2)/10^9),0)</f>
        <v>-0.03230583482</v>
      </c>
      <c r="BM3703" s="95">
        <f>IF($BA$3539&gt;0,IPMT('Assumptions (CSP)'!$V$7,Model!AI$1,'Assumptions (CSP)'!$V$10,'Assumptions (CSP)'!$V$5*Model!$BA$3539*AVERAGE('Assumptions (CSP)'!$AW$2:$AY$2)/10^9),0)</f>
        <v>-0.02478258367</v>
      </c>
      <c r="BN3703" s="95">
        <f>IF($BA$3539&gt;0,IPMT('Assumptions (CSP)'!$V$7,Model!AJ$1,'Assumptions (CSP)'!$V$10,'Assumptions (CSP)'!$V$5*Model!$BA$3539*AVERAGE('Assumptions (CSP)'!$AW$2:$AY$2)/10^9),0)</f>
        <v>-0.01690197808</v>
      </c>
      <c r="BO3703" s="95">
        <f>IF($BA$3539&gt;0,IPMT('Assumptions (CSP)'!$V$7,Model!AK$1,'Assumptions (CSP)'!$V$10,'Assumptions (CSP)'!$V$5*Model!$BA$3539*AVERAGE('Assumptions (CSP)'!$AW$2:$AY$2)/10^9),0)</f>
        <v>-0.008647043732</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0.7339737664</v>
      </c>
      <c r="Y3704" s="218">
        <f t="shared" si="107"/>
        <v>1.406102946</v>
      </c>
      <c r="Z3704" s="218">
        <f t="shared" si="107"/>
        <v>2.472021684</v>
      </c>
      <c r="AA3704" s="218">
        <f t="shared" si="107"/>
        <v>2.792075207</v>
      </c>
      <c r="AB3704" s="218">
        <f t="shared" si="107"/>
        <v>3.119017537</v>
      </c>
      <c r="AC3704" s="218">
        <f t="shared" si="107"/>
        <v>3.234303158</v>
      </c>
      <c r="AD3704" s="218">
        <f t="shared" si="107"/>
        <v>3.147245984</v>
      </c>
      <c r="AE3704" s="218">
        <f t="shared" si="107"/>
        <v>3.076992694</v>
      </c>
      <c r="AF3704" s="218">
        <f t="shared" si="107"/>
        <v>3.016964096</v>
      </c>
      <c r="AG3704" s="218">
        <f t="shared" si="107"/>
        <v>2.962662289</v>
      </c>
      <c r="AH3704" s="218">
        <f t="shared" si="107"/>
        <v>2.912401456</v>
      </c>
      <c r="AI3704" s="218">
        <f t="shared" si="107"/>
        <v>2.867813646</v>
      </c>
      <c r="AJ3704" s="218">
        <f t="shared" si="107"/>
        <v>2.831914329</v>
      </c>
      <c r="AK3704" s="218">
        <f t="shared" si="107"/>
        <v>2.807492426</v>
      </c>
      <c r="AL3704" s="218">
        <f t="shared" si="107"/>
        <v>2.793800116</v>
      </c>
      <c r="AM3704" s="218">
        <f t="shared" si="107"/>
        <v>2.788488394</v>
      </c>
      <c r="AN3704" s="218">
        <f t="shared" si="107"/>
        <v>2.790143575</v>
      </c>
      <c r="AO3704" s="218">
        <f t="shared" si="107"/>
        <v>2.798362151</v>
      </c>
      <c r="AP3704" s="218">
        <f t="shared" si="107"/>
        <v>2.812816623</v>
      </c>
      <c r="AQ3704" s="218">
        <f t="shared" si="107"/>
        <v>2.83343383</v>
      </c>
      <c r="AR3704" s="218">
        <f t="shared" si="107"/>
        <v>2.859983014</v>
      </c>
      <c r="AS3704" s="218">
        <f t="shared" si="107"/>
        <v>2.89146469</v>
      </c>
      <c r="AT3704" s="218">
        <f t="shared" si="107"/>
        <v>2.926700093</v>
      </c>
      <c r="AU3704" s="218">
        <f t="shared" si="107"/>
        <v>2.965395871</v>
      </c>
      <c r="AV3704" s="218">
        <f t="shared" si="107"/>
        <v>3.00766852</v>
      </c>
      <c r="AW3704" s="218">
        <f t="shared" si="107"/>
        <v>3.053097975</v>
      </c>
      <c r="AX3704" s="218">
        <f t="shared" si="107"/>
        <v>3.1011314</v>
      </c>
      <c r="AY3704" s="218">
        <f t="shared" si="107"/>
        <v>3.151491678</v>
      </c>
      <c r="AZ3704" s="218">
        <f t="shared" si="107"/>
        <v>3.203851573</v>
      </c>
      <c r="BA3704" s="218">
        <f t="shared" si="107"/>
        <v>3.257474954</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0.7339737664</v>
      </c>
      <c r="Y3726" s="95">
        <f>IF($Y$3539&gt;0,'Assumptions (CSP)'!V$11*Model!$Y$3539*AVERAGE('Assumptions (CSP)'!$T$2:$V$2)/10^9,0)</f>
        <v>0.7166479827</v>
      </c>
      <c r="Z3726" s="95">
        <f>IF($X$3539&gt;0,'Assumptions (CSP)'!X$11*Model!$X$3539*AVERAGE('Assumptions (CSP)'!$S$2:$U$2)/10^9,0)</f>
        <v>0.7046148158</v>
      </c>
      <c r="AA3726" s="95">
        <f>IF($X$3539&gt;0,'Assumptions (CSP)'!Y$11*Model!$X$3539*AVERAGE('Assumptions (CSP)'!$S$2:$U$2)/10^9,0)</f>
        <v>0.4227688895</v>
      </c>
      <c r="AB3726" s="95">
        <f>IF($X$3539&gt;0,'Assumptions (CSP)'!Z$11*Model!$X$3539*AVERAGE('Assumptions (CSP)'!$S$2:$U$2)/10^9,0)</f>
        <v>0.4227688895</v>
      </c>
      <c r="AC3726" s="95">
        <f>IF($X$3539&gt;0,'Assumptions (CSP)'!AA$11*Model!$X$3539*AVERAGE('Assumptions (CSP)'!$S$2:$U$2)/10^9,0)</f>
        <v>0.2113844447</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0.6894549631</v>
      </c>
      <c r="Z3727" s="95">
        <f>IF($Y$3539&gt;0,'Assumptions (CSP)'!W$11*Model!$Y$3539*AVERAGE('Assumptions (CSP)'!$U$2:$W$2)/10^9,0)</f>
        <v>1.103127941</v>
      </c>
      <c r="AA3727" s="95">
        <f>IF($Y$3539&gt;0,'Assumptions (CSP)'!X$11*Model!$Y$3539*AVERAGE('Assumptions (CSP)'!$U$2:$W$2)/10^9,0)</f>
        <v>0.6618767646</v>
      </c>
      <c r="AB3727" s="95">
        <f>IF($Y$3539&gt;0,'Assumptions (CSP)'!Y$11*Model!$Y$3539*AVERAGE('Assumptions (CSP)'!$U$2:$W$2)/10^9,0)</f>
        <v>0.3971260588</v>
      </c>
      <c r="AC3727" s="95">
        <f>IF($Y$3539&gt;0,'Assumptions (CSP)'!Z$11*Model!$Y$3539*AVERAGE('Assumptions (CSP)'!$U$2:$W$2)/10^9,0)</f>
        <v>0.3971260588</v>
      </c>
      <c r="AD3727" s="95">
        <f>IF($Y$3539&gt;0,'Assumptions (CSP)'!AA$11*Model!$Y$3539*AVERAGE('Assumptions (CSP)'!$U$2:$W$2)/10^9,0)</f>
        <v>0.1985630294</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0.6642789274</v>
      </c>
      <c r="AA3728" s="95">
        <f>IF($Z$3539&gt;0,'Assumptions (CSP)'!W$11*Model!$Z$3539*AVERAGE('Assumptions (CSP)'!$V$2:$X$2)/10^9,0)</f>
        <v>1.062846284</v>
      </c>
      <c r="AB3728" s="95">
        <f>IF($Z$3539&gt;0,'Assumptions (CSP)'!X$11*Model!$Z$3539*AVERAGE('Assumptions (CSP)'!$V$2:$X$2)/10^9,0)</f>
        <v>0.6377077703</v>
      </c>
      <c r="AC3728" s="95">
        <f>IF($Z$3539&gt;0,'Assumptions (CSP)'!Y$11*Model!$Z$3539*AVERAGE('Assumptions (CSP)'!$V$2:$X$2)/10^9,0)</f>
        <v>0.3826246622</v>
      </c>
      <c r="AD3728" s="95">
        <f>IF($Z$3539&gt;0,'Assumptions (CSP)'!Z$11*Model!$Z$3539*AVERAGE('Assumptions (CSP)'!$V$2:$X$2)/10^9,0)</f>
        <v>0.3826246622</v>
      </c>
      <c r="AE3728" s="95">
        <f>IF($Z$3539&gt;0,'Assumptions (CSP)'!AA$11*Model!$Z$3539*AVERAGE('Assumptions (CSP)'!$V$2:$X$2)/10^9,0)</f>
        <v>0.1913123311</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0.644583269</v>
      </c>
      <c r="AB3729" s="95">
        <f>IF($AA$3539&gt;0,'Assumptions (CSP)'!W$11*Model!$AA$3539*AVERAGE('Assumptions (CSP)'!$W$2:$Y$2)/10^9,0)</f>
        <v>1.03133323</v>
      </c>
      <c r="AC3729" s="95">
        <f>IF($AA$3539&gt;0,'Assumptions (CSP)'!X$11*Model!$AA$3539*AVERAGE('Assumptions (CSP)'!$W$2:$Y$2)/10^9,0)</f>
        <v>0.6187999383</v>
      </c>
      <c r="AD3729" s="95">
        <f>IF($AA$3539&gt;0,'Assumptions (CSP)'!Y$11*Model!$AA$3539*AVERAGE('Assumptions (CSP)'!$W$2:$Y$2)/10^9,0)</f>
        <v>0.371279963</v>
      </c>
      <c r="AE3729" s="95">
        <f>IF($AA$3539&gt;0,'Assumptions (CSP)'!Z$11*Model!$AA$3539*AVERAGE('Assumptions (CSP)'!$W$2:$Y$2)/10^9,0)</f>
        <v>0.371279963</v>
      </c>
      <c r="AF3729" s="95">
        <f>IF($AA$3539&gt;0,'Assumptions (CSP)'!AA$11*Model!$AA$3539*AVERAGE('Assumptions (CSP)'!$W$2:$Y$2)/10^9,0)</f>
        <v>0.1856399815</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0.6300815883</v>
      </c>
      <c r="AC3730" s="95">
        <f>IF($AB$3539&gt;0,'Assumptions (CSP)'!W$11*Model!$AB$3539*AVERAGE('Assumptions (CSP)'!$X$2:$Z$2)/10^9,0)</f>
        <v>1.008130541</v>
      </c>
      <c r="AD3730" s="95">
        <f>IF($AB$3539&gt;0,'Assumptions (CSP)'!X$11*Model!$AB$3539*AVERAGE('Assumptions (CSP)'!$X$2:$Z$2)/10^9,0)</f>
        <v>0.6048783247</v>
      </c>
      <c r="AE3730" s="95">
        <f>IF($AB$3539&gt;0,'Assumptions (CSP)'!Y$11*Model!$AB$3539*AVERAGE('Assumptions (CSP)'!$X$2:$Z$2)/10^9,0)</f>
        <v>0.3629269948</v>
      </c>
      <c r="AF3730" s="95">
        <f>IF($AB$3539&gt;0,'Assumptions (CSP)'!Z$11*Model!$AB$3539*AVERAGE('Assumptions (CSP)'!$X$2:$Z$2)/10^9,0)</f>
        <v>0.3629269948</v>
      </c>
      <c r="AG3730" s="95">
        <f>IF($AB$3539&gt;0,'Assumptions (CSP)'!AA$11*Model!$AB$3539*AVERAGE('Assumptions (CSP)'!$X$2:$Z$2)/10^9,0)</f>
        <v>0.1814634974</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0.6162375131</v>
      </c>
      <c r="AD3731" s="95">
        <f>IF($AC$3539&gt;0,'Assumptions (CSP)'!W$11*Model!$AC$3539*AVERAGE('Assumptions (CSP)'!$Y$2:$AA$2)/10^9,0)</f>
        <v>0.9859800209</v>
      </c>
      <c r="AE3731" s="95">
        <f>IF($AC$3539&gt;0,'Assumptions (CSP)'!X$11*Model!$AC$3539*AVERAGE('Assumptions (CSP)'!$Y$2:$AA$2)/10^9,0)</f>
        <v>0.5915880125</v>
      </c>
      <c r="AF3731" s="95">
        <f>IF($AC$3539&gt;0,'Assumptions (CSP)'!Y$11*Model!$AC$3539*AVERAGE('Assumptions (CSP)'!$Y$2:$AA$2)/10^9,0)</f>
        <v>0.3549528075</v>
      </c>
      <c r="AG3731" s="95">
        <f>IF($AC$3539&gt;0,'Assumptions (CSP)'!Z$11*Model!$AC$3539*AVERAGE('Assumptions (CSP)'!$Y$2:$AA$2)/10^9,0)</f>
        <v>0.3549528075</v>
      </c>
      <c r="AH3731" s="95">
        <f>IF($AC$3539&gt;0,'Assumptions (CSP)'!AA$11*Model!$AC$3539*AVERAGE('Assumptions (CSP)'!$Y$2:$AA$2)/10^9,0)</f>
        <v>0.1774764038</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0.6039199841</v>
      </c>
      <c r="AE3732" s="95">
        <f>IF($AD$3539&gt;0,'Assumptions (CSP)'!W$11*Model!$AD$3539*AVERAGE('Assumptions (CSP)'!$Z$2:$AB$2)/10^9,0)</f>
        <v>0.9662719745</v>
      </c>
      <c r="AF3732" s="95">
        <f>IF($AD$3539&gt;0,'Assumptions (CSP)'!X$11*Model!$AD$3539*AVERAGE('Assumptions (CSP)'!$Z$2:$AB$2)/10^9,0)</f>
        <v>0.5797631847</v>
      </c>
      <c r="AG3732" s="95">
        <f>IF($AD$3539&gt;0,'Assumptions (CSP)'!Y$11*Model!$AD$3539*AVERAGE('Assumptions (CSP)'!$Z$2:$AB$2)/10^9,0)</f>
        <v>0.3478579108</v>
      </c>
      <c r="AH3732" s="95">
        <f>IF($AD$3539&gt;0,'Assumptions (CSP)'!Z$11*Model!$AD$3539*AVERAGE('Assumptions (CSP)'!$Z$2:$AB$2)/10^9,0)</f>
        <v>0.3478579108</v>
      </c>
      <c r="AI3732" s="95">
        <f>IF($AD$3539&gt;0,'Assumptions (CSP)'!AA$11*Model!$AD$3539*AVERAGE('Assumptions (CSP)'!$Z$2:$AB$2)/10^9,0)</f>
        <v>0.1739289554</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0.5936134182</v>
      </c>
      <c r="AF3733" s="95">
        <f>IF($AE$3539&gt;0,'Assumptions (CSP)'!W$11*Model!$AE$3539*AVERAGE('Assumptions (CSP)'!$AA$2:$AC$2)/10^9,0)</f>
        <v>0.949781469</v>
      </c>
      <c r="AG3733" s="95">
        <f>IF($AE$3539&gt;0,'Assumptions (CSP)'!X$11*Model!$AE$3539*AVERAGE('Assumptions (CSP)'!$AA$2:$AC$2)/10^9,0)</f>
        <v>0.5698688814</v>
      </c>
      <c r="AH3733" s="95">
        <f>IF($AE$3539&gt;0,'Assumptions (CSP)'!Y$11*Model!$AE$3539*AVERAGE('Assumptions (CSP)'!$AA$2:$AC$2)/10^9,0)</f>
        <v>0.3419213289</v>
      </c>
      <c r="AI3733" s="95">
        <f>IF($AE$3539&gt;0,'Assumptions (CSP)'!Z$11*Model!$AE$3539*AVERAGE('Assumptions (CSP)'!$AA$2:$AC$2)/10^9,0)</f>
        <v>0.3419213289</v>
      </c>
      <c r="AJ3733" s="95">
        <f>IF($AE$3539&gt;0,'Assumptions (CSP)'!AA$11*Model!$AE$3539*AVERAGE('Assumptions (CSP)'!$AA$2:$AC$2)/10^9,0)</f>
        <v>0.1709606644</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0.5838996584</v>
      </c>
      <c r="AG3734" s="95">
        <f>IF($AF$3539&gt;0,'Assumptions (CSP)'!W$11*Model!$AF$3539*AVERAGE('Assumptions (CSP)'!$AB$2:$AD$2)/10^9,0)</f>
        <v>0.9342394534</v>
      </c>
      <c r="AH3734" s="95">
        <f>IF($AF$3539&gt;0,'Assumptions (CSP)'!X$11*Model!$AF$3539*AVERAGE('Assumptions (CSP)'!$AB$2:$AD$2)/10^9,0)</f>
        <v>0.5605436721</v>
      </c>
      <c r="AI3734" s="95">
        <f>IF($AF$3539&gt;0,'Assumptions (CSP)'!Y$11*Model!$AF$3539*AVERAGE('Assumptions (CSP)'!$AB$2:$AD$2)/10^9,0)</f>
        <v>0.3363262032</v>
      </c>
      <c r="AJ3734" s="95">
        <f>IF($AF$3539&gt;0,'Assumptions (CSP)'!Z$11*Model!$AF$3539*AVERAGE('Assumptions (CSP)'!$AB$2:$AD$2)/10^9,0)</f>
        <v>0.3363262032</v>
      </c>
      <c r="AK3734" s="95">
        <f>IF($AF$3539&gt;0,'Assumptions (CSP)'!AA$11*Model!$AF$3539*AVERAGE('Assumptions (CSP)'!$AB$2:$AD$2)/10^9,0)</f>
        <v>0.1681631016</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0.5742797381</v>
      </c>
      <c r="AH3735" s="95">
        <f>IF($AG$3539&gt;0,'Assumptions (CSP)'!W$11*Model!$AG$3539*AVERAGE('Assumptions (CSP)'!$AC$2:$AE$2)/10^9,0)</f>
        <v>0.9188475809</v>
      </c>
      <c r="AI3735" s="95">
        <f>IF($AG$3539&gt;0,'Assumptions (CSP)'!X$11*Model!$AG$3539*AVERAGE('Assumptions (CSP)'!$AC$2:$AE$2)/10^9,0)</f>
        <v>0.5513085486</v>
      </c>
      <c r="AJ3735" s="95">
        <f>IF($AG$3539&gt;0,'Assumptions (CSP)'!Y$11*Model!$AG$3539*AVERAGE('Assumptions (CSP)'!$AC$2:$AE$2)/10^9,0)</f>
        <v>0.3307851291</v>
      </c>
      <c r="AK3735" s="95">
        <f>IF($AG$3539&gt;0,'Assumptions (CSP)'!Z$11*Model!$AG$3539*AVERAGE('Assumptions (CSP)'!$AC$2:$AE$2)/10^9,0)</f>
        <v>0.3307851291</v>
      </c>
      <c r="AL3735" s="95">
        <f>IF($AG$3539&gt;0,'Assumptions (CSP)'!AA$11*Model!$AG$3539*AVERAGE('Assumptions (CSP)'!$AC$2:$AE$2)/10^9,0)</f>
        <v>0.1653925646</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0.5657545599</v>
      </c>
      <c r="AI3736" s="95">
        <f>IF($AH$3539&gt;0,'Assumptions (CSP)'!W$11*Model!$AH$3539*AVERAGE('Assumptions (CSP)'!$AD$2:$AF$2)/10^9,0)</f>
        <v>0.9052072958</v>
      </c>
      <c r="AJ3736" s="95">
        <f>IF($AH$3539&gt;0,'Assumptions (CSP)'!X$11*Model!$AH$3539*AVERAGE('Assumptions (CSP)'!$AD$2:$AF$2)/10^9,0)</f>
        <v>0.5431243775</v>
      </c>
      <c r="AK3736" s="95">
        <f>IF($AH$3539&gt;0,'Assumptions (CSP)'!Y$11*Model!$AH$3539*AVERAGE('Assumptions (CSP)'!$AD$2:$AF$2)/10^9,0)</f>
        <v>0.3258746265</v>
      </c>
      <c r="AL3736" s="95">
        <f>IF($AH$3539&gt;0,'Assumptions (CSP)'!Z$11*Model!$AH$3539*AVERAGE('Assumptions (CSP)'!$AD$2:$AF$2)/10^9,0)</f>
        <v>0.3258746265</v>
      </c>
      <c r="AM3736" s="95">
        <f>IF($AH$3539&gt;0,'Assumptions (CSP)'!AA$11*Model!$AH$3539*AVERAGE('Assumptions (CSP)'!$AD$2:$AF$2)/10^9,0)</f>
        <v>0.1629373132</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0.5591213139</v>
      </c>
      <c r="AJ3737" s="95">
        <f>IF($AI$3539&gt;0,'Assumptions (CSP)'!W$11*Model!$AI$3539*AVERAGE('Assumptions (CSP)'!$AE$2:$AG$2)/10^9,0)</f>
        <v>0.8945941023</v>
      </c>
      <c r="AK3737" s="95">
        <f>IF($AI$3539&gt;0,'Assumptions (CSP)'!X$11*Model!$AI$3539*AVERAGE('Assumptions (CSP)'!$AE$2:$AG$2)/10^9,0)</f>
        <v>0.5367564614</v>
      </c>
      <c r="AL3737" s="95">
        <f>IF($AI$3539&gt;0,'Assumptions (CSP)'!Y$11*Model!$AI$3539*AVERAGE('Assumptions (CSP)'!$AE$2:$AG$2)/10^9,0)</f>
        <v>0.3220538768</v>
      </c>
      <c r="AM3737" s="95">
        <f>IF($AI$3539&gt;0,'Assumptions (CSP)'!Z$11*Model!$AI$3539*AVERAGE('Assumptions (CSP)'!$AE$2:$AG$2)/10^9,0)</f>
        <v>0.3220538768</v>
      </c>
      <c r="AN3737" s="95">
        <f>IF($AI$3539&gt;0,'Assumptions (CSP)'!AA$11*Model!$AI$3539*AVERAGE('Assumptions (CSP)'!$AE$2:$AG$2)/10^9,0)</f>
        <v>0.1610269384</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0.5561238529</v>
      </c>
      <c r="AK3738" s="95">
        <f>IF($AJ$3539&gt;0,'Assumptions (CSP)'!W$11*Model!$AJ$3539*AVERAGE('Assumptions (CSP)'!$AF$2:$AH$2)/10^9,0)</f>
        <v>0.8897981646</v>
      </c>
      <c r="AL3738" s="95">
        <f>IF($AJ$3539&gt;0,'Assumptions (CSP)'!X$11*Model!$AJ$3539*AVERAGE('Assumptions (CSP)'!$AF$2:$AH$2)/10^9,0)</f>
        <v>0.5338788987</v>
      </c>
      <c r="AM3738" s="95">
        <f>IF($AJ$3539&gt;0,'Assumptions (CSP)'!Y$11*Model!$AJ$3539*AVERAGE('Assumptions (CSP)'!$AF$2:$AH$2)/10^9,0)</f>
        <v>0.3203273392</v>
      </c>
      <c r="AN3738" s="95">
        <f>IF($AJ$3539&gt;0,'Assumptions (CSP)'!Z$11*Model!$AJ$3539*AVERAGE('Assumptions (CSP)'!$AF$2:$AH$2)/10^9,0)</f>
        <v>0.3203273392</v>
      </c>
      <c r="AO3738" s="95">
        <f>IF($AJ$3539&gt;0,'Assumptions (CSP)'!AA$11*Model!$AJ$3539*AVERAGE('Assumptions (CSP)'!$AF$2:$AH$2)/10^9,0)</f>
        <v>0.1601636696</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0.556114943</v>
      </c>
      <c r="AL3739" s="95">
        <f>IF($AK$3539&gt;0,'Assumptions (CSP)'!W$11*Model!$AK$3539*AVERAGE('Assumptions (CSP)'!$AG$2:$AI$2)/10^9,0)</f>
        <v>0.8897839089</v>
      </c>
      <c r="AM3739" s="95">
        <f>IF($AK$3539&gt;0,'Assumptions (CSP)'!X$11*Model!$AK$3539*AVERAGE('Assumptions (CSP)'!$AG$2:$AI$2)/10^9,0)</f>
        <v>0.5338703453</v>
      </c>
      <c r="AN3739" s="95">
        <f>IF($AK$3539&gt;0,'Assumptions (CSP)'!Y$11*Model!$AK$3539*AVERAGE('Assumptions (CSP)'!$AG$2:$AI$2)/10^9,0)</f>
        <v>0.3203222072</v>
      </c>
      <c r="AO3739" s="95">
        <f>IF($AK$3539&gt;0,'Assumptions (CSP)'!Z$11*Model!$AK$3539*AVERAGE('Assumptions (CSP)'!$AG$2:$AI$2)/10^9,0)</f>
        <v>0.3203222072</v>
      </c>
      <c r="AP3739" s="95">
        <f>IF($AK$3539&gt;0,'Assumptions (CSP)'!AA$11*Model!$AK$3539*AVERAGE('Assumptions (CSP)'!$AG$2:$AI$2)/10^9,0)</f>
        <v>0.1601611036</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0.5568162407</v>
      </c>
      <c r="AM3740" s="95">
        <f>IF($AL$3539&gt;0,'Assumptions (CSP)'!W$11*Model!$AL$3539*AVERAGE('Assumptions (CSP)'!$AH$2:$AJ$2)/10^9,0)</f>
        <v>0.8909059852</v>
      </c>
      <c r="AN3740" s="95">
        <f>IF($AL$3539&gt;0,'Assumptions (CSP)'!X$11*Model!$AL$3539*AVERAGE('Assumptions (CSP)'!$AH$2:$AJ$2)/10^9,0)</f>
        <v>0.5345435911</v>
      </c>
      <c r="AO3740" s="95">
        <f>IF($AL$3539&gt;0,'Assumptions (CSP)'!Y$11*Model!$AL$3539*AVERAGE('Assumptions (CSP)'!$AH$2:$AJ$2)/10^9,0)</f>
        <v>0.3207261547</v>
      </c>
      <c r="AP3740" s="95">
        <f>IF($AL$3539&gt;0,'Assumptions (CSP)'!Z$11*Model!$AL$3539*AVERAGE('Assumptions (CSP)'!$AH$2:$AJ$2)/10^9,0)</f>
        <v>0.3207261547</v>
      </c>
      <c r="AQ3740" s="95">
        <f>IF($AL$3539&gt;0,'Assumptions (CSP)'!AA$11*Model!$AL$3539*AVERAGE('Assumptions (CSP)'!$AH$2:$AJ$2)/10^9,0)</f>
        <v>0.1603630773</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0.558393534</v>
      </c>
      <c r="AN3741" s="95">
        <f>IF($AM$3539&gt;0,'Assumptions (CSP)'!W$11*Model!$AM$3539*AVERAGE('Assumptions (CSP)'!$AI$2:$AK$2)/10^9,0)</f>
        <v>0.8934296544</v>
      </c>
      <c r="AO3741" s="95">
        <f>IF($AM$3539&gt;0,'Assumptions (CSP)'!X$11*Model!$AM$3539*AVERAGE('Assumptions (CSP)'!$AI$2:$AK$2)/10^9,0)</f>
        <v>0.5360577927</v>
      </c>
      <c r="AP3741" s="95">
        <f>IF($AM$3539&gt;0,'Assumptions (CSP)'!Y$11*Model!$AM$3539*AVERAGE('Assumptions (CSP)'!$AI$2:$AK$2)/10^9,0)</f>
        <v>0.3216346756</v>
      </c>
      <c r="AQ3741" s="95">
        <f>IF($AM$3539&gt;0,'Assumptions (CSP)'!Z$11*Model!$AM$3539*AVERAGE('Assumptions (CSP)'!$AI$2:$AK$2)/10^9,0)</f>
        <v>0.3216346756</v>
      </c>
      <c r="AR3741" s="95">
        <f>IF($AM$3539&gt;0,'Assumptions (CSP)'!AA$11*Model!$AM$3539*AVERAGE('Assumptions (CSP)'!$AI$2:$AK$2)/10^9,0)</f>
        <v>0.1608173378</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0.5604938449</v>
      </c>
      <c r="AO3742" s="95">
        <f>IF($AN$3539&gt;0,'Assumptions (CSP)'!W$11*Model!$AN$3539*AVERAGE('Assumptions (CSP)'!$AJ$2:$AL$2)/10^9,0)</f>
        <v>0.8967901518</v>
      </c>
      <c r="AP3742" s="95">
        <f>IF($AN$3539&gt;0,'Assumptions (CSP)'!X$11*Model!$AN$3539*AVERAGE('Assumptions (CSP)'!$AJ$2:$AL$2)/10^9,0)</f>
        <v>0.5380740911</v>
      </c>
      <c r="AQ3742" s="95">
        <f>IF($AN$3539&gt;0,'Assumptions (CSP)'!Y$11*Model!$AN$3539*AVERAGE('Assumptions (CSP)'!$AJ$2:$AL$2)/10^9,0)</f>
        <v>0.3228444547</v>
      </c>
      <c r="AR3742" s="95">
        <f>IF($AN$3539&gt;0,'Assumptions (CSP)'!Z$11*Model!$AN$3539*AVERAGE('Assumptions (CSP)'!$AJ$2:$AL$2)/10^9,0)</f>
        <v>0.3228444547</v>
      </c>
      <c r="AS3742" s="95">
        <f>IF($AN$3539&gt;0,'Assumptions (CSP)'!AA$11*Model!$AN$3539*AVERAGE('Assumptions (CSP)'!$AJ$2:$AL$2)/10^9,0)</f>
        <v>0.1614222273</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0.5643021755</v>
      </c>
      <c r="AP3743" s="95">
        <f>IF($AO$3539&gt;0,'Assumptions (CSP)'!W$11*Model!$AO$3539*AVERAGE('Assumptions (CSP)'!$AK$2:$AM$2)/10^9,0)</f>
        <v>0.9028834807</v>
      </c>
      <c r="AQ3743" s="95">
        <f>IF($AO$3539&gt;0,'Assumptions (CSP)'!X$11*Model!$AO$3539*AVERAGE('Assumptions (CSP)'!$AK$2:$AM$2)/10^9,0)</f>
        <v>0.5417300884</v>
      </c>
      <c r="AR3743" s="95">
        <f>IF($AO$3539&gt;0,'Assumptions (CSP)'!Y$11*Model!$AO$3539*AVERAGE('Assumptions (CSP)'!$AK$2:$AM$2)/10^9,0)</f>
        <v>0.3250380531</v>
      </c>
      <c r="AS3743" s="95">
        <f>IF($AO$3539&gt;0,'Assumptions (CSP)'!Z$11*Model!$AO$3539*AVERAGE('Assumptions (CSP)'!$AK$2:$AM$2)/10^9,0)</f>
        <v>0.3250380531</v>
      </c>
      <c r="AT3743" s="95">
        <f>IF($AO$3539&gt;0,'Assumptions (CSP)'!AA$11*Model!$AO$3539*AVERAGE('Assumptions (CSP)'!$AK$2:$AM$2)/10^9,0)</f>
        <v>0.1625190265</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0.569337117</v>
      </c>
      <c r="AQ3744" s="95">
        <f>IF($AP$3539&gt;0,'Assumptions (CSP)'!W$11*Model!$AP$3539*AVERAGE('Assumptions (CSP)'!$AL$2:$AN$2)/10^9,0)</f>
        <v>0.9109393872</v>
      </c>
      <c r="AR3744" s="95">
        <f>IF($AP$3539&gt;0,'Assumptions (CSP)'!X$11*Model!$AP$3539*AVERAGE('Assumptions (CSP)'!$AL$2:$AN$2)/10^9,0)</f>
        <v>0.5465636323</v>
      </c>
      <c r="AS3744" s="95">
        <f>IF($AP$3539&gt;0,'Assumptions (CSP)'!Y$11*Model!$AP$3539*AVERAGE('Assumptions (CSP)'!$AL$2:$AN$2)/10^9,0)</f>
        <v>0.3279381794</v>
      </c>
      <c r="AT3744" s="95">
        <f>IF($AP$3539&gt;0,'Assumptions (CSP)'!Z$11*Model!$AP$3539*AVERAGE('Assumptions (CSP)'!$AL$2:$AN$2)/10^9,0)</f>
        <v>0.3279381794</v>
      </c>
      <c r="AU3744" s="95">
        <f>IF($AP$3539&gt;0,'Assumptions (CSP)'!AA$11*Model!$AP$3539*AVERAGE('Assumptions (CSP)'!$AL$2:$AN$2)/10^9,0)</f>
        <v>0.1639690897</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0.5759221468</v>
      </c>
      <c r="AR3745" s="95">
        <f>IF($AQ$3539&gt;0,'Assumptions (CSP)'!W$11*Model!$AQ$3539*AVERAGE('Assumptions (CSP)'!$AM$2:$AO$2)/10^9,0)</f>
        <v>0.9214754349</v>
      </c>
      <c r="AS3745" s="95">
        <f>IF($AQ$3539&gt;0,'Assumptions (CSP)'!X$11*Model!$AQ$3539*AVERAGE('Assumptions (CSP)'!$AM$2:$AO$2)/10^9,0)</f>
        <v>0.5528852609</v>
      </c>
      <c r="AT3745" s="95">
        <f>IF($AQ$3539&gt;0,'Assumptions (CSP)'!Y$11*Model!$AQ$3539*AVERAGE('Assumptions (CSP)'!$AM$2:$AO$2)/10^9,0)</f>
        <v>0.3317311565</v>
      </c>
      <c r="AU3745" s="95">
        <f>IF($AQ$3539&gt;0,'Assumptions (CSP)'!Z$11*Model!$AQ$3539*AVERAGE('Assumptions (CSP)'!$AM$2:$AO$2)/10^9,0)</f>
        <v>0.3317311565</v>
      </c>
      <c r="AV3745" s="95">
        <f>IF($AQ$3539&gt;0,'Assumptions (CSP)'!AA$11*Model!$AQ$3539*AVERAGE('Assumptions (CSP)'!$AM$2:$AO$2)/10^9,0)</f>
        <v>0.1658655783</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0.5832441013</v>
      </c>
      <c r="AS3746" s="95">
        <f>IF($AR$3539&gt;0,'Assumptions (CSP)'!W$11*Model!$AR$3539*AVERAGE('Assumptions (CSP)'!$AN$2:$AP$2)/10^9,0)</f>
        <v>0.9331905621</v>
      </c>
      <c r="AT3746" s="95">
        <f>IF($AR$3539&gt;0,'Assumptions (CSP)'!X$11*Model!$AR$3539*AVERAGE('Assumptions (CSP)'!$AN$2:$AP$2)/10^9,0)</f>
        <v>0.5599143373</v>
      </c>
      <c r="AU3746" s="95">
        <f>IF($AR$3539&gt;0,'Assumptions (CSP)'!Y$11*Model!$AR$3539*AVERAGE('Assumptions (CSP)'!$AN$2:$AP$2)/10^9,0)</f>
        <v>0.3359486024</v>
      </c>
      <c r="AV3746" s="95">
        <f>IF($AR$3539&gt;0,'Assumptions (CSP)'!Z$11*Model!$AR$3539*AVERAGE('Assumptions (CSP)'!$AN$2:$AP$2)/10^9,0)</f>
        <v>0.3359486024</v>
      </c>
      <c r="AW3746" s="95">
        <f>IF($AR$3539&gt;0,'Assumptions (CSP)'!AA$11*Model!$AR$3539*AVERAGE('Assumptions (CSP)'!$AN$2:$AP$2)/10^9,0)</f>
        <v>0.1679743012</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0.5909904068</v>
      </c>
      <c r="AT3747" s="95">
        <f>IF($AS$3539&gt;0,'Assumptions (CSP)'!W$11*Model!$AS$3539*AVERAGE('Assumptions (CSP)'!$AO$2:$AQ$2)/10^9,0)</f>
        <v>0.9455846508</v>
      </c>
      <c r="AU3747" s="95">
        <f>IF($AS$3539&gt;0,'Assumptions (CSP)'!X$11*Model!$AS$3539*AVERAGE('Assumptions (CSP)'!$AO$2:$AQ$2)/10^9,0)</f>
        <v>0.5673507905</v>
      </c>
      <c r="AV3747" s="95">
        <f>IF($AS$3539&gt;0,'Assumptions (CSP)'!Y$11*Model!$AS$3539*AVERAGE('Assumptions (CSP)'!$AO$2:$AQ$2)/10^9,0)</f>
        <v>0.3404104743</v>
      </c>
      <c r="AW3747" s="95">
        <f>IF($AS$3539&gt;0,'Assumptions (CSP)'!Z$11*Model!$AS$3539*AVERAGE('Assumptions (CSP)'!$AO$2:$AQ$2)/10^9,0)</f>
        <v>0.3404104743</v>
      </c>
      <c r="AX3747" s="95">
        <f>IF($AS$3539&gt;0,'Assumptions (CSP)'!AA$11*Model!$AS$3539*AVERAGE('Assumptions (CSP)'!$AO$2:$AQ$2)/10^9,0)</f>
        <v>0.1702052372</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0.5990127422</v>
      </c>
      <c r="AU3748" s="95">
        <f>IF($AT$3539&gt;0,'Assumptions (CSP)'!W$11*Model!$AT$3539*AVERAGE('Assumptions (CSP)'!$AP$2:$AR$2)/10^9,0)</f>
        <v>0.9584203875</v>
      </c>
      <c r="AV3748" s="95">
        <f>IF($AT$3539&gt;0,'Assumptions (CSP)'!X$11*Model!$AT$3539*AVERAGE('Assumptions (CSP)'!$AP$2:$AR$2)/10^9,0)</f>
        <v>0.5750522325</v>
      </c>
      <c r="AW3748" s="95">
        <f>IF($AT$3539&gt;0,'Assumptions (CSP)'!Y$11*Model!$AT$3539*AVERAGE('Assumptions (CSP)'!$AP$2:$AR$2)/10^9,0)</f>
        <v>0.3450313395</v>
      </c>
      <c r="AX3748" s="95">
        <f>IF($AT$3539&gt;0,'Assumptions (CSP)'!Z$11*Model!$AT$3539*AVERAGE('Assumptions (CSP)'!$AP$2:$AR$2)/10^9,0)</f>
        <v>0.3450313395</v>
      </c>
      <c r="AY3748" s="95">
        <f>IF($AT$3539&gt;0,'Assumptions (CSP)'!AA$11*Model!$AT$3539*AVERAGE('Assumptions (CSP)'!$AP$2:$AR$2)/10^9,0)</f>
        <v>0.1725156698</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0.6079758441</v>
      </c>
      <c r="AV3749" s="95">
        <f>IF($AU$3539&gt;0,'Assumptions (CSP)'!W$11*Model!$AU$3539*AVERAGE('Assumptions (CSP)'!$AQ$2:$AS$2)/10^9,0)</f>
        <v>0.9727613505</v>
      </c>
      <c r="AW3749" s="95">
        <f>IF($AU$3539&gt;0,'Assumptions (CSP)'!X$11*Model!$AU$3539*AVERAGE('Assumptions (CSP)'!$AQ$2:$AS$2)/10^9,0)</f>
        <v>0.5836568103</v>
      </c>
      <c r="AX3749" s="95">
        <f>IF($AU$3539&gt;0,'Assumptions (CSP)'!Y$11*Model!$AU$3539*AVERAGE('Assumptions (CSP)'!$AQ$2:$AS$2)/10^9,0)</f>
        <v>0.3501940862</v>
      </c>
      <c r="AY3749" s="95">
        <f>IF($AU$3539&gt;0,'Assumptions (CSP)'!Z$11*Model!$AU$3539*AVERAGE('Assumptions (CSP)'!$AQ$2:$AS$2)/10^9,0)</f>
        <v>0.3501940862</v>
      </c>
      <c r="AZ3749" s="95">
        <f>IF($AU$3539&gt;0,'Assumptions (CSP)'!AA$11*Model!$AU$3539*AVERAGE('Assumptions (CSP)'!$AQ$2:$AS$2)/10^9,0)</f>
        <v>0.1750970431</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0.6176302824</v>
      </c>
      <c r="AW3750" s="95">
        <f>IF($AV$3539&gt;0,'Assumptions (CSP)'!W$11*Model!$AV$3539*AVERAGE('Assumptions (CSP)'!$AR$2:$AT$2)/10^9,0)</f>
        <v>0.9882084518</v>
      </c>
      <c r="AX3750" s="95">
        <f>IF($AV$3539&gt;0,'Assumptions (CSP)'!X$11*Model!$AV$3539*AVERAGE('Assumptions (CSP)'!$AR$2:$AT$2)/10^9,0)</f>
        <v>0.5929250711</v>
      </c>
      <c r="AY3750" s="95">
        <f>IF($AV$3539&gt;0,'Assumptions (CSP)'!Y$11*Model!$AV$3539*AVERAGE('Assumptions (CSP)'!$AR$2:$AT$2)/10^9,0)</f>
        <v>0.3557550427</v>
      </c>
      <c r="AZ3750" s="95">
        <f>IF($AV$3539&gt;0,'Assumptions (CSP)'!Z$11*Model!$AV$3539*AVERAGE('Assumptions (CSP)'!$AR$2:$AT$2)/10^9,0)</f>
        <v>0.3557550427</v>
      </c>
      <c r="BA3750" s="95">
        <f>IF($AV$3539&gt;0,'Assumptions (CSP)'!AA$11*Model!$AV$3539*AVERAGE('Assumptions (CSP)'!$AR$2:$AT$2)/10^9,0)</f>
        <v>0.1778775213</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0.6278165978</v>
      </c>
      <c r="AX3751" s="95">
        <f>IF($AW$3539&gt;0,'Assumptions (CSP)'!W$11*Model!$AW$3539*AVERAGE('Assumptions (CSP)'!$AS$2:$AU$2)/10^9,0)</f>
        <v>1.004506557</v>
      </c>
      <c r="AY3751" s="95">
        <f>IF($AW$3539&gt;0,'Assumptions (CSP)'!X$11*Model!$AW$3539*AVERAGE('Assumptions (CSP)'!$AS$2:$AU$2)/10^9,0)</f>
        <v>0.6027039339</v>
      </c>
      <c r="AZ3751" s="95">
        <f>IF($AW$3539&gt;0,'Assumptions (CSP)'!Y$11*Model!$AW$3539*AVERAGE('Assumptions (CSP)'!$AS$2:$AU$2)/10^9,0)</f>
        <v>0.3616223604</v>
      </c>
      <c r="BA3751" s="95">
        <f>IF($AW$3539&gt;0,'Assumptions (CSP)'!Z$11*Model!$AW$3539*AVERAGE('Assumptions (CSP)'!$AS$2:$AU$2)/10^9,0)</f>
        <v>0.3616223604</v>
      </c>
      <c r="BB3751" s="95">
        <f>IF($AW$3539&gt;0,'Assumptions (CSP)'!AA$11*Model!$AW$3539*AVERAGE('Assumptions (CSP)'!$AS$2:$AU$2)/10^9,0)</f>
        <v>0.1808111802</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0.6382691097</v>
      </c>
      <c r="AY3752" s="95">
        <f>IF($AX$3539&gt;0,'Assumptions (CSP)'!W$11*Model!$AX$3539*AVERAGE('Assumptions (CSP)'!$AT$2:$AV$2)/10^9,0)</f>
        <v>1.021230576</v>
      </c>
      <c r="AZ3752" s="95">
        <f>IF($AX$3539&gt;0,'Assumptions (CSP)'!X$11*Model!$AX$3539*AVERAGE('Assumptions (CSP)'!$AT$2:$AV$2)/10^9,0)</f>
        <v>0.6127383453</v>
      </c>
      <c r="BA3752" s="95">
        <f>IF($AX$3539&gt;0,'Assumptions (CSP)'!Y$11*Model!$AX$3539*AVERAGE('Assumptions (CSP)'!$AT$2:$AV$2)/10^9,0)</f>
        <v>0.3676430072</v>
      </c>
      <c r="BB3752" s="95">
        <f>IF($AX$3539&gt;0,'Assumptions (CSP)'!Z$11*Model!$AX$3539*AVERAGE('Assumptions (CSP)'!$AT$2:$AV$2)/10^9,0)</f>
        <v>0.3676430072</v>
      </c>
      <c r="BC3752" s="95">
        <f>IF($AX$3539&gt;0,'Assumptions (CSP)'!AA$11*Model!$AX$3539*AVERAGE('Assumptions (CSP)'!$AT$2:$AV$2)/10^9,0)</f>
        <v>0.1838215036</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0.6490923696</v>
      </c>
      <c r="AZ3753" s="95">
        <f>IF($AY$3539&gt;0,'Assumptions (CSP)'!W$11*Model!$AY$3539*AVERAGE('Assumptions (CSP)'!$AU$2:$AW$2)/10^9,0)</f>
        <v>1.038547791</v>
      </c>
      <c r="BA3753" s="95">
        <f>IF($AY$3539&gt;0,'Assumptions (CSP)'!X$11*Model!$AY$3539*AVERAGE('Assumptions (CSP)'!$AU$2:$AW$2)/10^9,0)</f>
        <v>0.6231286748</v>
      </c>
      <c r="BB3753" s="95">
        <f>IF($AY$3539&gt;0,'Assumptions (CSP)'!Y$11*Model!$AY$3539*AVERAGE('Assumptions (CSP)'!$AU$2:$AW$2)/10^9,0)</f>
        <v>0.3738772049</v>
      </c>
      <c r="BC3753" s="95">
        <f>IF($AY$3539&gt;0,'Assumptions (CSP)'!Z$11*Model!$AY$3539*AVERAGE('Assumptions (CSP)'!$AU$2:$AW$2)/10^9,0)</f>
        <v>0.3738772049</v>
      </c>
      <c r="BD3753" s="95">
        <f>IF($AY$3539&gt;0,'Assumptions (CSP)'!AA$11*Model!$AY$3539*AVERAGE('Assumptions (CSP)'!$AU$2:$AW$2)/10^9,0)</f>
        <v>0.1869386024</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0.6600909907</v>
      </c>
      <c r="BA3754" s="95">
        <f>IF($AZ$3539&gt;0,'Assumptions (CSP)'!W$11*Model!$AZ$3539*AVERAGE('Assumptions (CSP)'!$AV$2:$AX$2)/10^9,0)</f>
        <v>1.056145585</v>
      </c>
      <c r="BB3754" s="95">
        <f>IF($AZ$3539&gt;0,'Assumptions (CSP)'!X$11*Model!$AZ$3539*AVERAGE('Assumptions (CSP)'!$AV$2:$AX$2)/10^9,0)</f>
        <v>0.6336873511</v>
      </c>
      <c r="BC3754" s="95">
        <f>IF($AZ$3539&gt;0,'Assumptions (CSP)'!Y$11*Model!$AZ$3539*AVERAGE('Assumptions (CSP)'!$AV$2:$AX$2)/10^9,0)</f>
        <v>0.3802124106</v>
      </c>
      <c r="BD3754" s="95">
        <f>IF($AZ$3539&gt;0,'Assumptions (CSP)'!Z$11*Model!$AZ$3539*AVERAGE('Assumptions (CSP)'!$AV$2:$AX$2)/10^9,0)</f>
        <v>0.3802124106</v>
      </c>
      <c r="BE3754" s="95">
        <f>IF($AZ$3539&gt;0,'Assumptions (CSP)'!AA$11*Model!$AZ$3539*AVERAGE('Assumptions (CSP)'!$AV$2:$AX$2)/10^9,0)</f>
        <v>0.1901062053</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0.6710578052</v>
      </c>
      <c r="BB3755" s="95">
        <f>IF($BA$3539&gt;0,'Assumptions (CSP)'!W$11*Model!$BA$3539*AVERAGE('Assumptions (CSP)'!$AW$2:$AY$2)/10^9,0)</f>
        <v>1.073692488</v>
      </c>
      <c r="BC3755" s="95">
        <f>IF($BA$3539&gt;0,'Assumptions (CSP)'!X$11*Model!$BA$3539*AVERAGE('Assumptions (CSP)'!$AW$2:$AY$2)/10^9,0)</f>
        <v>0.6442154929</v>
      </c>
      <c r="BD3755" s="95">
        <f>IF($BA$3539&gt;0,'Assumptions (CSP)'!Y$11*Model!$BA$3539*AVERAGE('Assumptions (CSP)'!$AW$2:$AY$2)/10^9,0)</f>
        <v>0.3865292958</v>
      </c>
      <c r="BE3755" s="95">
        <f>IF($BA$3539&gt;0,'Assumptions (CSP)'!Z$11*Model!$BA$3539*AVERAGE('Assumptions (CSP)'!$AW$2:$AY$2)/10^9,0)</f>
        <v>0.3865292958</v>
      </c>
      <c r="BF3755" s="95">
        <f>IF($BA$3539&gt;0,'Assumptions (CSP)'!AA$11*Model!$BA$3539*AVERAGE('Assumptions (CSP)'!$AW$2:$AY$2)/10^9,0)</f>
        <v>0.1932646479</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-0.459678553</v>
      </c>
      <c r="X3758" s="95">
        <f>IF(Model!X3537+Model!X3538-Model!X3536-X3704+X3652&gt;0,(1-'Assumptions (CSP)'!W25)*(Model!X3537+Model!X3538-Model!X3536-Model!X3704+X3652)+X3704-X3599+X3600,Model!X3537+Model!X3538-Model!X3536-Model!X3704+X3652-X3599+X3600)</f>
        <v>-1.771885528</v>
      </c>
      <c r="Y3758" s="95">
        <f>IF(Model!Y3537+Model!Y3538-Model!Y3536-Y3704+Y3652&gt;0,(1-'Assumptions (CSP)'!X25)*(Model!Y3537+Model!Y3538-Model!Y3536-Model!Y3704+Y3652)+Y3704-Y3599+Y3600,Model!Y3537+Model!Y3538-Model!Y3536-Model!Y3704+Y3652-Y3599+Y3600)</f>
        <v>-3.012322989</v>
      </c>
      <c r="Z3758" s="95">
        <f>IF(Model!Z3537+Model!Z3538-Model!Z3536-Z3704+Z3652&gt;0,(1-'Assumptions (CSP)'!Y25)*(Model!Z3537+Model!Z3538-Model!Z3536-Model!Z3704+Z3652)+Z3704-Z3599+Z3600,Model!Z3537+Model!Z3538-Model!Z3536-Model!Z3704+Z3652-Z3599+Z3600)</f>
        <v>-4.193241846</v>
      </c>
      <c r="AA3758" s="95">
        <f>IF(Model!AA3537+Model!AA3538-Model!AA3536-AA3704+AA3652&gt;0,(1-'Assumptions (CSP)'!Z25)*(Model!AA3537+Model!AA3538-Model!AA3536-Model!AA3704+AA3652)+AA3704-AA3599+AA3600,Model!AA3537+Model!AA3538-Model!AA3536-Model!AA3704+AA3652-AA3599+AA3600)</f>
        <v>-4.618886484</v>
      </c>
      <c r="AB3758" s="95">
        <f>IF(Model!AB3537+Model!AB3538-Model!AB3536-AB3704+AB3652&gt;0,(1-'Assumptions (CSP)'!AA25)*(Model!AB3537+Model!AB3538-Model!AB3536-Model!AB3704+AB3652)+AB3704-AB3599+AB3600,Model!AB3537+Model!AB3538-Model!AB3536-Model!AB3704+AB3652-AB3599+AB3600)</f>
        <v>-5.054544655</v>
      </c>
      <c r="AC3758" s="95">
        <f>IF(Model!AC3537+Model!AC3538-Model!AC3536-AC3704+AC3652&gt;0,(1-'Assumptions (CSP)'!AB25)*(Model!AC3537+Model!AC3538-Model!AC3536-Model!AC3704+AC3652)+AC3704-AC3599+AC3600,Model!AC3537+Model!AC3538-Model!AC3536-Model!AC3704+AC3652-AC3599+AC3600)</f>
        <v>-5.276171023</v>
      </c>
      <c r="AD3758" s="95">
        <f>IF(Model!AD3537+Model!AD3538-Model!AD3536-AD3704+AD3652&gt;0,(1-'Assumptions (CSP)'!AC25)*(Model!AD3537+Model!AD3538-Model!AD3536-Model!AD3704+AD3652)+AD3704-AD3599+AD3600,Model!AD3537+Model!AD3538-Model!AD3536-Model!AD3704+AD3652-AD3599+AD3600)</f>
        <v>-5.288598415</v>
      </c>
      <c r="AE3758" s="95">
        <f>IF(Model!AE3537+Model!AE3538-Model!AE3536-AE3704+AE3652&gt;0,(1-'Assumptions (CSP)'!AD25)*(Model!AE3537+Model!AE3538-Model!AE3536-Model!AE3704+AE3652)+AE3704-AE3599+AE3600,Model!AE3537+Model!AE3538-Model!AE3536-Model!AE3704+AE3652-AE3599+AE3600)</f>
        <v>-5.319257863</v>
      </c>
      <c r="AF3758" s="95">
        <f>IF(Model!AF3537+Model!AF3538-Model!AF3536-AF3704+AF3652&gt;0,(1-'Assumptions (CSP)'!AE25)*(Model!AF3537+Model!AF3538-Model!AF3536-Model!AF3704+AF3652)+AF3704-AF3599+AF3600,Model!AF3537+Model!AF3538-Model!AF3536-Model!AF3704+AF3652-AF3599+AF3600)</f>
        <v>-5.348770671</v>
      </c>
      <c r="AG3758" s="95">
        <f>IF(Model!AG3537+Model!AG3538-Model!AG3536-AG3704+AG3652&gt;0,(1-'Assumptions (CSP)'!AF25)*(Model!AG3537+Model!AG3538-Model!AG3536-Model!AG3704+AG3652)+AG3704-AG3599+AG3600,Model!AG3537+Model!AG3538-Model!AG3536-Model!AG3704+AG3652-AG3599+AG3600)</f>
        <v>-5.385778186</v>
      </c>
      <c r="AH3758" s="95">
        <f>IF(Model!AH3537+Model!AH3538-Model!AH3536-AH3704+AH3652&gt;0,(1-'Assumptions (CSP)'!AG25)*(Model!AH3537+Model!AH3538-Model!AH3536-Model!AH3704+AH3652)+AH3704-AH3599+AH3600,Model!AH3537+Model!AH3538-Model!AH3536-Model!AH3704+AH3652-AH3599+AH3600)</f>
        <v>-5.451379577</v>
      </c>
      <c r="AI3758" s="95">
        <f>IF(Model!AI3537+Model!AI3538-Model!AI3536-AI3704+AI3652&gt;0,(1-'Assumptions (CSP)'!AH25)*(Model!AI3537+Model!AI3538-Model!AI3536-Model!AI3704+AI3652)+AI3704-AI3599+AI3600,Model!AI3537+Model!AI3538-Model!AI3536-Model!AI3704+AI3652-AI3599+AI3600)</f>
        <v>-5.533228209</v>
      </c>
      <c r="AJ3758" s="95">
        <f>IF(Model!AJ3537+Model!AJ3538-Model!AJ3536-AJ3704+AJ3652&gt;0,(1-'Assumptions (CSP)'!AI25)*(Model!AJ3537+Model!AJ3538-Model!AJ3536-Model!AJ3704+AJ3652)+AJ3704-AJ3599+AJ3600,Model!AJ3537+Model!AJ3538-Model!AJ3536-Model!AJ3704+AJ3652-AJ3599+AJ3600)</f>
        <v>-5.629538043</v>
      </c>
      <c r="AK3758" s="95">
        <f>IF(Model!AK3537+Model!AK3538-Model!AK3536-AK3704+AK3652&gt;0,(1-'Assumptions (CSP)'!AJ25)*(Model!AK3537+Model!AK3538-Model!AK3536-Model!AK3704+AK3652)+AK3704-AK3599+AK3600,Model!AK3537+Model!AK3538-Model!AK3536-Model!AK3704+AK3652-AK3599+AK3600)</f>
        <v>-5.736576436</v>
      </c>
      <c r="AL3758" s="95">
        <f>IF(Model!AL3537+Model!AL3538-Model!AL3536-AL3704+AL3652&gt;0,(1-'Assumptions (CSP)'!AK25)*(Model!AL3537+Model!AL3538-Model!AL3536-Model!AL3704+AL3652)+AL3704-AL3599+AL3600,Model!AL3537+Model!AL3538-Model!AL3536-Model!AL3704+AL3652-AL3599+AL3600)</f>
        <v>-5.861148496</v>
      </c>
      <c r="AM3758" s="95">
        <f>IF(Model!AM3537+Model!AM3538-Model!AM3536-AM3704+AM3652&gt;0,(1-'Assumptions (CSP)'!AL25)*(Model!AM3537+Model!AM3538-Model!AM3536-Model!AM3704+AM3652)+AM3704-AM3599+AM3600,Model!AM3537+Model!AM3538-Model!AM3536-Model!AM3704+AM3652-AM3599+AM3600)</f>
        <v>-5.787555335</v>
      </c>
      <c r="AN3758" s="95">
        <f>IF(Model!AN3537+Model!AN3538-Model!AN3536-AN3704+AN3652&gt;0,(1-'Assumptions (CSP)'!AM25)*(Model!AN3537+Model!AN3538-Model!AN3536-Model!AN3704+AN3652)+AN3704-AN3599+AN3600,Model!AN3537+Model!AN3538-Model!AN3536-Model!AN3704+AN3652-AN3599+AN3600)</f>
        <v>-5.736505211</v>
      </c>
      <c r="AO3758" s="95">
        <f>IF(Model!AO3537+Model!AO3538-Model!AO3536-AO3704+AO3652&gt;0,(1-'Assumptions (CSP)'!AN25)*(Model!AO3537+Model!AO3538-Model!AO3536-Model!AO3704+AO3652)+AO3704-AO3599+AO3600,Model!AO3537+Model!AO3538-Model!AO3536-Model!AO3704+AO3652-AO3599+AO3600)</f>
        <v>-5.699652511</v>
      </c>
      <c r="AP3758" s="95">
        <f>IF(Model!AP3537+Model!AP3538-Model!AP3536-AP3704+AP3652&gt;0,(1-'Assumptions (CSP)'!AO25)*(Model!AP3537+Model!AP3538-Model!AP3536-Model!AP3704+AP3652)+AP3704-AP3599+AP3600,Model!AP3537+Model!AP3538-Model!AP3536-Model!AP3704+AP3652-AP3599+AP3600)</f>
        <v>-5.680664767</v>
      </c>
      <c r="AQ3758" s="95">
        <f>IF(Model!AQ3537+Model!AQ3538-Model!AQ3536-AQ3704+AQ3652&gt;0,(1-'Assumptions (CSP)'!AP25)*(Model!AQ3537+Model!AQ3538-Model!AQ3536-Model!AQ3704+AQ3652)+AQ3704-AQ3599+AQ3600,Model!AQ3537+Model!AQ3538-Model!AQ3536-Model!AQ3704+AQ3652-AQ3599+AQ3600)</f>
        <v>-5.678624448</v>
      </c>
      <c r="AR3758" s="95">
        <f>IF(Model!AR3537+Model!AR3538-Model!AR3536-AR3704+AR3652&gt;0,(1-'Assumptions (CSP)'!AQ25)*(Model!AR3537+Model!AR3538-Model!AR3536-Model!AR3704+AR3652)+AR3704-AR3599+AR3600,Model!AR3537+Model!AR3538-Model!AR3536-Model!AR3704+AR3652-AR3599+AR3600)</f>
        <v>-5.694289519</v>
      </c>
      <c r="AS3758" s="95">
        <f>IF(Model!AS3537+Model!AS3538-Model!AS3536-AS3704+AS3652&gt;0,(1-'Assumptions (CSP)'!AR25)*(Model!AS3537+Model!AS3538-Model!AS3536-Model!AS3704+AS3652)+AS3704-AS3599+AS3600,Model!AS3537+Model!AS3538-Model!AS3536-Model!AS3704+AS3652-AS3599+AS3600)</f>
        <v>-5.726440443</v>
      </c>
      <c r="AT3758" s="95">
        <f>IF(Model!AT3537+Model!AT3538-Model!AT3536-AT3704+AT3652&gt;0,(1-'Assumptions (CSP)'!AS25)*(Model!AT3537+Model!AT3538-Model!AT3536-Model!AT3704+AT3652)+AT3704-AT3599+AT3600,Model!AT3537+Model!AT3538-Model!AT3536-Model!AT3704+AT3652-AT3599+AT3600)</f>
        <v>-5.771203227</v>
      </c>
      <c r="AU3758" s="95">
        <f>IF(Model!AU3537+Model!AU3538-Model!AU3536-AU3704+AU3652&gt;0,(1-'Assumptions (CSP)'!AT25)*(Model!AU3537+Model!AU3538-Model!AU3536-Model!AU3704+AU3652)+AU3704-AU3599+AU3600,Model!AU3537+Model!AU3538-Model!AU3536-Model!AU3704+AU3652-AU3599+AU3600)</f>
        <v>-5.824783721</v>
      </c>
      <c r="AV3758" s="95">
        <f>IF(Model!AV3537+Model!AV3538-Model!AV3536-AV3704+AV3652&gt;0,(1-'Assumptions (CSP)'!AU25)*(Model!AV3537+Model!AV3538-Model!AV3536-Model!AV3704+AV3652)+AV3704-AV3599+AV3600,Model!AV3537+Model!AV3538-Model!AV3536-Model!AV3704+AV3652-AV3599+AV3600)</f>
        <v>-5.890843638</v>
      </c>
      <c r="AW3758" s="95">
        <f>IF(Model!AW3537+Model!AW3538-Model!AW3536-AW3704+AW3652&gt;0,(1-'Assumptions (CSP)'!AV25)*(Model!AW3537+Model!AW3538-Model!AW3536-Model!AW3704+AW3652)+AW3704-AW3599+AW3600,Model!AW3537+Model!AW3538-Model!AW3536-Model!AW3704+AW3652-AW3599+AW3600)</f>
        <v>-5.975360709</v>
      </c>
      <c r="AX3758" s="95">
        <f>IF(Model!AX3537+Model!AX3538-Model!AX3536-AX3704+AX3652&gt;0,(1-'Assumptions (CSP)'!AW25)*(Model!AX3537+Model!AX3538-Model!AX3536-Model!AX3704+AX3652)+AX3704-AX3599+AX3600,Model!AX3537+Model!AX3538-Model!AX3536-Model!AX3704+AX3652-AX3599+AX3600)</f>
        <v>-6.060606216</v>
      </c>
      <c r="AY3758" s="95">
        <f>IF(Model!AY3537+Model!AY3538-Model!AY3536-AY3704+AY3652&gt;0,(1-'Assumptions (CSP)'!AX25)*(Model!AY3537+Model!AY3538-Model!AY3536-Model!AY3704+AY3652)+AY3704-AY3599+AY3600,Model!AY3537+Model!AY3538-Model!AY3536-Model!AY3704+AY3652-AY3599+AY3600)</f>
        <v>-5.660168458</v>
      </c>
      <c r="AZ3758" s="95">
        <f>IF(Model!AZ3537+Model!AZ3538-Model!AZ3536-AZ3704+AZ3652&gt;0,(1-'Assumptions (CSP)'!AY25)*(Model!AZ3537+Model!AZ3538-Model!AZ3536-Model!AZ3704+AZ3652)+AZ3704-AZ3599+AZ3600,Model!AZ3537+Model!AZ3538-Model!AZ3536-Model!AZ3704+AZ3652-AZ3599+AZ3600)</f>
        <v>-5.281050154</v>
      </c>
      <c r="BA3758" s="95">
        <f>IF(Model!BA3537+Model!BA3538-Model!BA3536-BA3704+BA3652&gt;0,(1-'Assumptions (CSP)'!AZ25)*(Model!BA3537+Model!BA3538-Model!BA3536-Model!BA3704+BA3652)+BA3704-BA3599+BA3600,Model!BA3537+Model!BA3538-Model!BA3536-Model!BA3704+BA3652-BA3599+BA3600)</f>
        <v>-4.911796603</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-0.0000009391110964</v>
      </c>
      <c r="Y3759" s="402">
        <f>IF(Model!Y3537+Model!Y3538-Model!Y3536-Y3704+Y3652&gt;0,'Assumptions (CSP)'!X25*(Model!Y3537+Model!Y3538-Model!Y3536-Model!Y3704+Y3652)-'Assumptions (CSP)'!X26*Model!Y3535/10^3,-'Assumptions (Coal)'!X24*Model!Y3535/10^3)</f>
        <v>-0.000001878222193</v>
      </c>
      <c r="Z3759" s="402">
        <f>IF(Model!Z3537+Model!Z3538-Model!Z3536-Z3704+Z3652&gt;0,'Assumptions (CSP)'!Y25*(Model!Z3537+Model!Z3538-Model!Z3536-Model!Z3704+Z3652)-'Assumptions (CSP)'!Y26*Model!Z3535/10^3,-'Assumptions (Coal)'!Y24*Model!Z3535/10^3)</f>
        <v>-0.000002817333289</v>
      </c>
      <c r="AA3759" s="402">
        <f>IF(Model!AA3537+Model!AA3538-Model!AA3536-AA3704+AA3652&gt;0,'Assumptions (CSP)'!Z25*(Model!AA3537+Model!AA3538-Model!AA3536-Model!AA3704+AA3652)-'Assumptions (CSP)'!Z26*Model!AA3535/10^3,-'Assumptions (Coal)'!Z24*Model!AA3535/10^3)</f>
        <v>-0.000003756444385</v>
      </c>
      <c r="AB3759" s="402">
        <f>IF(Model!AB3537+Model!AB3538-Model!AB3536-AB3704+AB3652&gt;0,'Assumptions (CSP)'!AA25*(Model!AB3537+Model!AB3538-Model!AB3536-Model!AB3704+AB3652)-'Assumptions (CSP)'!AA26*Model!AB3535/10^3,-'Assumptions (Coal)'!AA24*Model!AB3535/10^3)</f>
        <v>-0.000004695555482</v>
      </c>
      <c r="AC3759" s="402">
        <f>IF(Model!AC3537+Model!AC3538-Model!AC3536-AC3704+AC3652&gt;0,'Assumptions (CSP)'!AB25*(Model!AC3537+Model!AC3538-Model!AC3536-Model!AC3704+AC3652)-'Assumptions (CSP)'!AB26*Model!AC3535/10^3,-'Assumptions (Coal)'!AB24*Model!AC3535/10^3)</f>
        <v>-0.000005634666578</v>
      </c>
      <c r="AD3759" s="402">
        <f>IF(Model!AD3537+Model!AD3538-Model!AD3536-AD3704+AD3652&gt;0,'Assumptions (CSP)'!AC25*(Model!AD3537+Model!AD3538-Model!AD3536-Model!AD3704+AD3652)-'Assumptions (CSP)'!AC26*Model!AD3535/10^3,-'Assumptions (Coal)'!AC24*Model!AD3535/10^3)</f>
        <v>-0.000006573777675</v>
      </c>
      <c r="AE3759" s="402">
        <f>IF(Model!AE3537+Model!AE3538-Model!AE3536-AE3704+AE3652&gt;0,'Assumptions (CSP)'!AD25*(Model!AE3537+Model!AE3538-Model!AE3536-Model!AE3704+AE3652)-'Assumptions (CSP)'!AD26*Model!AE3535/10^3,-'Assumptions (Coal)'!AD24*Model!AE3535/10^3)</f>
        <v>-0.000007512888771</v>
      </c>
      <c r="AF3759" s="402">
        <f>IF(Model!AF3537+Model!AF3538-Model!AF3536-AF3704+AF3652&gt;0,'Assumptions (CSP)'!AE25*(Model!AF3537+Model!AF3538-Model!AF3536-Model!AF3704+AF3652)-'Assumptions (CSP)'!AE26*Model!AF3535/10^3,-'Assumptions (Coal)'!AE24*Model!AF3535/10^3)</f>
        <v>-0.000008451999867</v>
      </c>
      <c r="AG3759" s="402">
        <f>IF(Model!AG3537+Model!AG3538-Model!AG3536-AG3704+AG3652&gt;0,'Assumptions (CSP)'!AF25*(Model!AG3537+Model!AG3538-Model!AG3536-Model!AG3704+AG3652)-'Assumptions (CSP)'!AF26*Model!AG3535/10^3,-'Assumptions (Coal)'!AF24*Model!AG3535/10^3)</f>
        <v>-0.000009391110964</v>
      </c>
      <c r="AH3759" s="402">
        <f>IF(Model!AH3537+Model!AH3538-Model!AH3536-AH3704+AH3652&gt;0,'Assumptions (CSP)'!AG25*(Model!AH3537+Model!AH3538-Model!AH3536-Model!AH3704+AH3652)-'Assumptions (CSP)'!AG26*Model!AH3535/10^3,-'Assumptions (Coal)'!AG24*Model!AH3535/10^3)</f>
        <v>-0.00001033022206</v>
      </c>
      <c r="AI3759" s="402">
        <f>IF(Model!AI3537+Model!AI3538-Model!AI3536-AI3704+AI3652&gt;0,'Assumptions (CSP)'!AH25*(Model!AI3537+Model!AI3538-Model!AI3536-Model!AI3704+AI3652)-'Assumptions (CSP)'!AH26*Model!AI3535/10^3,-'Assumptions (Coal)'!AH24*Model!AI3535/10^3)</f>
        <v>-0.00001126933316</v>
      </c>
      <c r="AJ3759" s="402">
        <f>IF(Model!AJ3537+Model!AJ3538-Model!AJ3536-AJ3704+AJ3652&gt;0,'Assumptions (CSP)'!AI25*(Model!AJ3537+Model!AJ3538-Model!AJ3536-Model!AJ3704+AJ3652)-'Assumptions (CSP)'!AI26*Model!AJ3535/10^3,-'Assumptions (Coal)'!AI24*Model!AJ3535/10^3)</f>
        <v>-0.00001220844425</v>
      </c>
      <c r="AK3759" s="402">
        <f>IF(Model!AK3537+Model!AK3538-Model!AK3536-AK3704+AK3652&gt;0,'Assumptions (CSP)'!AJ25*(Model!AK3537+Model!AK3538-Model!AK3536-Model!AK3704+AK3652)-'Assumptions (CSP)'!AJ26*Model!AK3535/10^3,-'Assumptions (Coal)'!AJ24*Model!AK3535/10^3)</f>
        <v>-0.00001314755535</v>
      </c>
      <c r="AL3759" s="402">
        <f>IF(Model!AL3537+Model!AL3538-Model!AL3536-AL3704+AL3652&gt;0,'Assumptions (CSP)'!AK25*(Model!AL3537+Model!AL3538-Model!AL3536-Model!AL3704+AL3652)-'Assumptions (CSP)'!AK26*Model!AL3535/10^3,-'Assumptions (Coal)'!AK24*Model!AL3535/10^3)</f>
        <v>-0.00001408666645</v>
      </c>
      <c r="AM3759" s="402">
        <f>IF(Model!AM3537+Model!AM3538-Model!AM3536-AM3704+AM3652&gt;0,'Assumptions (CSP)'!AL25*(Model!AM3537+Model!AM3538-Model!AM3536-Model!AM3704+AM3652)-'Assumptions (CSP)'!AL26*Model!AM3535/10^3,-'Assumptions (Coal)'!AL24*Model!AM3535/10^3)</f>
        <v>-0.00001502577754</v>
      </c>
      <c r="AN3759" s="402">
        <f>IF(Model!AN3537+Model!AN3538-Model!AN3536-AN3704+AN3652&gt;0,'Assumptions (CSP)'!AM25*(Model!AN3537+Model!AN3538-Model!AN3536-Model!AN3704+AN3652)-'Assumptions (CSP)'!AM26*Model!AN3535/10^3,-'Assumptions (Coal)'!AM24*Model!AN3535/10^3)</f>
        <v>-0.00001596488864</v>
      </c>
      <c r="AO3759" s="402">
        <f>IF(Model!AO3537+Model!AO3538-Model!AO3536-AO3704+AO3652&gt;0,'Assumptions (CSP)'!AN25*(Model!AO3537+Model!AO3538-Model!AO3536-Model!AO3704+AO3652)-'Assumptions (CSP)'!AN26*Model!AO3535/10^3,-'Assumptions (Coal)'!AN24*Model!AO3535/10^3)</f>
        <v>-0.00001690399973</v>
      </c>
      <c r="AP3759" s="402">
        <f>IF(Model!AP3537+Model!AP3538-Model!AP3536-AP3704+AP3652&gt;0,'Assumptions (CSP)'!AO25*(Model!AP3537+Model!AP3538-Model!AP3536-Model!AP3704+AP3652)-'Assumptions (CSP)'!AO26*Model!AP3535/10^3,-'Assumptions (Coal)'!AO24*Model!AP3535/10^3)</f>
        <v>-0.00001784311083</v>
      </c>
      <c r="AQ3759" s="402">
        <f>IF(Model!AQ3537+Model!AQ3538-Model!AQ3536-AQ3704+AQ3652&gt;0,'Assumptions (CSP)'!AP25*(Model!AQ3537+Model!AQ3538-Model!AQ3536-Model!AQ3704+AQ3652)-'Assumptions (CSP)'!AP26*Model!AQ3535/10^3,-'Assumptions (Coal)'!AP24*Model!AQ3535/10^3)</f>
        <v>-0.00001878222193</v>
      </c>
      <c r="AR3759" s="402">
        <f>IF(Model!AR3537+Model!AR3538-Model!AR3536-AR3704+AR3652&gt;0,'Assumptions (CSP)'!AQ25*(Model!AR3537+Model!AR3538-Model!AR3536-Model!AR3704+AR3652)-'Assumptions (CSP)'!AQ26*Model!AR3535/10^3,-'Assumptions (Coal)'!AQ24*Model!AR3535/10^3)</f>
        <v>-0.00001972133302</v>
      </c>
      <c r="AS3759" s="402">
        <f>IF(Model!AS3537+Model!AS3538-Model!AS3536-AS3704+AS3652&gt;0,'Assumptions (CSP)'!AR25*(Model!AS3537+Model!AS3538-Model!AS3536-Model!AS3704+AS3652)-'Assumptions (CSP)'!AR26*Model!AS3535/10^3,-'Assumptions (Coal)'!AR24*Model!AS3535/10^3)</f>
        <v>-0.00002066044412</v>
      </c>
      <c r="AT3759" s="402">
        <f>IF(Model!AT3537+Model!AT3538-Model!AT3536-AT3704+AT3652&gt;0,'Assumptions (CSP)'!AS25*(Model!AT3537+Model!AT3538-Model!AT3536-Model!AT3704+AT3652)-'Assumptions (CSP)'!AS26*Model!AT3535/10^3,-'Assumptions (Coal)'!AS24*Model!AT3535/10^3)</f>
        <v>-0.00002159955522</v>
      </c>
      <c r="AU3759" s="402">
        <f>IF(Model!AU3537+Model!AU3538-Model!AU3536-AU3704+AU3652&gt;0,'Assumptions (CSP)'!AT25*(Model!AU3537+Model!AU3538-Model!AU3536-Model!AU3704+AU3652)-'Assumptions (CSP)'!AT26*Model!AU3535/10^3,-'Assumptions (Coal)'!AT24*Model!AU3535/10^3)</f>
        <v>-0.00002253866631</v>
      </c>
      <c r="AV3759" s="402">
        <f>IF(Model!AV3537+Model!AV3538-Model!AV3536-AV3704+AV3652&gt;0,'Assumptions (CSP)'!AU25*(Model!AV3537+Model!AV3538-Model!AV3536-Model!AV3704+AV3652)-'Assumptions (CSP)'!AU26*Model!AV3535/10^3,-'Assumptions (Coal)'!AU24*Model!AV3535/10^3)</f>
        <v>-0.00002347777741</v>
      </c>
      <c r="AW3759" s="402">
        <f>IF(Model!AW3537+Model!AW3538-Model!AW3536-AW3704+AW3652&gt;0,'Assumptions (CSP)'!AV25*(Model!AW3537+Model!AW3538-Model!AW3536-Model!AW3704+AW3652)-'Assumptions (CSP)'!AV26*Model!AW3535/10^3,-'Assumptions (Coal)'!AV24*Model!AW3535/10^3)</f>
        <v>-0.00002441688851</v>
      </c>
      <c r="AX3759" s="402">
        <f>IF(Model!AX3537+Model!AX3538-Model!AX3536-AX3704+AX3652&gt;0,'Assumptions (CSP)'!AW25*(Model!AX3537+Model!AX3538-Model!AX3536-Model!AX3704+AX3652)-'Assumptions (CSP)'!AW26*Model!AX3535/10^3,-'Assumptions (Coal)'!AW24*Model!AX3535/10^3)</f>
        <v>-0.0000253559996</v>
      </c>
      <c r="AY3759" s="402">
        <f>IF(Model!AY3537+Model!AY3538-Model!AY3536-AY3704+AY3652&gt;0,'Assumptions (CSP)'!AX25*(Model!AY3537+Model!AY3538-Model!AY3536-Model!AY3704+AY3652)-'Assumptions (CSP)'!AX26*Model!AY3535/10^3,-'Assumptions (Coal)'!AX24*Model!AY3535/10^3)</f>
        <v>-0.0000262951107</v>
      </c>
      <c r="AZ3759" s="402">
        <f>IF(Model!AZ3537+Model!AZ3538-Model!AZ3536-AZ3704+AZ3652&gt;0,'Assumptions (CSP)'!AY25*(Model!AZ3537+Model!AZ3538-Model!AZ3536-Model!AZ3704+AZ3652)-'Assumptions (CSP)'!AY26*Model!AZ3535/10^3,-'Assumptions (Coal)'!AY24*Model!AZ3535/10^3)</f>
        <v>-0.00002723422179</v>
      </c>
      <c r="BA3759" s="402">
        <f>IF(Model!BA3537+Model!BA3538-Model!BA3536-BA3704+BA3652&gt;0,'Assumptions (CSP)'!AZ25*(Model!BA3537+Model!BA3538-Model!BA3536-Model!BA3704+BA3652)-'Assumptions (CSP)'!AZ26*Model!BA3535/10^3,-'Assumptions (Coal)'!AZ24*Model!BA3535/10^3)</f>
        <v>-0.00002817333289</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2.642972276</v>
      </c>
      <c r="Y3760" s="292">
        <f>Y3539*'Assumptions (CSP)'!$V$24/1000000000</f>
        <v>2.642972276</v>
      </c>
      <c r="Z3760" s="292">
        <f>Z3539*'Assumptions (CSP)'!$V$24/1000000000</f>
        <v>2.642972276</v>
      </c>
      <c r="AA3760" s="292">
        <f>AA3539*'Assumptions (CSP)'!$V$24/1000000000</f>
        <v>2.642972276</v>
      </c>
      <c r="AB3760" s="292">
        <f>AB3539*'Assumptions (CSP)'!$V$24/1000000000</f>
        <v>2.642972276</v>
      </c>
      <c r="AC3760" s="292">
        <f>AC3539*'Assumptions (CSP)'!$V$24/1000000000</f>
        <v>2.642972276</v>
      </c>
      <c r="AD3760" s="292">
        <f>AD3539*'Assumptions (CSP)'!$V$24/1000000000</f>
        <v>2.642972276</v>
      </c>
      <c r="AE3760" s="292">
        <f>AE3539*'Assumptions (CSP)'!$V$24/1000000000</f>
        <v>2.642972276</v>
      </c>
      <c r="AF3760" s="292">
        <f>AF3539*'Assumptions (CSP)'!$V$24/1000000000</f>
        <v>2.642972276</v>
      </c>
      <c r="AG3760" s="292">
        <f>AG3539*'Assumptions (CSP)'!$V$24/1000000000</f>
        <v>2.642972276</v>
      </c>
      <c r="AH3760" s="292">
        <f>AH3539*'Assumptions (CSP)'!$V$24/1000000000</f>
        <v>2.642972276</v>
      </c>
      <c r="AI3760" s="292">
        <f>AI3539*'Assumptions (CSP)'!$V$24/1000000000</f>
        <v>2.642972276</v>
      </c>
      <c r="AJ3760" s="292">
        <f>AJ3539*'Assumptions (CSP)'!$V$24/1000000000</f>
        <v>2.642972276</v>
      </c>
      <c r="AK3760" s="292">
        <f>AK3539*'Assumptions (CSP)'!$V$24/1000000000</f>
        <v>2.642972276</v>
      </c>
      <c r="AL3760" s="292">
        <f>AL3539*'Assumptions (CSP)'!$V$24/1000000000</f>
        <v>2.642972276</v>
      </c>
      <c r="AM3760" s="292">
        <f>AM3539*'Assumptions (CSP)'!$V$24/1000000000</f>
        <v>2.642972276</v>
      </c>
      <c r="AN3760" s="292">
        <f>AN3539*'Assumptions (CSP)'!$V$24/1000000000</f>
        <v>2.642972276</v>
      </c>
      <c r="AO3760" s="292">
        <f>AO3539*'Assumptions (CSP)'!$V$24/1000000000</f>
        <v>2.642972276</v>
      </c>
      <c r="AP3760" s="292">
        <f>AP3539*'Assumptions (CSP)'!$V$24/1000000000</f>
        <v>2.642972276</v>
      </c>
      <c r="AQ3760" s="292">
        <f>AQ3539*'Assumptions (CSP)'!$V$24/1000000000</f>
        <v>2.642972276</v>
      </c>
      <c r="AR3760" s="292">
        <f>AR3539*'Assumptions (CSP)'!$V$24/1000000000</f>
        <v>2.642972276</v>
      </c>
      <c r="AS3760" s="292">
        <f>AS3539*'Assumptions (CSP)'!$V$24/1000000000</f>
        <v>2.642972276</v>
      </c>
      <c r="AT3760" s="292">
        <f>AT3539*'Assumptions (CSP)'!$V$24/1000000000</f>
        <v>2.642972276</v>
      </c>
      <c r="AU3760" s="292">
        <f>AU3539*'Assumptions (CSP)'!$V$24/1000000000</f>
        <v>2.642972276</v>
      </c>
      <c r="AV3760" s="292">
        <f>AV3539*'Assumptions (CSP)'!$V$24/1000000000</f>
        <v>2.642972276</v>
      </c>
      <c r="AW3760" s="292">
        <f>AW3539*'Assumptions (CSP)'!$V$24/1000000000</f>
        <v>2.642972276</v>
      </c>
      <c r="AX3760" s="292">
        <f>AX3539*'Assumptions (CSP)'!$V$24/1000000000</f>
        <v>2.642972276</v>
      </c>
      <c r="AY3760" s="292">
        <f>AY3539*'Assumptions (CSP)'!$V$24/1000000000</f>
        <v>2.642972276</v>
      </c>
      <c r="AZ3760" s="292">
        <f>AZ3539*'Assumptions (CSP)'!$V$24/1000000000</f>
        <v>2.642972276</v>
      </c>
      <c r="BA3760" s="292">
        <f>BA3539*'Assumptions (CSP)'!$V$24/1000000000</f>
        <v>2.642972276</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1692667.5</v>
      </c>
      <c r="C22" s="428">
        <v>1723926.0</v>
      </c>
      <c r="D22" s="428">
        <v>1781918.0</v>
      </c>
      <c r="E22" s="428">
        <v>1854163.6</v>
      </c>
      <c r="F22" s="428">
        <v>1953204.6</v>
      </c>
      <c r="G22" s="428">
        <v>2038942.9</v>
      </c>
      <c r="H22" s="428">
        <v>2116464.8</v>
      </c>
      <c r="I22" s="428">
        <v>2200381.2</v>
      </c>
      <c r="J22" s="428">
        <v>2201848.7</v>
      </c>
      <c r="K22" s="428">
        <v>2165049.0</v>
      </c>
      <c r="L22" s="428">
        <v>2255585.8</v>
      </c>
      <c r="M22" s="428">
        <v>2333152.8</v>
      </c>
      <c r="N22" s="428">
        <v>2431765.2</v>
      </c>
      <c r="O22" s="428">
        <v>2507715.7</v>
      </c>
      <c r="P22" s="428">
        <v>2609346.7</v>
      </c>
      <c r="Q22" s="428">
        <v>2705909.9</v>
      </c>
      <c r="R22" s="428">
        <v>2765977.5</v>
      </c>
      <c r="S22" s="428">
        <v>2843681.6</v>
      </c>
      <c r="T22" s="428">
        <v>2972975.7</v>
      </c>
      <c r="U22" s="428">
        <v>3070810.2</v>
      </c>
      <c r="V22" s="235">
        <f t="shared" ref="V22:AZ22" si="22">U22*(1+V14)</f>
        <v>3192543.896</v>
      </c>
      <c r="W22" s="235">
        <f t="shared" si="22"/>
        <v>3319103.384</v>
      </c>
      <c r="X22" s="235">
        <f t="shared" si="22"/>
        <v>3450679.97</v>
      </c>
      <c r="Y22" s="235">
        <f t="shared" si="22"/>
        <v>3587472.542</v>
      </c>
      <c r="Z22" s="235">
        <f t="shared" si="22"/>
        <v>3729687.874</v>
      </c>
      <c r="AA22" s="235">
        <f t="shared" si="22"/>
        <v>3877540.935</v>
      </c>
      <c r="AB22" s="235">
        <f t="shared" si="22"/>
        <v>4031255.218</v>
      </c>
      <c r="AC22" s="235">
        <f t="shared" si="22"/>
        <v>4191063.075</v>
      </c>
      <c r="AD22" s="235">
        <f t="shared" si="22"/>
        <v>4357206.068</v>
      </c>
      <c r="AE22" s="235">
        <f t="shared" si="22"/>
        <v>4529935.336</v>
      </c>
      <c r="AF22" s="235">
        <f t="shared" si="22"/>
        <v>4709511.973</v>
      </c>
      <c r="AG22" s="235">
        <f t="shared" si="22"/>
        <v>4896207.425</v>
      </c>
      <c r="AH22" s="235">
        <f t="shared" si="22"/>
        <v>5090303.897</v>
      </c>
      <c r="AI22" s="235">
        <f t="shared" si="22"/>
        <v>5292094.781</v>
      </c>
      <c r="AJ22" s="235">
        <f t="shared" si="22"/>
        <v>5501885.102</v>
      </c>
      <c r="AK22" s="235">
        <f t="shared" si="22"/>
        <v>5719991.974</v>
      </c>
      <c r="AL22" s="235">
        <f t="shared" si="22"/>
        <v>5946745.084</v>
      </c>
      <c r="AM22" s="235">
        <f t="shared" si="22"/>
        <v>6182487.187</v>
      </c>
      <c r="AN22" s="235">
        <f t="shared" si="22"/>
        <v>6427574.629</v>
      </c>
      <c r="AO22" s="235">
        <f t="shared" si="22"/>
        <v>6682377.877</v>
      </c>
      <c r="AP22" s="235">
        <f t="shared" si="22"/>
        <v>6947282.089</v>
      </c>
      <c r="AQ22" s="235">
        <f t="shared" si="22"/>
        <v>7222687.689</v>
      </c>
      <c r="AR22" s="235">
        <f t="shared" si="22"/>
        <v>7509010.974</v>
      </c>
      <c r="AS22" s="235">
        <f t="shared" si="22"/>
        <v>7806684.747</v>
      </c>
      <c r="AT22" s="235">
        <f t="shared" si="22"/>
        <v>8116158.965</v>
      </c>
      <c r="AU22" s="235">
        <f t="shared" si="22"/>
        <v>8437901.425</v>
      </c>
      <c r="AV22" s="235">
        <f t="shared" si="22"/>
        <v>8772398.466</v>
      </c>
      <c r="AW22" s="235">
        <f t="shared" si="22"/>
        <v>9120155.708</v>
      </c>
      <c r="AX22" s="235">
        <f t="shared" si="22"/>
        <v>9481698.815</v>
      </c>
      <c r="AY22" s="235">
        <f t="shared" si="22"/>
        <v>9857574.288</v>
      </c>
      <c r="AZ22" s="235">
        <f t="shared" si="22"/>
        <v>10248350.3</v>
      </c>
    </row>
    <row r="23" ht="15.75" customHeight="1">
      <c r="A23" s="61" t="s">
        <v>480</v>
      </c>
      <c r="B23" s="426">
        <f t="shared" ref="B23:AZ23" si="23">B$22*$S$18/B$18</f>
        <v>2336900.791</v>
      </c>
      <c r="C23" s="426">
        <f t="shared" si="23"/>
        <v>2328972.303</v>
      </c>
      <c r="D23" s="426">
        <f t="shared" si="23"/>
        <v>2369832.983</v>
      </c>
      <c r="E23" s="426">
        <f t="shared" si="23"/>
        <v>2420954.72</v>
      </c>
      <c r="F23" s="426">
        <f t="shared" si="23"/>
        <v>2483412.685</v>
      </c>
      <c r="G23" s="426">
        <f t="shared" si="23"/>
        <v>2514112.776</v>
      </c>
      <c r="H23" s="426">
        <f t="shared" si="23"/>
        <v>2533045.601</v>
      </c>
      <c r="I23" s="426">
        <f t="shared" si="23"/>
        <v>2564586.497</v>
      </c>
      <c r="J23" s="426">
        <f t="shared" si="23"/>
        <v>2517331.561</v>
      </c>
      <c r="K23" s="426">
        <f t="shared" si="23"/>
        <v>2456532.124</v>
      </c>
      <c r="L23" s="426">
        <f t="shared" si="23"/>
        <v>2529779.673</v>
      </c>
      <c r="M23" s="426">
        <f t="shared" si="23"/>
        <v>2563232.153</v>
      </c>
      <c r="N23" s="426">
        <f t="shared" si="23"/>
        <v>2621296.723</v>
      </c>
      <c r="O23" s="426">
        <f t="shared" si="23"/>
        <v>2656546.298</v>
      </c>
      <c r="P23" s="426">
        <f t="shared" si="23"/>
        <v>2713990.347</v>
      </c>
      <c r="Q23" s="426">
        <f t="shared" si="23"/>
        <v>2785420.32</v>
      </c>
      <c r="R23" s="426">
        <f t="shared" si="23"/>
        <v>2818078.003</v>
      </c>
      <c r="S23" s="426">
        <f t="shared" si="23"/>
        <v>2843681.6</v>
      </c>
      <c r="T23" s="426">
        <f t="shared" si="23"/>
        <v>2902277.65</v>
      </c>
      <c r="U23" s="422">
        <f t="shared" si="23"/>
        <v>2940421.023</v>
      </c>
      <c r="V23" s="429">
        <f t="shared" si="23"/>
        <v>2998488.371</v>
      </c>
      <c r="W23" s="429">
        <f t="shared" si="23"/>
        <v>3057702.43</v>
      </c>
      <c r="X23" s="429">
        <f t="shared" si="23"/>
        <v>3118085.847</v>
      </c>
      <c r="Y23" s="429">
        <f t="shared" si="23"/>
        <v>3179661.714</v>
      </c>
      <c r="Z23" s="429">
        <f t="shared" si="23"/>
        <v>3242453.579</v>
      </c>
      <c r="AA23" s="429">
        <f t="shared" si="23"/>
        <v>3306485.456</v>
      </c>
      <c r="AB23" s="429">
        <f t="shared" si="23"/>
        <v>3371781.833</v>
      </c>
      <c r="AC23" s="429">
        <f t="shared" si="23"/>
        <v>3438367.68</v>
      </c>
      <c r="AD23" s="429">
        <f t="shared" si="23"/>
        <v>3506268.463</v>
      </c>
      <c r="AE23" s="429">
        <f t="shared" si="23"/>
        <v>3575510.149</v>
      </c>
      <c r="AF23" s="429">
        <f t="shared" si="23"/>
        <v>3646119.217</v>
      </c>
      <c r="AG23" s="429">
        <f t="shared" si="23"/>
        <v>3718122.671</v>
      </c>
      <c r="AH23" s="429">
        <f t="shared" si="23"/>
        <v>3791548.047</v>
      </c>
      <c r="AI23" s="429">
        <f t="shared" si="23"/>
        <v>3866423.426</v>
      </c>
      <c r="AJ23" s="429">
        <f t="shared" si="23"/>
        <v>3942777.441</v>
      </c>
      <c r="AK23" s="429">
        <f t="shared" si="23"/>
        <v>4020639.293</v>
      </c>
      <c r="AL23" s="429">
        <f t="shared" si="23"/>
        <v>4100038.758</v>
      </c>
      <c r="AM23" s="429">
        <f t="shared" si="23"/>
        <v>4181006.202</v>
      </c>
      <c r="AN23" s="429">
        <f t="shared" si="23"/>
        <v>4263572.588</v>
      </c>
      <c r="AO23" s="429">
        <f t="shared" si="23"/>
        <v>4347769.493</v>
      </c>
      <c r="AP23" s="429">
        <f t="shared" si="23"/>
        <v>4433629.116</v>
      </c>
      <c r="AQ23" s="429">
        <f t="shared" si="23"/>
        <v>4521184.292</v>
      </c>
      <c r="AR23" s="429">
        <f t="shared" si="23"/>
        <v>4610468.506</v>
      </c>
      <c r="AS23" s="429">
        <f t="shared" si="23"/>
        <v>4701515.901</v>
      </c>
      <c r="AT23" s="429">
        <f t="shared" si="23"/>
        <v>4794361.297</v>
      </c>
      <c r="AU23" s="429">
        <f t="shared" si="23"/>
        <v>4889040.202</v>
      </c>
      <c r="AV23" s="429">
        <f t="shared" si="23"/>
        <v>4985588.823</v>
      </c>
      <c r="AW23" s="429">
        <f t="shared" si="23"/>
        <v>5084044.083</v>
      </c>
      <c r="AX23" s="429">
        <f t="shared" si="23"/>
        <v>5184443.635</v>
      </c>
      <c r="AY23" s="429">
        <f t="shared" si="23"/>
        <v>5286825.874</v>
      </c>
      <c r="AZ23" s="429">
        <f t="shared" si="23"/>
        <v>5391229.954</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47.32252</v>
      </c>
      <c r="C28" s="433">
        <v>47.570095</v>
      </c>
      <c r="D28" s="433">
        <v>47.770389</v>
      </c>
      <c r="E28" s="433">
        <v>47.977973</v>
      </c>
      <c r="F28" s="433">
        <v>48.18121</v>
      </c>
      <c r="G28" s="433">
        <v>48.360174</v>
      </c>
      <c r="H28" s="433">
        <v>48.579263</v>
      </c>
      <c r="I28" s="433">
        <v>48.781551</v>
      </c>
      <c r="J28" s="433">
        <v>48.947397</v>
      </c>
      <c r="K28" s="433">
        <v>49.102119</v>
      </c>
      <c r="L28" s="433">
        <v>49.259106</v>
      </c>
      <c r="M28" s="433">
        <v>44.378555</v>
      </c>
      <c r="N28" s="433">
        <v>44.494945</v>
      </c>
      <c r="O28" s="433">
        <v>44.637272</v>
      </c>
      <c r="P28" s="433">
        <v>44.747975</v>
      </c>
      <c r="Q28" s="433">
        <v>44.801083</v>
      </c>
      <c r="R28" s="433">
        <v>44.881144</v>
      </c>
      <c r="S28" s="433">
        <v>44.979658</v>
      </c>
      <c r="T28" s="433">
        <v>45.07207</v>
      </c>
      <c r="U28" s="253">
        <f>(V28+T28)/2</f>
        <v>47.72985395</v>
      </c>
      <c r="V28" s="433">
        <v>50.387637896</v>
      </c>
      <c r="W28" s="253">
        <f t="shared" ref="W28:AE28" si="35">($AF28-$V28)*0.1+V28</f>
        <v>50.49235435</v>
      </c>
      <c r="X28" s="253">
        <f t="shared" si="35"/>
        <v>50.5970708</v>
      </c>
      <c r="Y28" s="253">
        <f t="shared" si="35"/>
        <v>50.70178725</v>
      </c>
      <c r="Z28" s="253">
        <f t="shared" si="35"/>
        <v>50.80650371</v>
      </c>
      <c r="AA28" s="253">
        <f t="shared" si="35"/>
        <v>50.91122016</v>
      </c>
      <c r="AB28" s="253">
        <f t="shared" si="35"/>
        <v>51.01593661</v>
      </c>
      <c r="AC28" s="253">
        <f t="shared" si="35"/>
        <v>51.12065306</v>
      </c>
      <c r="AD28" s="253">
        <f t="shared" si="35"/>
        <v>51.22536952</v>
      </c>
      <c r="AE28" s="253">
        <f t="shared" si="35"/>
        <v>51.33008597</v>
      </c>
      <c r="AF28" s="433">
        <v>51.434802423</v>
      </c>
      <c r="AG28" s="253">
        <f t="shared" ref="AG28:AO28" si="36">($AP28-$AF28)*0.1+AF28</f>
        <v>51.44806781</v>
      </c>
      <c r="AH28" s="253">
        <f t="shared" si="36"/>
        <v>51.46133319</v>
      </c>
      <c r="AI28" s="253">
        <f t="shared" si="36"/>
        <v>51.47459857</v>
      </c>
      <c r="AJ28" s="253">
        <f t="shared" si="36"/>
        <v>51.48786395</v>
      </c>
      <c r="AK28" s="253">
        <f t="shared" si="36"/>
        <v>51.50112934</v>
      </c>
      <c r="AL28" s="253">
        <f t="shared" si="36"/>
        <v>51.51439472</v>
      </c>
      <c r="AM28" s="253">
        <f t="shared" si="36"/>
        <v>51.5276601</v>
      </c>
      <c r="AN28" s="253">
        <f t="shared" si="36"/>
        <v>51.54092548</v>
      </c>
      <c r="AO28" s="253">
        <f t="shared" si="36"/>
        <v>51.55419087</v>
      </c>
      <c r="AP28" s="433">
        <v>51.567456248</v>
      </c>
      <c r="AQ28" s="253">
        <f t="shared" ref="AQ28:AY28" si="37">($AZ28-$AP28)*0.1+AP28</f>
        <v>51.58343908</v>
      </c>
      <c r="AR28" s="253">
        <f t="shared" si="37"/>
        <v>51.5994219</v>
      </c>
      <c r="AS28" s="253">
        <f t="shared" si="37"/>
        <v>51.61540473</v>
      </c>
      <c r="AT28" s="253">
        <f t="shared" si="37"/>
        <v>51.63138756</v>
      </c>
      <c r="AU28" s="253">
        <f t="shared" si="37"/>
        <v>51.64737039</v>
      </c>
      <c r="AV28" s="253">
        <f t="shared" si="37"/>
        <v>51.66335321</v>
      </c>
      <c r="AW28" s="253">
        <f t="shared" si="37"/>
        <v>51.67933604</v>
      </c>
      <c r="AX28" s="253">
        <f t="shared" si="37"/>
        <v>51.69531887</v>
      </c>
      <c r="AY28" s="253">
        <f t="shared" si="37"/>
        <v>51.7113017</v>
      </c>
      <c r="AZ28" s="433">
        <v>51.727284524</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0.780649</v>
      </c>
      <c r="C3" s="440">
        <v>0.735506</v>
      </c>
      <c r="D3" s="440">
        <v>0.770854</v>
      </c>
      <c r="E3" s="440">
        <v>0.802513</v>
      </c>
      <c r="F3" s="440">
        <v>0.761258</v>
      </c>
      <c r="G3" s="440">
        <v>0.751</v>
      </c>
      <c r="H3" s="440">
        <v>0.706168</v>
      </c>
      <c r="I3" s="440">
        <v>0.74149</v>
      </c>
      <c r="J3" s="440">
        <v>0.810108</v>
      </c>
      <c r="K3" s="440">
        <v>0.783529</v>
      </c>
      <c r="L3" s="440">
        <v>0.718597</v>
      </c>
      <c r="M3" s="440">
        <v>0.759389</v>
      </c>
      <c r="N3" s="440">
        <v>0.66744</v>
      </c>
      <c r="O3" s="440">
        <v>0.827589</v>
      </c>
      <c r="P3" s="440">
        <v>0.893469</v>
      </c>
      <c r="Q3" s="440">
        <v>0.779616</v>
      </c>
      <c r="R3" s="440">
        <v>0.76061</v>
      </c>
      <c r="S3" s="440">
        <v>0.778417</v>
      </c>
      <c r="T3" s="168">
        <f t="shared" ref="T3:AY3" si="1">$S$3+(T$1-$S$1)/($AZ$1-$S$1)*($AZ$3-$S$3)</f>
        <v>0.779359735</v>
      </c>
      <c r="U3" s="168">
        <f t="shared" si="1"/>
        <v>0.78030247</v>
      </c>
      <c r="V3" s="168">
        <f t="shared" si="1"/>
        <v>0.781245205</v>
      </c>
      <c r="W3" s="168">
        <f t="shared" si="1"/>
        <v>0.78218794</v>
      </c>
      <c r="X3" s="168">
        <f t="shared" si="1"/>
        <v>0.783130675</v>
      </c>
      <c r="Y3" s="168">
        <f t="shared" si="1"/>
        <v>0.78407341</v>
      </c>
      <c r="Z3" s="168">
        <f t="shared" si="1"/>
        <v>0.785016145</v>
      </c>
      <c r="AA3" s="168">
        <f t="shared" si="1"/>
        <v>0.7859588799</v>
      </c>
      <c r="AB3" s="168">
        <f t="shared" si="1"/>
        <v>0.7869016149</v>
      </c>
      <c r="AC3" s="168">
        <f t="shared" si="1"/>
        <v>0.7878443499</v>
      </c>
      <c r="AD3" s="168">
        <f t="shared" si="1"/>
        <v>0.7887870849</v>
      </c>
      <c r="AE3" s="168">
        <f t="shared" si="1"/>
        <v>0.7897298199</v>
      </c>
      <c r="AF3" s="168">
        <f t="shared" si="1"/>
        <v>0.7906725549</v>
      </c>
      <c r="AG3" s="168">
        <f t="shared" si="1"/>
        <v>0.7916152899</v>
      </c>
      <c r="AH3" s="168">
        <f t="shared" si="1"/>
        <v>0.7925580249</v>
      </c>
      <c r="AI3" s="168">
        <f t="shared" si="1"/>
        <v>0.7935007599</v>
      </c>
      <c r="AJ3" s="168">
        <f t="shared" si="1"/>
        <v>0.7944434949</v>
      </c>
      <c r="AK3" s="168">
        <f t="shared" si="1"/>
        <v>0.7953862299</v>
      </c>
      <c r="AL3" s="168">
        <f t="shared" si="1"/>
        <v>0.7963289649</v>
      </c>
      <c r="AM3" s="168">
        <f t="shared" si="1"/>
        <v>0.7972716999</v>
      </c>
      <c r="AN3" s="168">
        <f t="shared" si="1"/>
        <v>0.7982144349</v>
      </c>
      <c r="AO3" s="168">
        <f t="shared" si="1"/>
        <v>0.7991571698</v>
      </c>
      <c r="AP3" s="168">
        <f t="shared" si="1"/>
        <v>0.8000999048</v>
      </c>
      <c r="AQ3" s="168">
        <f t="shared" si="1"/>
        <v>0.8010426398</v>
      </c>
      <c r="AR3" s="168">
        <f t="shared" si="1"/>
        <v>0.8019853748</v>
      </c>
      <c r="AS3" s="168">
        <f t="shared" si="1"/>
        <v>0.8029281098</v>
      </c>
      <c r="AT3" s="168">
        <f t="shared" si="1"/>
        <v>0.8038708448</v>
      </c>
      <c r="AU3" s="168">
        <f t="shared" si="1"/>
        <v>0.8048135798</v>
      </c>
      <c r="AV3" s="168">
        <f t="shared" si="1"/>
        <v>0.8057563148</v>
      </c>
      <c r="AW3" s="168">
        <f t="shared" si="1"/>
        <v>0.8066990498</v>
      </c>
      <c r="AX3" s="168">
        <f t="shared" si="1"/>
        <v>0.8076417848</v>
      </c>
      <c r="AY3" s="168">
        <f t="shared" si="1"/>
        <v>0.8085845198</v>
      </c>
      <c r="AZ3" s="205">
        <v>0.809527254772424</v>
      </c>
    </row>
    <row r="4">
      <c r="A4" s="439" t="s">
        <v>487</v>
      </c>
      <c r="B4" s="441"/>
      <c r="C4" s="441"/>
      <c r="D4" s="441"/>
      <c r="E4" s="441"/>
      <c r="F4" s="441"/>
      <c r="G4" s="441"/>
      <c r="H4" s="441"/>
      <c r="I4" s="441"/>
      <c r="J4" s="441"/>
      <c r="K4" s="441"/>
      <c r="L4" s="441"/>
      <c r="M4" s="441"/>
      <c r="N4" s="441"/>
      <c r="O4" s="441"/>
      <c r="P4" s="441"/>
      <c r="Q4" s="441"/>
      <c r="R4" s="442">
        <v>0.29724157023526</v>
      </c>
      <c r="S4" s="168">
        <f t="shared" ref="S4:AY4" si="2">$R$4+(S$1-$R$1)/($AZ$1-$R$1)*($AZ$4-$R$4)</f>
        <v>0.2962152072</v>
      </c>
      <c r="T4" s="168">
        <f t="shared" si="2"/>
        <v>0.2951888442</v>
      </c>
      <c r="U4" s="168">
        <f t="shared" si="2"/>
        <v>0.2941624812</v>
      </c>
      <c r="V4" s="168">
        <f t="shared" si="2"/>
        <v>0.2931361182</v>
      </c>
      <c r="W4" s="168">
        <f t="shared" si="2"/>
        <v>0.2921097551</v>
      </c>
      <c r="X4" s="168">
        <f t="shared" si="2"/>
        <v>0.2910833921</v>
      </c>
      <c r="Y4" s="168">
        <f t="shared" si="2"/>
        <v>0.2900570291</v>
      </c>
      <c r="Z4" s="168">
        <f t="shared" si="2"/>
        <v>0.2890306661</v>
      </c>
      <c r="AA4" s="168">
        <f t="shared" si="2"/>
        <v>0.2880043031</v>
      </c>
      <c r="AB4" s="168">
        <f t="shared" si="2"/>
        <v>0.28697794</v>
      </c>
      <c r="AC4" s="168">
        <f t="shared" si="2"/>
        <v>0.285951577</v>
      </c>
      <c r="AD4" s="168">
        <f t="shared" si="2"/>
        <v>0.284925214</v>
      </c>
      <c r="AE4" s="168">
        <f t="shared" si="2"/>
        <v>0.283898851</v>
      </c>
      <c r="AF4" s="168">
        <f t="shared" si="2"/>
        <v>0.282872488</v>
      </c>
      <c r="AG4" s="168">
        <f t="shared" si="2"/>
        <v>0.2818461249</v>
      </c>
      <c r="AH4" s="168">
        <f t="shared" si="2"/>
        <v>0.2808197619</v>
      </c>
      <c r="AI4" s="168">
        <f t="shared" si="2"/>
        <v>0.2797933989</v>
      </c>
      <c r="AJ4" s="168">
        <f t="shared" si="2"/>
        <v>0.2787670359</v>
      </c>
      <c r="AK4" s="168">
        <f t="shared" si="2"/>
        <v>0.2777406729</v>
      </c>
      <c r="AL4" s="168">
        <f t="shared" si="2"/>
        <v>0.2767143098</v>
      </c>
      <c r="AM4" s="168">
        <f t="shared" si="2"/>
        <v>0.2756879468</v>
      </c>
      <c r="AN4" s="168">
        <f t="shared" si="2"/>
        <v>0.2746615838</v>
      </c>
      <c r="AO4" s="168">
        <f t="shared" si="2"/>
        <v>0.2736352208</v>
      </c>
      <c r="AP4" s="168">
        <f t="shared" si="2"/>
        <v>0.2726088578</v>
      </c>
      <c r="AQ4" s="168">
        <f t="shared" si="2"/>
        <v>0.2715824947</v>
      </c>
      <c r="AR4" s="168">
        <f t="shared" si="2"/>
        <v>0.2705561317</v>
      </c>
      <c r="AS4" s="168">
        <f t="shared" si="2"/>
        <v>0.2695297687</v>
      </c>
      <c r="AT4" s="168">
        <f t="shared" si="2"/>
        <v>0.2685034057</v>
      </c>
      <c r="AU4" s="168">
        <f t="shared" si="2"/>
        <v>0.2674770427</v>
      </c>
      <c r="AV4" s="168">
        <f t="shared" si="2"/>
        <v>0.2664506796</v>
      </c>
      <c r="AW4" s="168">
        <f t="shared" si="2"/>
        <v>0.2654243166</v>
      </c>
      <c r="AX4" s="168">
        <f t="shared" si="2"/>
        <v>0.2643979536</v>
      </c>
      <c r="AY4" s="168">
        <f t="shared" si="2"/>
        <v>0.2633715906</v>
      </c>
      <c r="AZ4" s="443">
        <f>Inputs!H18</f>
        <v>0.2623452276</v>
      </c>
    </row>
    <row r="5">
      <c r="A5" s="439" t="s">
        <v>488</v>
      </c>
      <c r="B5" s="441"/>
      <c r="C5" s="441"/>
      <c r="D5" s="441"/>
      <c r="E5" s="441"/>
      <c r="F5" s="441"/>
      <c r="G5" s="441"/>
      <c r="H5" s="441"/>
      <c r="I5" s="441"/>
      <c r="J5" s="441"/>
      <c r="K5" s="441"/>
      <c r="L5" s="441"/>
      <c r="M5" s="441"/>
      <c r="N5" s="441"/>
      <c r="O5" s="441"/>
      <c r="P5" s="441"/>
      <c r="Q5" s="441"/>
      <c r="R5" s="442">
        <v>0.94503542976474</v>
      </c>
      <c r="S5" s="168">
        <f t="shared" ref="S5:AY5" si="3">$R$5+(S$1-$R$1)/($AZ$1-$R$1)*($AZ$5-$R$5)</f>
        <v>0.9247094086</v>
      </c>
      <c r="T5" s="168">
        <f t="shared" si="3"/>
        <v>0.9043833873</v>
      </c>
      <c r="U5" s="168">
        <f t="shared" si="3"/>
        <v>0.8840573661</v>
      </c>
      <c r="V5" s="168">
        <f t="shared" si="3"/>
        <v>0.8637313449</v>
      </c>
      <c r="W5" s="168">
        <f t="shared" si="3"/>
        <v>0.8434053237</v>
      </c>
      <c r="X5" s="168">
        <f t="shared" si="3"/>
        <v>0.8230793025</v>
      </c>
      <c r="Y5" s="168">
        <f t="shared" si="3"/>
        <v>0.8027532813</v>
      </c>
      <c r="Z5" s="168">
        <f t="shared" si="3"/>
        <v>0.7824272601</v>
      </c>
      <c r="AA5" s="168">
        <f t="shared" si="3"/>
        <v>0.7621012388</v>
      </c>
      <c r="AB5" s="168">
        <f t="shared" si="3"/>
        <v>0.7417752176</v>
      </c>
      <c r="AC5" s="168">
        <f t="shared" si="3"/>
        <v>0.7214491964</v>
      </c>
      <c r="AD5" s="168">
        <f t="shared" si="3"/>
        <v>0.7011231752</v>
      </c>
      <c r="AE5" s="168">
        <f t="shared" si="3"/>
        <v>0.680797154</v>
      </c>
      <c r="AF5" s="168">
        <f t="shared" si="3"/>
        <v>0.6604711328</v>
      </c>
      <c r="AG5" s="168">
        <f t="shared" si="3"/>
        <v>0.6401451116</v>
      </c>
      <c r="AH5" s="168">
        <f t="shared" si="3"/>
        <v>0.6198190904</v>
      </c>
      <c r="AI5" s="168">
        <f t="shared" si="3"/>
        <v>0.5994930691</v>
      </c>
      <c r="AJ5" s="168">
        <f t="shared" si="3"/>
        <v>0.5791670479</v>
      </c>
      <c r="AK5" s="168">
        <f t="shared" si="3"/>
        <v>0.5588410267</v>
      </c>
      <c r="AL5" s="168">
        <f t="shared" si="3"/>
        <v>0.5385150055</v>
      </c>
      <c r="AM5" s="168">
        <f t="shared" si="3"/>
        <v>0.5181889843</v>
      </c>
      <c r="AN5" s="168">
        <f t="shared" si="3"/>
        <v>0.4978629631</v>
      </c>
      <c r="AO5" s="168">
        <f t="shared" si="3"/>
        <v>0.4775369419</v>
      </c>
      <c r="AP5" s="168">
        <f t="shared" si="3"/>
        <v>0.4572109206</v>
      </c>
      <c r="AQ5" s="168">
        <f t="shared" si="3"/>
        <v>0.4368848994</v>
      </c>
      <c r="AR5" s="168">
        <f t="shared" si="3"/>
        <v>0.4165588782</v>
      </c>
      <c r="AS5" s="168">
        <f t="shared" si="3"/>
        <v>0.396232857</v>
      </c>
      <c r="AT5" s="168">
        <f t="shared" si="3"/>
        <v>0.3759068358</v>
      </c>
      <c r="AU5" s="168">
        <f t="shared" si="3"/>
        <v>0.3555808146</v>
      </c>
      <c r="AV5" s="168">
        <f t="shared" si="3"/>
        <v>0.3352547934</v>
      </c>
      <c r="AW5" s="168">
        <f t="shared" si="3"/>
        <v>0.3149287721</v>
      </c>
      <c r="AX5" s="168">
        <f t="shared" si="3"/>
        <v>0.2946027509</v>
      </c>
      <c r="AY5" s="168">
        <f t="shared" si="3"/>
        <v>0.2742767297</v>
      </c>
      <c r="AZ5" s="443">
        <f>Inputs!H19</f>
        <v>0.2539507085</v>
      </c>
    </row>
    <row r="6">
      <c r="A6" s="439" t="s">
        <v>489</v>
      </c>
      <c r="B6" s="444">
        <v>1.483358</v>
      </c>
      <c r="C6" s="444">
        <v>1.381843</v>
      </c>
      <c r="D6" s="444">
        <v>1.460742</v>
      </c>
      <c r="E6" s="444">
        <v>1.522105</v>
      </c>
      <c r="F6" s="444">
        <v>1.420937</v>
      </c>
      <c r="G6" s="444">
        <v>1.399143</v>
      </c>
      <c r="H6" s="444">
        <v>1.256722</v>
      </c>
      <c r="I6" s="444">
        <v>1.357168</v>
      </c>
      <c r="J6" s="444">
        <v>1.453321</v>
      </c>
      <c r="K6" s="444">
        <v>1.371627</v>
      </c>
      <c r="L6" s="444">
        <v>1.295002</v>
      </c>
      <c r="M6" s="444">
        <v>1.30748</v>
      </c>
      <c r="N6" s="444">
        <v>1.129557</v>
      </c>
      <c r="O6" s="444">
        <v>1.420211</v>
      </c>
      <c r="P6" s="444">
        <v>1.515403</v>
      </c>
      <c r="Q6" s="444">
        <v>1.288749</v>
      </c>
      <c r="R6" s="445">
        <f t="shared" ref="R6:AZ6" si="4">sum(R4:R5)</f>
        <v>1.242277</v>
      </c>
      <c r="S6" s="445">
        <f t="shared" si="4"/>
        <v>1.220924616</v>
      </c>
      <c r="T6" s="445">
        <f t="shared" si="4"/>
        <v>1.199572232</v>
      </c>
      <c r="U6" s="445">
        <f t="shared" si="4"/>
        <v>1.178219847</v>
      </c>
      <c r="V6" s="445">
        <f t="shared" si="4"/>
        <v>1.156867463</v>
      </c>
      <c r="W6" s="445">
        <f t="shared" si="4"/>
        <v>1.135515079</v>
      </c>
      <c r="X6" s="445">
        <f t="shared" si="4"/>
        <v>1.114162695</v>
      </c>
      <c r="Y6" s="445">
        <f t="shared" si="4"/>
        <v>1.09281031</v>
      </c>
      <c r="Z6" s="445">
        <f t="shared" si="4"/>
        <v>1.071457926</v>
      </c>
      <c r="AA6" s="445">
        <f t="shared" si="4"/>
        <v>1.050105542</v>
      </c>
      <c r="AB6" s="445">
        <f t="shared" si="4"/>
        <v>1.028753158</v>
      </c>
      <c r="AC6" s="445">
        <f t="shared" si="4"/>
        <v>1.007400773</v>
      </c>
      <c r="AD6" s="445">
        <f t="shared" si="4"/>
        <v>0.9860483892</v>
      </c>
      <c r="AE6" s="445">
        <f t="shared" si="4"/>
        <v>0.964696005</v>
      </c>
      <c r="AF6" s="445">
        <f t="shared" si="4"/>
        <v>0.9433436207</v>
      </c>
      <c r="AG6" s="445">
        <f t="shared" si="4"/>
        <v>0.9219912365</v>
      </c>
      <c r="AH6" s="445">
        <f t="shared" si="4"/>
        <v>0.9006388523</v>
      </c>
      <c r="AI6" s="445">
        <f t="shared" si="4"/>
        <v>0.879286468</v>
      </c>
      <c r="AJ6" s="445">
        <f t="shared" si="4"/>
        <v>0.8579340838</v>
      </c>
      <c r="AK6" s="445">
        <f t="shared" si="4"/>
        <v>0.8365816996</v>
      </c>
      <c r="AL6" s="445">
        <f t="shared" si="4"/>
        <v>0.8152293153</v>
      </c>
      <c r="AM6" s="445">
        <f t="shared" si="4"/>
        <v>0.7938769311</v>
      </c>
      <c r="AN6" s="445">
        <f t="shared" si="4"/>
        <v>0.7725245469</v>
      </c>
      <c r="AO6" s="445">
        <f t="shared" si="4"/>
        <v>0.7511721626</v>
      </c>
      <c r="AP6" s="445">
        <f t="shared" si="4"/>
        <v>0.7298197784</v>
      </c>
      <c r="AQ6" s="445">
        <f t="shared" si="4"/>
        <v>0.7084673942</v>
      </c>
      <c r="AR6" s="445">
        <f t="shared" si="4"/>
        <v>0.6871150099</v>
      </c>
      <c r="AS6" s="445">
        <f t="shared" si="4"/>
        <v>0.6657626257</v>
      </c>
      <c r="AT6" s="445">
        <f t="shared" si="4"/>
        <v>0.6444102415</v>
      </c>
      <c r="AU6" s="445">
        <f t="shared" si="4"/>
        <v>0.6230578572</v>
      </c>
      <c r="AV6" s="445">
        <f t="shared" si="4"/>
        <v>0.601705473</v>
      </c>
      <c r="AW6" s="445">
        <f t="shared" si="4"/>
        <v>0.5803530888</v>
      </c>
      <c r="AX6" s="445">
        <f t="shared" si="4"/>
        <v>0.5590007045</v>
      </c>
      <c r="AY6" s="445">
        <f t="shared" si="4"/>
        <v>0.5376483203</v>
      </c>
      <c r="AZ6" s="445">
        <f t="shared" si="4"/>
        <v>0.5162959361</v>
      </c>
    </row>
    <row r="7">
      <c r="A7" s="439" t="s">
        <v>490</v>
      </c>
      <c r="B7" s="444">
        <v>1.300984</v>
      </c>
      <c r="C7" s="444">
        <v>1.16906</v>
      </c>
      <c r="D7" s="444">
        <v>1.205516</v>
      </c>
      <c r="E7" s="444">
        <v>1.165576</v>
      </c>
      <c r="F7" s="444">
        <v>1.156449</v>
      </c>
      <c r="G7" s="444">
        <v>1.151493</v>
      </c>
      <c r="H7" s="444">
        <v>1.113898</v>
      </c>
      <c r="I7" s="444">
        <v>1.147211</v>
      </c>
      <c r="J7" s="444">
        <v>1.203954</v>
      </c>
      <c r="K7" s="444">
        <v>1.110114</v>
      </c>
      <c r="L7" s="444">
        <v>1.252498</v>
      </c>
      <c r="M7" s="444">
        <v>1.298272</v>
      </c>
      <c r="N7" s="444">
        <v>1.323497</v>
      </c>
      <c r="O7" s="444">
        <v>1.390712</v>
      </c>
      <c r="P7" s="444">
        <v>1.44866</v>
      </c>
      <c r="Q7" s="444">
        <v>1.401453</v>
      </c>
      <c r="R7" s="444">
        <v>1.419665</v>
      </c>
      <c r="S7" s="444">
        <v>1.496784</v>
      </c>
      <c r="T7" s="299">
        <f t="shared" ref="T7:AY7" si="5">$S$7+(T$1-$S$1)/($AZ$1-$S$1)*($AZ$7-$S$7)</f>
        <v>1.505112403</v>
      </c>
      <c r="U7" s="299">
        <f t="shared" si="5"/>
        <v>1.513440807</v>
      </c>
      <c r="V7" s="299">
        <f t="shared" si="5"/>
        <v>1.52176921</v>
      </c>
      <c r="W7" s="299">
        <f t="shared" si="5"/>
        <v>1.530097613</v>
      </c>
      <c r="X7" s="299">
        <f t="shared" si="5"/>
        <v>1.538426017</v>
      </c>
      <c r="Y7" s="299">
        <f t="shared" si="5"/>
        <v>1.54675442</v>
      </c>
      <c r="Z7" s="299">
        <f t="shared" si="5"/>
        <v>1.555082824</v>
      </c>
      <c r="AA7" s="299">
        <f t="shared" si="5"/>
        <v>1.563411227</v>
      </c>
      <c r="AB7" s="299">
        <f t="shared" si="5"/>
        <v>1.57173963</v>
      </c>
      <c r="AC7" s="299">
        <f t="shared" si="5"/>
        <v>1.580068034</v>
      </c>
      <c r="AD7" s="299">
        <f t="shared" si="5"/>
        <v>1.588396437</v>
      </c>
      <c r="AE7" s="299">
        <f t="shared" si="5"/>
        <v>1.59672484</v>
      </c>
      <c r="AF7" s="299">
        <f t="shared" si="5"/>
        <v>1.605053244</v>
      </c>
      <c r="AG7" s="299">
        <f t="shared" si="5"/>
        <v>1.613381647</v>
      </c>
      <c r="AH7" s="299">
        <f t="shared" si="5"/>
        <v>1.62171005</v>
      </c>
      <c r="AI7" s="299">
        <f t="shared" si="5"/>
        <v>1.630038454</v>
      </c>
      <c r="AJ7" s="299">
        <f t="shared" si="5"/>
        <v>1.638366857</v>
      </c>
      <c r="AK7" s="299">
        <f t="shared" si="5"/>
        <v>1.64669526</v>
      </c>
      <c r="AL7" s="299">
        <f t="shared" si="5"/>
        <v>1.655023664</v>
      </c>
      <c r="AM7" s="299">
        <f t="shared" si="5"/>
        <v>1.663352067</v>
      </c>
      <c r="AN7" s="299">
        <f t="shared" si="5"/>
        <v>1.671680471</v>
      </c>
      <c r="AO7" s="299">
        <f t="shared" si="5"/>
        <v>1.680008874</v>
      </c>
      <c r="AP7" s="299">
        <f t="shared" si="5"/>
        <v>1.688337277</v>
      </c>
      <c r="AQ7" s="299">
        <f t="shared" si="5"/>
        <v>1.696665681</v>
      </c>
      <c r="AR7" s="299">
        <f t="shared" si="5"/>
        <v>1.704994084</v>
      </c>
      <c r="AS7" s="299">
        <f t="shared" si="5"/>
        <v>1.713322487</v>
      </c>
      <c r="AT7" s="299">
        <f t="shared" si="5"/>
        <v>1.721650891</v>
      </c>
      <c r="AU7" s="299">
        <f t="shared" si="5"/>
        <v>1.729979294</v>
      </c>
      <c r="AV7" s="299">
        <f t="shared" si="5"/>
        <v>1.738307697</v>
      </c>
      <c r="AW7" s="299">
        <f t="shared" si="5"/>
        <v>1.746636101</v>
      </c>
      <c r="AX7" s="299">
        <f t="shared" si="5"/>
        <v>1.754964504</v>
      </c>
      <c r="AY7" s="299">
        <f t="shared" si="5"/>
        <v>1.763292907</v>
      </c>
      <c r="AZ7" s="446">
        <v>1.77162131085019</v>
      </c>
    </row>
    <row r="8">
      <c r="A8" s="439" t="s">
        <v>491</v>
      </c>
      <c r="B8" s="444">
        <v>0.08925</v>
      </c>
      <c r="C8" s="444">
        <v>0.075398</v>
      </c>
      <c r="D8" s="444">
        <v>0.087899</v>
      </c>
      <c r="E8" s="444">
        <v>0.084456</v>
      </c>
      <c r="F8" s="444">
        <v>0.085472</v>
      </c>
      <c r="G8" s="444">
        <v>0.087201</v>
      </c>
      <c r="H8" s="444">
        <v>0.083059</v>
      </c>
      <c r="I8" s="444">
        <v>0.084356</v>
      </c>
      <c r="J8" s="444">
        <v>0.087547</v>
      </c>
      <c r="K8" s="444">
        <v>0.088737</v>
      </c>
      <c r="L8" s="444">
        <v>0.090379</v>
      </c>
      <c r="M8" s="444">
        <v>0.093033</v>
      </c>
      <c r="N8" s="444">
        <v>0.084034</v>
      </c>
      <c r="O8" s="444">
        <v>0.087084</v>
      </c>
      <c r="P8" s="444">
        <v>0.097748</v>
      </c>
      <c r="Q8" s="444">
        <v>0.087871</v>
      </c>
      <c r="R8" s="444">
        <v>0.083464</v>
      </c>
      <c r="S8" s="444">
        <v>0.089494</v>
      </c>
      <c r="T8" s="168">
        <f t="shared" ref="T8:AY8" si="6">$S$8+(T$1-$S$1)/($AZ$1-$S$1)*($AZ$8-$S$8)</f>
        <v>0.09131566083</v>
      </c>
      <c r="U8" s="168">
        <f t="shared" si="6"/>
        <v>0.09313732165</v>
      </c>
      <c r="V8" s="168">
        <f t="shared" si="6"/>
        <v>0.09495898248</v>
      </c>
      <c r="W8" s="168">
        <f t="shared" si="6"/>
        <v>0.09678064331</v>
      </c>
      <c r="X8" s="168">
        <f t="shared" si="6"/>
        <v>0.09860230414</v>
      </c>
      <c r="Y8" s="168">
        <f t="shared" si="6"/>
        <v>0.100423965</v>
      </c>
      <c r="Z8" s="168">
        <f t="shared" si="6"/>
        <v>0.1022456258</v>
      </c>
      <c r="AA8" s="168">
        <f t="shared" si="6"/>
        <v>0.1040672866</v>
      </c>
      <c r="AB8" s="168">
        <f t="shared" si="6"/>
        <v>0.1058889474</v>
      </c>
      <c r="AC8" s="168">
        <f t="shared" si="6"/>
        <v>0.1077106083</v>
      </c>
      <c r="AD8" s="168">
        <f t="shared" si="6"/>
        <v>0.1095322691</v>
      </c>
      <c r="AE8" s="168">
        <f t="shared" si="6"/>
        <v>0.1113539299</v>
      </c>
      <c r="AF8" s="168">
        <f t="shared" si="6"/>
        <v>0.1131755908</v>
      </c>
      <c r="AG8" s="168">
        <f t="shared" si="6"/>
        <v>0.1149972516</v>
      </c>
      <c r="AH8" s="168">
        <f t="shared" si="6"/>
        <v>0.1168189124</v>
      </c>
      <c r="AI8" s="168">
        <f t="shared" si="6"/>
        <v>0.1186405732</v>
      </c>
      <c r="AJ8" s="168">
        <f t="shared" si="6"/>
        <v>0.1204622341</v>
      </c>
      <c r="AK8" s="168">
        <f t="shared" si="6"/>
        <v>0.1222838949</v>
      </c>
      <c r="AL8" s="168">
        <f t="shared" si="6"/>
        <v>0.1241055557</v>
      </c>
      <c r="AM8" s="168">
        <f t="shared" si="6"/>
        <v>0.1259272165</v>
      </c>
      <c r="AN8" s="168">
        <f t="shared" si="6"/>
        <v>0.1277488774</v>
      </c>
      <c r="AO8" s="168">
        <f t="shared" si="6"/>
        <v>0.1295705382</v>
      </c>
      <c r="AP8" s="168">
        <f t="shared" si="6"/>
        <v>0.131392199</v>
      </c>
      <c r="AQ8" s="168">
        <f t="shared" si="6"/>
        <v>0.1332138599</v>
      </c>
      <c r="AR8" s="168">
        <f t="shared" si="6"/>
        <v>0.1350355207</v>
      </c>
      <c r="AS8" s="168">
        <f t="shared" si="6"/>
        <v>0.1368571815</v>
      </c>
      <c r="AT8" s="168">
        <f t="shared" si="6"/>
        <v>0.1386788423</v>
      </c>
      <c r="AU8" s="168">
        <f t="shared" si="6"/>
        <v>0.1405005032</v>
      </c>
      <c r="AV8" s="168">
        <f t="shared" si="6"/>
        <v>0.142322164</v>
      </c>
      <c r="AW8" s="168">
        <f t="shared" si="6"/>
        <v>0.1441438248</v>
      </c>
      <c r="AX8" s="168">
        <f t="shared" si="6"/>
        <v>0.1459654856</v>
      </c>
      <c r="AY8" s="168">
        <f t="shared" si="6"/>
        <v>0.1477871465</v>
      </c>
      <c r="AZ8" s="446">
        <v>0.149608807302231</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3.020174496</v>
      </c>
      <c r="C13" s="450">
        <f t="shared" si="7"/>
        <v>2.844027867</v>
      </c>
      <c r="D13" s="450">
        <f t="shared" si="7"/>
        <v>3.265463716</v>
      </c>
      <c r="E13" s="450">
        <f t="shared" si="7"/>
        <v>3.120678271</v>
      </c>
      <c r="F13" s="450">
        <f t="shared" si="7"/>
        <v>3.293601335</v>
      </c>
      <c r="G13" s="450">
        <f t="shared" si="7"/>
        <v>3.087604341</v>
      </c>
      <c r="H13" s="450">
        <f t="shared" si="7"/>
        <v>3.11922605</v>
      </c>
      <c r="I13" s="450">
        <f t="shared" si="7"/>
        <v>3.087311225</v>
      </c>
      <c r="J13" s="450">
        <f t="shared" si="7"/>
        <v>3.082594967</v>
      </c>
      <c r="K13" s="450">
        <f t="shared" si="7"/>
        <v>3.062056959</v>
      </c>
      <c r="L13" s="450">
        <f t="shared" si="7"/>
        <v>3.389956155</v>
      </c>
      <c r="M13" s="450">
        <f t="shared" si="7"/>
        <v>3.143451525</v>
      </c>
      <c r="N13" s="450">
        <f t="shared" si="7"/>
        <v>3.054294737</v>
      </c>
      <c r="O13" s="450">
        <f t="shared" si="7"/>
        <v>2.710864794</v>
      </c>
      <c r="P13" s="450">
        <f t="shared" si="7"/>
        <v>3.081688501</v>
      </c>
      <c r="Q13" s="450">
        <f t="shared" si="7"/>
        <v>3.437442047</v>
      </c>
      <c r="R13" s="450">
        <f t="shared" si="7"/>
        <v>3.39698795</v>
      </c>
    </row>
    <row r="14">
      <c r="A14" s="449" t="s">
        <v>497</v>
      </c>
      <c r="B14" s="450">
        <f t="shared" ref="B14:R14" si="8">B11/B3</f>
        <v>3.561139513</v>
      </c>
      <c r="C14" s="450">
        <f t="shared" si="8"/>
        <v>3.41261662</v>
      </c>
      <c r="D14" s="450">
        <f t="shared" si="8"/>
        <v>3.956650676</v>
      </c>
      <c r="E14" s="450">
        <f t="shared" si="8"/>
        <v>3.638570341</v>
      </c>
      <c r="F14" s="450">
        <f t="shared" si="8"/>
        <v>3.940845285</v>
      </c>
      <c r="G14" s="450">
        <f t="shared" si="8"/>
        <v>3.568575233</v>
      </c>
      <c r="H14" s="450">
        <f t="shared" si="8"/>
        <v>3.526073116</v>
      </c>
      <c r="I14" s="450">
        <f t="shared" si="8"/>
        <v>3.573885015</v>
      </c>
      <c r="J14" s="450">
        <f t="shared" si="8"/>
        <v>3.493361379</v>
      </c>
      <c r="K14" s="450">
        <f t="shared" si="8"/>
        <v>3.407659448</v>
      </c>
      <c r="L14" s="450">
        <f t="shared" si="8"/>
        <v>3.826901587</v>
      </c>
      <c r="M14" s="450">
        <f t="shared" si="8"/>
        <v>3.568658487</v>
      </c>
      <c r="N14" s="450">
        <f t="shared" si="8"/>
        <v>3.446002637</v>
      </c>
      <c r="O14" s="450">
        <f t="shared" si="8"/>
        <v>3.226239111</v>
      </c>
      <c r="P14" s="450">
        <f t="shared" si="8"/>
        <v>3.536776318</v>
      </c>
      <c r="Q14" s="450">
        <f t="shared" si="8"/>
        <v>3.912182408</v>
      </c>
      <c r="R14" s="450">
        <f t="shared" si="8"/>
        <v>3.917907995</v>
      </c>
    </row>
    <row r="15">
      <c r="A15" s="449" t="s">
        <v>498</v>
      </c>
      <c r="B15" s="450">
        <f t="shared" ref="B15:R15" si="9">B12/B7</f>
        <v>3.15146074</v>
      </c>
      <c r="C15" s="450">
        <f t="shared" si="9"/>
        <v>2.882657862</v>
      </c>
      <c r="D15" s="450">
        <f t="shared" si="9"/>
        <v>6.14674546</v>
      </c>
      <c r="E15" s="450">
        <f t="shared" si="9"/>
        <v>3.225872873</v>
      </c>
      <c r="F15" s="450">
        <f t="shared" si="9"/>
        <v>5.992482159</v>
      </c>
      <c r="G15" s="450">
        <f t="shared" si="9"/>
        <v>3.126375931</v>
      </c>
      <c r="H15" s="450">
        <f t="shared" si="9"/>
        <v>3.106209007</v>
      </c>
      <c r="I15" s="450">
        <f t="shared" si="9"/>
        <v>3.12061164</v>
      </c>
      <c r="J15" s="450">
        <f t="shared" si="9"/>
        <v>2.915393778</v>
      </c>
      <c r="K15" s="450">
        <f t="shared" si="9"/>
        <v>2.684408989</v>
      </c>
      <c r="L15" s="450">
        <f t="shared" si="9"/>
        <v>2.730543282</v>
      </c>
      <c r="M15" s="450">
        <f t="shared" si="9"/>
        <v>2.595758054</v>
      </c>
      <c r="N15" s="450">
        <f t="shared" si="9"/>
        <v>2.425392729</v>
      </c>
      <c r="O15" s="450">
        <f t="shared" si="9"/>
        <v>2.401647501</v>
      </c>
      <c r="P15" s="450">
        <f t="shared" si="9"/>
        <v>2.560987395</v>
      </c>
      <c r="Q15" s="450">
        <f t="shared" si="9"/>
        <v>2.668658885</v>
      </c>
      <c r="R15" s="450">
        <f t="shared" si="9"/>
        <v>2.718951302</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3.445965168</v>
      </c>
      <c r="C22" s="450">
        <f t="shared" si="13"/>
        <v>3.471088973</v>
      </c>
      <c r="D22" s="450">
        <f t="shared" si="13"/>
        <v>3.417852023</v>
      </c>
      <c r="E22" s="450">
        <f t="shared" si="13"/>
        <v>3.339454243</v>
      </c>
      <c r="F22" s="450">
        <f t="shared" si="13"/>
        <v>3.439490984</v>
      </c>
      <c r="G22" s="450">
        <f t="shared" si="13"/>
        <v>3.429527932</v>
      </c>
      <c r="H22" s="450">
        <f t="shared" si="13"/>
        <v>3.500933381</v>
      </c>
      <c r="I22" s="450">
        <f t="shared" si="13"/>
        <v>3.580470509</v>
      </c>
      <c r="J22" s="450">
        <f t="shared" si="13"/>
        <v>3.447689808</v>
      </c>
      <c r="K22" s="450">
        <f t="shared" si="13"/>
        <v>3.580856895</v>
      </c>
      <c r="L22" s="450">
        <f t="shared" si="13"/>
        <v>3.806789488</v>
      </c>
      <c r="M22" s="450">
        <f t="shared" si="13"/>
        <v>3.704760302</v>
      </c>
      <c r="N22" s="450">
        <f t="shared" si="13"/>
        <v>3.745007999</v>
      </c>
      <c r="O22" s="450">
        <f t="shared" si="13"/>
        <v>3.545388678</v>
      </c>
      <c r="P22" s="450">
        <f t="shared" si="13"/>
        <v>3.43842529</v>
      </c>
      <c r="Q22" s="450">
        <f t="shared" si="13"/>
        <v>3.684968912</v>
      </c>
      <c r="R22" s="450">
        <f t="shared" si="13"/>
        <v>3.61771167</v>
      </c>
      <c r="S22" s="450">
        <f t="shared" si="13"/>
        <v>3.735611471</v>
      </c>
    </row>
    <row r="23">
      <c r="A23" s="449" t="s">
        <v>506</v>
      </c>
      <c r="B23" s="450">
        <f t="shared" ref="B23:S23" si="14">B17/B3</f>
        <v>4.158078727</v>
      </c>
      <c r="C23" s="450">
        <f t="shared" si="14"/>
        <v>4.109823713</v>
      </c>
      <c r="D23" s="450">
        <f t="shared" si="14"/>
        <v>4.077555542</v>
      </c>
      <c r="E23" s="450">
        <f t="shared" si="14"/>
        <v>3.936634048</v>
      </c>
      <c r="F23" s="450">
        <f t="shared" si="14"/>
        <v>4.067346419</v>
      </c>
      <c r="G23" s="450">
        <f t="shared" si="14"/>
        <v>4.095206391</v>
      </c>
      <c r="H23" s="450">
        <f t="shared" si="14"/>
        <v>4.011651618</v>
      </c>
      <c r="I23" s="450">
        <f t="shared" si="14"/>
        <v>4.165126974</v>
      </c>
      <c r="J23" s="450">
        <f t="shared" si="14"/>
        <v>3.960212712</v>
      </c>
      <c r="K23" s="450">
        <f t="shared" si="14"/>
        <v>4.062772405</v>
      </c>
      <c r="L23" s="450">
        <f t="shared" si="14"/>
        <v>4.334557478</v>
      </c>
      <c r="M23" s="450">
        <f t="shared" si="14"/>
        <v>4.216021038</v>
      </c>
      <c r="N23" s="450">
        <f t="shared" si="14"/>
        <v>4.37282752</v>
      </c>
      <c r="O23" s="450">
        <f t="shared" si="14"/>
        <v>4.017453108</v>
      </c>
      <c r="P23" s="450">
        <f t="shared" si="14"/>
        <v>3.938133276</v>
      </c>
      <c r="Q23" s="450">
        <f t="shared" si="14"/>
        <v>4.184367689</v>
      </c>
      <c r="R23" s="450">
        <f t="shared" si="14"/>
        <v>4.162054141</v>
      </c>
      <c r="S23" s="450">
        <f t="shared" si="14"/>
        <v>4.146492176</v>
      </c>
    </row>
    <row r="24">
      <c r="A24" s="449" t="s">
        <v>507</v>
      </c>
      <c r="B24" s="450">
        <f t="shared" ref="B24:R24" si="15">B18/B7</f>
        <v>3.615878443</v>
      </c>
      <c r="C24" s="450">
        <f t="shared" si="15"/>
        <v>3.483995689</v>
      </c>
      <c r="D24" s="450">
        <f t="shared" si="15"/>
        <v>3.488464691</v>
      </c>
      <c r="E24" s="450">
        <f t="shared" si="15"/>
        <v>3.356452089</v>
      </c>
      <c r="F24" s="450">
        <f t="shared" si="15"/>
        <v>3.463533628</v>
      </c>
      <c r="G24" s="450">
        <f t="shared" si="15"/>
        <v>3.338622119</v>
      </c>
      <c r="H24" s="450">
        <f t="shared" si="15"/>
        <v>3.406775127</v>
      </c>
      <c r="I24" s="450">
        <f t="shared" si="15"/>
        <v>3.429796262</v>
      </c>
      <c r="J24" s="450">
        <f t="shared" si="15"/>
        <v>3.26789894</v>
      </c>
      <c r="K24" s="450">
        <f t="shared" si="15"/>
        <v>3.164810101</v>
      </c>
      <c r="L24" s="450">
        <f t="shared" si="15"/>
        <v>2.986751276</v>
      </c>
      <c r="M24" s="450">
        <f t="shared" si="15"/>
        <v>2.902242365</v>
      </c>
      <c r="N24" s="450">
        <f t="shared" si="15"/>
        <v>2.896342039</v>
      </c>
      <c r="O24" s="450">
        <f t="shared" si="15"/>
        <v>2.880466984</v>
      </c>
      <c r="P24" s="450">
        <f t="shared" si="15"/>
        <v>2.855742548</v>
      </c>
      <c r="Q24" s="450">
        <f t="shared" si="15"/>
        <v>2.894852699</v>
      </c>
      <c r="R24" s="450">
        <f t="shared" si="15"/>
        <v>2.929423491</v>
      </c>
      <c r="S24" s="450">
        <f>S18/S5</f>
        <v>4.44518025</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68.391</v>
      </c>
      <c r="C14" s="566">
        <v>61.445</v>
      </c>
      <c r="D14" s="566">
        <v>63.385</v>
      </c>
      <c r="E14" s="566">
        <v>61.278</v>
      </c>
      <c r="F14" s="566">
        <v>60.793</v>
      </c>
      <c r="G14" s="566">
        <v>60.565</v>
      </c>
      <c r="H14" s="566">
        <v>58.698</v>
      </c>
      <c r="I14" s="566">
        <v>60.456</v>
      </c>
      <c r="J14" s="566">
        <v>63.452</v>
      </c>
      <c r="K14" s="566">
        <v>58.533</v>
      </c>
      <c r="L14" s="566">
        <v>66.0</v>
      </c>
      <c r="M14" s="566">
        <v>68.408</v>
      </c>
      <c r="N14" s="566">
        <v>69.737</v>
      </c>
      <c r="O14" s="566">
        <v>73.28</v>
      </c>
      <c r="P14" s="566">
        <v>76.346</v>
      </c>
      <c r="Q14" s="566">
        <v>73.871</v>
      </c>
      <c r="R14" s="566">
        <v>74.832</v>
      </c>
      <c r="S14" s="566">
        <v>78.911</v>
      </c>
      <c r="T14" s="567">
        <f>'Assumptions (NG non-electricity'!T7*$R$14/'Assumptions (NG non-electricity'!$R$7</f>
        <v>79.33602038</v>
      </c>
      <c r="U14" s="567">
        <f>'Assumptions (NG non-electricity'!U7*$R$14/'Assumptions (NG non-electricity'!$R$7</f>
        <v>79.77501907</v>
      </c>
      <c r="V14" s="567">
        <f>'Assumptions (NG non-electricity'!V7*$R$14/'Assumptions (NG non-electricity'!$R$7</f>
        <v>80.21401776</v>
      </c>
      <c r="W14" s="567">
        <f>'Assumptions (NG non-electricity'!W7*$R$14/'Assumptions (NG non-electricity'!$R$7</f>
        <v>80.65301646</v>
      </c>
      <c r="X14" s="567">
        <f>'Assumptions (NG non-electricity'!X7*$R$14/'Assumptions (NG non-electricity'!$R$7</f>
        <v>81.09201515</v>
      </c>
      <c r="Y14" s="567">
        <f>'Assumptions (NG non-electricity'!Y7*$R$14/'Assumptions (NG non-electricity'!$R$7</f>
        <v>81.53101384</v>
      </c>
      <c r="Z14" s="567">
        <f>'Assumptions (NG non-electricity'!Z7*$R$14/'Assumptions (NG non-electricity'!$R$7</f>
        <v>81.97001254</v>
      </c>
      <c r="AA14" s="567">
        <f>'Assumptions (NG non-electricity'!AA7*$R$14/'Assumptions (NG non-electricity'!$R$7</f>
        <v>82.40901123</v>
      </c>
      <c r="AB14" s="567">
        <f>'Assumptions (NG non-electricity'!AB7*$R$14/'Assumptions (NG non-electricity'!$R$7</f>
        <v>82.84800992</v>
      </c>
      <c r="AC14" s="567">
        <f>'Assumptions (NG non-electricity'!AC7*$R$14/'Assumptions (NG non-electricity'!$R$7</f>
        <v>83.28700862</v>
      </c>
      <c r="AD14" s="567">
        <f>'Assumptions (NG non-electricity'!AD7*$R$14/'Assumptions (NG non-electricity'!$R$7</f>
        <v>83.72600731</v>
      </c>
      <c r="AE14" s="567">
        <f>'Assumptions (NG non-electricity'!AE7*$R$14/'Assumptions (NG non-electricity'!$R$7</f>
        <v>84.165006</v>
      </c>
      <c r="AF14" s="567">
        <f>'Assumptions (NG non-electricity'!AF7*$R$14/'Assumptions (NG non-electricity'!$R$7</f>
        <v>84.6040047</v>
      </c>
      <c r="AG14" s="567">
        <f>'Assumptions (NG non-electricity'!AG7*$R$14/'Assumptions (NG non-electricity'!$R$7</f>
        <v>85.04300339</v>
      </c>
      <c r="AH14" s="567">
        <f>'Assumptions (NG non-electricity'!AH7*$R$14/'Assumptions (NG non-electricity'!$R$7</f>
        <v>85.48200209</v>
      </c>
      <c r="AI14" s="567">
        <f>'Assumptions (NG non-electricity'!AI7*$R$14/'Assumptions (NG non-electricity'!$R$7</f>
        <v>85.92100078</v>
      </c>
      <c r="AJ14" s="567">
        <f>'Assumptions (NG non-electricity'!AJ7*$R$14/'Assumptions (NG non-electricity'!$R$7</f>
        <v>86.35999947</v>
      </c>
      <c r="AK14" s="567">
        <f>'Assumptions (NG non-electricity'!AK7*$R$14/'Assumptions (NG non-electricity'!$R$7</f>
        <v>86.79899817</v>
      </c>
      <c r="AL14" s="567">
        <f>'Assumptions (NG non-electricity'!AL7*$R$14/'Assumptions (NG non-electricity'!$R$7</f>
        <v>87.23799686</v>
      </c>
      <c r="AM14" s="567">
        <f>'Assumptions (NG non-electricity'!AM7*$R$14/'Assumptions (NG non-electricity'!$R$7</f>
        <v>87.67699555</v>
      </c>
      <c r="AN14" s="567">
        <f>'Assumptions (NG non-electricity'!AN7*$R$14/'Assumptions (NG non-electricity'!$R$7</f>
        <v>88.11599425</v>
      </c>
      <c r="AO14" s="567">
        <f>'Assumptions (NG non-electricity'!AO7*$R$14/'Assumptions (NG non-electricity'!$R$7</f>
        <v>88.55499294</v>
      </c>
      <c r="AP14" s="567">
        <f>'Assumptions (NG non-electricity'!AP7*$R$14/'Assumptions (NG non-electricity'!$R$7</f>
        <v>88.99399163</v>
      </c>
      <c r="AQ14" s="567">
        <f>'Assumptions (NG non-electricity'!AQ7*$R$14/'Assumptions (NG non-electricity'!$R$7</f>
        <v>89.43299033</v>
      </c>
      <c r="AR14" s="567">
        <f>'Assumptions (NG non-electricity'!AR7*$R$14/'Assumptions (NG non-electricity'!$R$7</f>
        <v>89.87198902</v>
      </c>
      <c r="AS14" s="567">
        <f>'Assumptions (NG non-electricity'!AS7*$R$14/'Assumptions (NG non-electricity'!$R$7</f>
        <v>90.31098771</v>
      </c>
      <c r="AT14" s="567">
        <f>'Assumptions (NG non-electricity'!AT7*$R$14/'Assumptions (NG non-electricity'!$R$7</f>
        <v>90.74998641</v>
      </c>
      <c r="AU14" s="567">
        <f>'Assumptions (NG non-electricity'!AU7*$R$14/'Assumptions (NG non-electricity'!$R$7</f>
        <v>91.1889851</v>
      </c>
      <c r="AV14" s="567">
        <f>'Assumptions (NG non-electricity'!AV7*$R$14/'Assumptions (NG non-electricity'!$R$7</f>
        <v>91.62798379</v>
      </c>
      <c r="AW14" s="567">
        <f>'Assumptions (NG non-electricity'!AW7*$R$14/'Assumptions (NG non-electricity'!$R$7</f>
        <v>92.06698249</v>
      </c>
      <c r="AX14" s="567">
        <f>'Assumptions (NG non-electricity'!AX7*$R$14/'Assumptions (NG non-electricity'!$R$7</f>
        <v>92.50598118</v>
      </c>
      <c r="AY14" s="567">
        <f>'Assumptions (NG non-electricity'!AY7*$R$14/'Assumptions (NG non-electricity'!$R$7</f>
        <v>92.94497987</v>
      </c>
      <c r="AZ14" s="567">
        <f>'Assumptions (NG non-electricity'!AZ7*$R$14/'Assumptions (NG non-electricity'!$R$7</f>
        <v>93.38397857</v>
      </c>
    </row>
    <row r="15">
      <c r="A15" s="565" t="s">
        <v>731</v>
      </c>
      <c r="B15" s="566">
        <v>41.419</v>
      </c>
      <c r="C15" s="566">
        <v>39.023</v>
      </c>
      <c r="D15" s="566">
        <v>40.899</v>
      </c>
      <c r="E15" s="566">
        <v>42.578</v>
      </c>
      <c r="F15" s="566">
        <v>40.39</v>
      </c>
      <c r="G15" s="566">
        <v>39.845</v>
      </c>
      <c r="H15" s="566">
        <v>37.467</v>
      </c>
      <c r="I15" s="566">
        <v>39.341</v>
      </c>
      <c r="J15" s="566">
        <v>42.981</v>
      </c>
      <c r="K15" s="566">
        <v>41.571</v>
      </c>
      <c r="L15" s="566">
        <v>38.127</v>
      </c>
      <c r="M15" s="566">
        <v>40.291</v>
      </c>
      <c r="N15" s="566">
        <v>35.412</v>
      </c>
      <c r="O15" s="566">
        <v>43.909</v>
      </c>
      <c r="P15" s="566">
        <v>47.405</v>
      </c>
      <c r="Q15" s="566">
        <v>41.363</v>
      </c>
      <c r="R15" s="566">
        <v>40.354</v>
      </c>
      <c r="S15" s="566">
        <v>41.299</v>
      </c>
      <c r="T15" s="567">
        <f>'Assumptions (NG non-electricity'!T3*$R$15/'Assumptions (NG non-electricity'!$R$3</f>
        <v>41.34876316</v>
      </c>
      <c r="U15" s="567">
        <f>'Assumptions (NG non-electricity'!U3*$R$15/'Assumptions (NG non-electricity'!$R$3</f>
        <v>41.39877976</v>
      </c>
      <c r="V15" s="567">
        <f>'Assumptions (NG non-electricity'!V3*$R$15/'Assumptions (NG non-electricity'!$R$3</f>
        <v>41.44879636</v>
      </c>
      <c r="W15" s="567">
        <f>'Assumptions (NG non-electricity'!W3*$R$15/'Assumptions (NG non-electricity'!$R$3</f>
        <v>41.49881297</v>
      </c>
      <c r="X15" s="567">
        <f>'Assumptions (NG non-electricity'!X3*$R$15/'Assumptions (NG non-electricity'!$R$3</f>
        <v>41.54882957</v>
      </c>
      <c r="Y15" s="567">
        <f>'Assumptions (NG non-electricity'!Y3*$R$15/'Assumptions (NG non-electricity'!$R$3</f>
        <v>41.59884617</v>
      </c>
      <c r="Z15" s="567">
        <f>'Assumptions (NG non-electricity'!Z3*$R$15/'Assumptions (NG non-electricity'!$R$3</f>
        <v>41.64886277</v>
      </c>
      <c r="AA15" s="567">
        <f>'Assumptions (NG non-electricity'!AA3*$R$15/'Assumptions (NG non-electricity'!$R$3</f>
        <v>41.69887937</v>
      </c>
      <c r="AB15" s="567">
        <f>'Assumptions (NG non-electricity'!AB3*$R$15/'Assumptions (NG non-electricity'!$R$3</f>
        <v>41.74889598</v>
      </c>
      <c r="AC15" s="567">
        <f>'Assumptions (NG non-electricity'!AC3*$R$15/'Assumptions (NG non-electricity'!$R$3</f>
        <v>41.79891258</v>
      </c>
      <c r="AD15" s="567">
        <f>'Assumptions (NG non-electricity'!AD3*$R$15/'Assumptions (NG non-electricity'!$R$3</f>
        <v>41.84892918</v>
      </c>
      <c r="AE15" s="567">
        <f>'Assumptions (NG non-electricity'!AE3*$R$15/'Assumptions (NG non-electricity'!$R$3</f>
        <v>41.89894578</v>
      </c>
      <c r="AF15" s="567">
        <f>'Assumptions (NG non-electricity'!AF3*$R$15/'Assumptions (NG non-electricity'!$R$3</f>
        <v>41.94896239</v>
      </c>
      <c r="AG15" s="567">
        <f>'Assumptions (NG non-electricity'!AG3*$R$15/'Assumptions (NG non-electricity'!$R$3</f>
        <v>41.99897899</v>
      </c>
      <c r="AH15" s="567">
        <f>'Assumptions (NG non-electricity'!AH3*$R$15/'Assumptions (NG non-electricity'!$R$3</f>
        <v>42.04899559</v>
      </c>
      <c r="AI15" s="567">
        <f>'Assumptions (NG non-electricity'!AI3*$R$15/'Assumptions (NG non-electricity'!$R$3</f>
        <v>42.09901219</v>
      </c>
      <c r="AJ15" s="567">
        <f>'Assumptions (NG non-electricity'!AJ3*$R$15/'Assumptions (NG non-electricity'!$R$3</f>
        <v>42.1490288</v>
      </c>
      <c r="AK15" s="567">
        <f>'Assumptions (NG non-electricity'!AK3*$R$15/'Assumptions (NG non-electricity'!$R$3</f>
        <v>42.1990454</v>
      </c>
      <c r="AL15" s="567">
        <f>'Assumptions (NG non-electricity'!AL3*$R$15/'Assumptions (NG non-electricity'!$R$3</f>
        <v>42.249062</v>
      </c>
      <c r="AM15" s="567">
        <f>'Assumptions (NG non-electricity'!AM3*$R$15/'Assumptions (NG non-electricity'!$R$3</f>
        <v>42.2990786</v>
      </c>
      <c r="AN15" s="567">
        <f>'Assumptions (NG non-electricity'!AN3*$R$15/'Assumptions (NG non-electricity'!$R$3</f>
        <v>42.34909521</v>
      </c>
      <c r="AO15" s="567">
        <f>'Assumptions (NG non-electricity'!AO3*$R$15/'Assumptions (NG non-electricity'!$R$3</f>
        <v>42.39911181</v>
      </c>
      <c r="AP15" s="567">
        <f>'Assumptions (NG non-electricity'!AP3*$R$15/'Assumptions (NG non-electricity'!$R$3</f>
        <v>42.44912841</v>
      </c>
      <c r="AQ15" s="567">
        <f>'Assumptions (NG non-electricity'!AQ3*$R$15/'Assumptions (NG non-electricity'!$R$3</f>
        <v>42.49914501</v>
      </c>
      <c r="AR15" s="567">
        <f>'Assumptions (NG non-electricity'!AR3*$R$15/'Assumptions (NG non-electricity'!$R$3</f>
        <v>42.54916161</v>
      </c>
      <c r="AS15" s="567">
        <f>'Assumptions (NG non-electricity'!AS3*$R$15/'Assumptions (NG non-electricity'!$R$3</f>
        <v>42.59917822</v>
      </c>
      <c r="AT15" s="567">
        <f>'Assumptions (NG non-electricity'!AT3*$R$15/'Assumptions (NG non-electricity'!$R$3</f>
        <v>42.64919482</v>
      </c>
      <c r="AU15" s="567">
        <f>'Assumptions (NG non-electricity'!AU3*$R$15/'Assumptions (NG non-electricity'!$R$3</f>
        <v>42.69921142</v>
      </c>
      <c r="AV15" s="567">
        <f>'Assumptions (NG non-electricity'!AV3*$R$15/'Assumptions (NG non-electricity'!$R$3</f>
        <v>42.74922802</v>
      </c>
      <c r="AW15" s="567">
        <f>'Assumptions (NG non-electricity'!AW3*$R$15/'Assumptions (NG non-electricity'!$R$3</f>
        <v>42.79924463</v>
      </c>
      <c r="AX15" s="567">
        <f>'Assumptions (NG non-electricity'!AX3*$R$15/'Assumptions (NG non-electricity'!$R$3</f>
        <v>42.84926123</v>
      </c>
      <c r="AY15" s="567">
        <f>'Assumptions (NG non-electricity'!AY3*$R$15/'Assumptions (NG non-electricity'!$R$3</f>
        <v>42.89927783</v>
      </c>
      <c r="AZ15" s="567">
        <f>'Assumptions (NG non-electricity'!AZ3*$R$15/'Assumptions (NG non-electricity'!$R$3</f>
        <v>42.94929443</v>
      </c>
    </row>
    <row r="16">
      <c r="A16" s="565" t="s">
        <v>732</v>
      </c>
      <c r="B16" s="566">
        <v>78.703</v>
      </c>
      <c r="C16" s="566">
        <v>73.316</v>
      </c>
      <c r="D16" s="566">
        <v>77.502</v>
      </c>
      <c r="E16" s="566">
        <v>80.757</v>
      </c>
      <c r="F16" s="566">
        <v>75.389</v>
      </c>
      <c r="G16" s="566">
        <v>74.234</v>
      </c>
      <c r="H16" s="566">
        <v>66.679</v>
      </c>
      <c r="I16" s="566">
        <v>72.006</v>
      </c>
      <c r="J16" s="566">
        <v>77.108</v>
      </c>
      <c r="K16" s="566">
        <v>72.775</v>
      </c>
      <c r="L16" s="566">
        <v>68.709</v>
      </c>
      <c r="M16" s="566">
        <v>69.371</v>
      </c>
      <c r="N16" s="566">
        <v>59.931</v>
      </c>
      <c r="O16" s="566">
        <v>75.351</v>
      </c>
      <c r="P16" s="566">
        <v>80.401</v>
      </c>
      <c r="Q16" s="566">
        <v>68.378</v>
      </c>
      <c r="R16" s="566">
        <v>65.912</v>
      </c>
      <c r="S16" s="566">
        <v>66.082</v>
      </c>
      <c r="T16" s="567">
        <f>'Assumptions (NG non-electricity'!T6*$R$16/'Assumptions (NG non-electricity'!$R$6</f>
        <v>63.64619559</v>
      </c>
      <c r="U16" s="567">
        <f>'Assumptions (NG non-electricity'!U6*$R$16/'Assumptions (NG non-electricity'!$R$6</f>
        <v>62.51329339</v>
      </c>
      <c r="V16" s="567">
        <f>'Assumptions (NG non-electricity'!V6*$R$16/'Assumptions (NG non-electricity'!$R$6</f>
        <v>61.38039119</v>
      </c>
      <c r="W16" s="567">
        <f>'Assumptions (NG non-electricity'!W6*$R$16/'Assumptions (NG non-electricity'!$R$6</f>
        <v>60.24748899</v>
      </c>
      <c r="X16" s="567">
        <f>'Assumptions (NG non-electricity'!X6*$R$16/'Assumptions (NG non-electricity'!$R$6</f>
        <v>59.11458678</v>
      </c>
      <c r="Y16" s="567">
        <f>'Assumptions (NG non-electricity'!Y6*$R$16/'Assumptions (NG non-electricity'!$R$6</f>
        <v>57.98168458</v>
      </c>
      <c r="Z16" s="567">
        <f>'Assumptions (NG non-electricity'!Z6*$R$16/'Assumptions (NG non-electricity'!$R$6</f>
        <v>56.84878238</v>
      </c>
      <c r="AA16" s="567">
        <f>'Assumptions (NG non-electricity'!AA6*$R$16/'Assumptions (NG non-electricity'!$R$6</f>
        <v>55.71588018</v>
      </c>
      <c r="AB16" s="567">
        <f>'Assumptions (NG non-electricity'!AB6*$R$16/'Assumptions (NG non-electricity'!$R$6</f>
        <v>54.58297797</v>
      </c>
      <c r="AC16" s="567">
        <f>'Assumptions (NG non-electricity'!AC6*$R$16/'Assumptions (NG non-electricity'!$R$6</f>
        <v>53.45007577</v>
      </c>
      <c r="AD16" s="567">
        <f>'Assumptions (NG non-electricity'!AD6*$R$16/'Assumptions (NG non-electricity'!$R$6</f>
        <v>52.31717357</v>
      </c>
      <c r="AE16" s="567">
        <f>'Assumptions (NG non-electricity'!AE6*$R$16/'Assumptions (NG non-electricity'!$R$6</f>
        <v>51.18427137</v>
      </c>
      <c r="AF16" s="567">
        <f>'Assumptions (NG non-electricity'!AF6*$R$16/'Assumptions (NG non-electricity'!$R$6</f>
        <v>50.05136916</v>
      </c>
      <c r="AG16" s="567">
        <f>'Assumptions (NG non-electricity'!AG6*$R$16/'Assumptions (NG non-electricity'!$R$6</f>
        <v>48.91846696</v>
      </c>
      <c r="AH16" s="567">
        <f>'Assumptions (NG non-electricity'!AH6*$R$16/'Assumptions (NG non-electricity'!$R$6</f>
        <v>47.78556476</v>
      </c>
      <c r="AI16" s="567">
        <f>'Assumptions (NG non-electricity'!AI6*$R$16/'Assumptions (NG non-electricity'!$R$6</f>
        <v>46.65266256</v>
      </c>
      <c r="AJ16" s="567">
        <f>'Assumptions (NG non-electricity'!AJ6*$R$16/'Assumptions (NG non-electricity'!$R$6</f>
        <v>45.51976035</v>
      </c>
      <c r="AK16" s="567">
        <f>'Assumptions (NG non-electricity'!AK6*$R$16/'Assumptions (NG non-electricity'!$R$6</f>
        <v>44.38685815</v>
      </c>
      <c r="AL16" s="567">
        <f>'Assumptions (NG non-electricity'!AL6*$R$16/'Assumptions (NG non-electricity'!$R$6</f>
        <v>43.25395595</v>
      </c>
      <c r="AM16" s="567">
        <f>'Assumptions (NG non-electricity'!AM6*$R$16/'Assumptions (NG non-electricity'!$R$6</f>
        <v>42.12105374</v>
      </c>
      <c r="AN16" s="567">
        <f>'Assumptions (NG non-electricity'!AN6*$R$16/'Assumptions (NG non-electricity'!$R$6</f>
        <v>40.98815154</v>
      </c>
      <c r="AO16" s="567">
        <f>'Assumptions (NG non-electricity'!AO6*$R$16/'Assumptions (NG non-electricity'!$R$6</f>
        <v>39.85524934</v>
      </c>
      <c r="AP16" s="567">
        <f>'Assumptions (NG non-electricity'!AP6*$R$16/'Assumptions (NG non-electricity'!$R$6</f>
        <v>38.72234714</v>
      </c>
      <c r="AQ16" s="567">
        <f>'Assumptions (NG non-electricity'!AQ6*$R$16/'Assumptions (NG non-electricity'!$R$6</f>
        <v>37.58944493</v>
      </c>
      <c r="AR16" s="567">
        <f>'Assumptions (NG non-electricity'!AR6*$R$16/'Assumptions (NG non-electricity'!$R$6</f>
        <v>36.45654273</v>
      </c>
      <c r="AS16" s="567">
        <f>'Assumptions (NG non-electricity'!AS6*$R$16/'Assumptions (NG non-electricity'!$R$6</f>
        <v>35.32364053</v>
      </c>
      <c r="AT16" s="567">
        <f>'Assumptions (NG non-electricity'!AT6*$R$16/'Assumptions (NG non-electricity'!$R$6</f>
        <v>34.19073833</v>
      </c>
      <c r="AU16" s="567">
        <f>'Assumptions (NG non-electricity'!AU6*$R$16/'Assumptions (NG non-electricity'!$R$6</f>
        <v>33.05783612</v>
      </c>
      <c r="AV16" s="567">
        <f>'Assumptions (NG non-electricity'!AV6*$R$16/'Assumptions (NG non-electricity'!$R$6</f>
        <v>31.92493392</v>
      </c>
      <c r="AW16" s="567">
        <f>'Assumptions (NG non-electricity'!AW6*$R$16/'Assumptions (NG non-electricity'!$R$6</f>
        <v>30.79203172</v>
      </c>
      <c r="AX16" s="567">
        <f>'Assumptions (NG non-electricity'!AX6*$R$16/'Assumptions (NG non-electricity'!$R$6</f>
        <v>29.65912952</v>
      </c>
      <c r="AY16" s="567">
        <f>'Assumptions (NG non-electricity'!AY6*$R$16/'Assumptions (NG non-electricity'!$R$6</f>
        <v>28.52622731</v>
      </c>
      <c r="AZ16" s="567">
        <f>'Assumptions (NG non-electricity'!AZ6*$R$16/'Assumptions (NG non-electricity'!$R$6</f>
        <v>27.39332511</v>
      </c>
    </row>
    <row r="17">
      <c r="A17" s="565" t="s">
        <v>733</v>
      </c>
      <c r="B17" s="566">
        <v>4.735</v>
      </c>
      <c r="C17" s="566">
        <v>4.0</v>
      </c>
      <c r="D17" s="566">
        <v>4.662</v>
      </c>
      <c r="E17" s="566">
        <v>4.481</v>
      </c>
      <c r="F17" s="566">
        <v>4.536</v>
      </c>
      <c r="G17" s="566">
        <v>4.627</v>
      </c>
      <c r="H17" s="566">
        <v>4.408</v>
      </c>
      <c r="I17" s="566">
        <v>4.475</v>
      </c>
      <c r="J17" s="566">
        <v>4.646</v>
      </c>
      <c r="K17" s="566">
        <v>4.708</v>
      </c>
      <c r="L17" s="566">
        <v>4.795</v>
      </c>
      <c r="M17" s="566">
        <v>4.936</v>
      </c>
      <c r="N17" s="566">
        <v>4.459</v>
      </c>
      <c r="O17" s="566">
        <v>4.62</v>
      </c>
      <c r="P17" s="566">
        <v>5.186</v>
      </c>
      <c r="Q17" s="566">
        <v>4.663</v>
      </c>
      <c r="R17" s="566">
        <v>4.428</v>
      </c>
      <c r="S17" s="566">
        <v>4.749</v>
      </c>
      <c r="T17" s="567">
        <f>'Assumptions (NG non-electricity'!T8*$R$17/'Assumptions (NG non-electricity'!$R$8</f>
        <v>4.844552695</v>
      </c>
      <c r="U17" s="567">
        <f>'Assumptions (NG non-electricity'!U8*$R$17/'Assumptions (NG non-electricity'!$R$8</f>
        <v>4.941196927</v>
      </c>
      <c r="V17" s="567">
        <f>'Assumptions (NG non-electricity'!V8*$R$17/'Assumptions (NG non-electricity'!$R$8</f>
        <v>5.037841158</v>
      </c>
      <c r="W17" s="567">
        <f>'Assumptions (NG non-electricity'!W8*$R$17/'Assumptions (NG non-electricity'!$R$8</f>
        <v>5.13448539</v>
      </c>
      <c r="X17" s="567">
        <f>'Assumptions (NG non-electricity'!X8*$R$17/'Assumptions (NG non-electricity'!$R$8</f>
        <v>5.231129621</v>
      </c>
      <c r="Y17" s="567">
        <f>'Assumptions (NG non-electricity'!Y8*$R$17/'Assumptions (NG non-electricity'!$R$8</f>
        <v>5.327773853</v>
      </c>
      <c r="Z17" s="567">
        <f>'Assumptions (NG non-electricity'!Z8*$R$17/'Assumptions (NG non-electricity'!$R$8</f>
        <v>5.424418084</v>
      </c>
      <c r="AA17" s="567">
        <f>'Assumptions (NG non-electricity'!AA8*$R$17/'Assumptions (NG non-electricity'!$R$8</f>
        <v>5.521062316</v>
      </c>
      <c r="AB17" s="567">
        <f>'Assumptions (NG non-electricity'!AB8*$R$17/'Assumptions (NG non-electricity'!$R$8</f>
        <v>5.617706548</v>
      </c>
      <c r="AC17" s="567">
        <f>'Assumptions (NG non-electricity'!AC8*$R$17/'Assumptions (NG non-electricity'!$R$8</f>
        <v>5.714350779</v>
      </c>
      <c r="AD17" s="567">
        <f>'Assumptions (NG non-electricity'!AD8*$R$17/'Assumptions (NG non-electricity'!$R$8</f>
        <v>5.810995011</v>
      </c>
      <c r="AE17" s="567">
        <f>'Assumptions (NG non-electricity'!AE8*$R$17/'Assumptions (NG non-electricity'!$R$8</f>
        <v>5.907639242</v>
      </c>
      <c r="AF17" s="567">
        <f>'Assumptions (NG non-electricity'!AF8*$R$17/'Assumptions (NG non-electricity'!$R$8</f>
        <v>6.004283474</v>
      </c>
      <c r="AG17" s="567">
        <f>'Assumptions (NG non-electricity'!AG8*$R$17/'Assumptions (NG non-electricity'!$R$8</f>
        <v>6.100927705</v>
      </c>
      <c r="AH17" s="567">
        <f>'Assumptions (NG non-electricity'!AH8*$R$17/'Assumptions (NG non-electricity'!$R$8</f>
        <v>6.197571937</v>
      </c>
      <c r="AI17" s="567">
        <f>'Assumptions (NG non-electricity'!AI8*$R$17/'Assumptions (NG non-electricity'!$R$8</f>
        <v>6.294216169</v>
      </c>
      <c r="AJ17" s="567">
        <f>'Assumptions (NG non-electricity'!AJ8*$R$17/'Assumptions (NG non-electricity'!$R$8</f>
        <v>6.3908604</v>
      </c>
      <c r="AK17" s="567">
        <f>'Assumptions (NG non-electricity'!AK8*$R$17/'Assumptions (NG non-electricity'!$R$8</f>
        <v>6.487504632</v>
      </c>
      <c r="AL17" s="567">
        <f>'Assumptions (NG non-electricity'!AL8*$R$17/'Assumptions (NG non-electricity'!$R$8</f>
        <v>6.584148863</v>
      </c>
      <c r="AM17" s="567">
        <f>'Assumptions (NG non-electricity'!AM8*$R$17/'Assumptions (NG non-electricity'!$R$8</f>
        <v>6.680793095</v>
      </c>
      <c r="AN17" s="567">
        <f>'Assumptions (NG non-electricity'!AN8*$R$17/'Assumptions (NG non-electricity'!$R$8</f>
        <v>6.777437326</v>
      </c>
      <c r="AO17" s="567">
        <f>'Assumptions (NG non-electricity'!AO8*$R$17/'Assumptions (NG non-electricity'!$R$8</f>
        <v>6.874081558</v>
      </c>
      <c r="AP17" s="567">
        <f>'Assumptions (NG non-electricity'!AP8*$R$17/'Assumptions (NG non-electricity'!$R$8</f>
        <v>6.97072579</v>
      </c>
      <c r="AQ17" s="567">
        <f>'Assumptions (NG non-electricity'!AQ8*$R$17/'Assumptions (NG non-electricity'!$R$8</f>
        <v>7.067370021</v>
      </c>
      <c r="AR17" s="567">
        <f>'Assumptions (NG non-electricity'!AR8*$R$17/'Assumptions (NG non-electricity'!$R$8</f>
        <v>7.164014253</v>
      </c>
      <c r="AS17" s="567">
        <f>'Assumptions (NG non-electricity'!AS8*$R$17/'Assumptions (NG non-electricity'!$R$8</f>
        <v>7.260658484</v>
      </c>
      <c r="AT17" s="567">
        <f>'Assumptions (NG non-electricity'!AT8*$R$17/'Assumptions (NG non-electricity'!$R$8</f>
        <v>7.357302716</v>
      </c>
      <c r="AU17" s="567">
        <f>'Assumptions (NG non-electricity'!AU8*$R$17/'Assumptions (NG non-electricity'!$R$8</f>
        <v>7.453946947</v>
      </c>
      <c r="AV17" s="567">
        <f>'Assumptions (NG non-electricity'!AV8*$R$17/'Assumptions (NG non-electricity'!$R$8</f>
        <v>7.550591179</v>
      </c>
      <c r="AW17" s="567">
        <f>'Assumptions (NG non-electricity'!AW8*$R$17/'Assumptions (NG non-electricity'!$R$8</f>
        <v>7.647235411</v>
      </c>
      <c r="AX17" s="567">
        <f>'Assumptions (NG non-electricity'!AX8*$R$17/'Assumptions (NG non-electricity'!$R$8</f>
        <v>7.743879642</v>
      </c>
      <c r="AY17" s="567">
        <f>'Assumptions (NG non-electricity'!AY8*$R$17/'Assumptions (NG non-electricity'!$R$8</f>
        <v>7.840523874</v>
      </c>
      <c r="AZ17" s="567">
        <f>'Assumptions (NG non-electricity'!AZ8*$R$17/'Assumptions (NG non-electricity'!$R$8</f>
        <v>7.937168105</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0.760671</v>
      </c>
      <c r="C20" s="571">
        <v>0.737187</v>
      </c>
      <c r="D20" s="571">
        <v>0.699836</v>
      </c>
      <c r="E20" s="571">
        <v>0.697451</v>
      </c>
      <c r="F20" s="571">
        <v>0.713485</v>
      </c>
      <c r="G20" s="571">
        <v>0.667559</v>
      </c>
      <c r="H20" s="571">
        <v>0.652104</v>
      </c>
      <c r="I20" s="571">
        <v>0.64964</v>
      </c>
      <c r="J20" s="571">
        <v>0.62971</v>
      </c>
      <c r="K20" s="571">
        <v>0.504154</v>
      </c>
      <c r="L20" s="571">
        <v>0.603548</v>
      </c>
      <c r="M20" s="571">
        <v>0.57953</v>
      </c>
      <c r="N20" s="571">
        <v>0.545365</v>
      </c>
      <c r="O20" s="571">
        <v>0.549936</v>
      </c>
      <c r="P20" s="571">
        <v>0.510796</v>
      </c>
      <c r="Q20" s="571">
        <v>0.44639</v>
      </c>
      <c r="R20" s="572">
        <v>0.397043</v>
      </c>
      <c r="S20" s="573">
        <f t="shared" ref="S20:AY20" si="1">$R$20+(S$1-$R$1)/($AZ$1-$R$1)*($AZ$20-$R$20)</f>
        <v>0.3955729298</v>
      </c>
      <c r="T20" s="573">
        <f t="shared" si="1"/>
        <v>0.3941028595</v>
      </c>
      <c r="U20" s="573">
        <f t="shared" si="1"/>
        <v>0.3926327893</v>
      </c>
      <c r="V20" s="573">
        <f t="shared" si="1"/>
        <v>0.391162719</v>
      </c>
      <c r="W20" s="573">
        <f t="shared" si="1"/>
        <v>0.3896926488</v>
      </c>
      <c r="X20" s="573">
        <f t="shared" si="1"/>
        <v>0.3882225785</v>
      </c>
      <c r="Y20" s="573">
        <f t="shared" si="1"/>
        <v>0.3867525083</v>
      </c>
      <c r="Z20" s="573">
        <f t="shared" si="1"/>
        <v>0.385282438</v>
      </c>
      <c r="AA20" s="573">
        <f t="shared" si="1"/>
        <v>0.3838123678</v>
      </c>
      <c r="AB20" s="573">
        <f t="shared" si="1"/>
        <v>0.3823422975</v>
      </c>
      <c r="AC20" s="573">
        <f t="shared" si="1"/>
        <v>0.3808722273</v>
      </c>
      <c r="AD20" s="573">
        <f t="shared" si="1"/>
        <v>0.379402157</v>
      </c>
      <c r="AE20" s="573">
        <f t="shared" si="1"/>
        <v>0.3779320868</v>
      </c>
      <c r="AF20" s="573">
        <f t="shared" si="1"/>
        <v>0.3764620165</v>
      </c>
      <c r="AG20" s="573">
        <f t="shared" si="1"/>
        <v>0.3749919463</v>
      </c>
      <c r="AH20" s="573">
        <f t="shared" si="1"/>
        <v>0.373521876</v>
      </c>
      <c r="AI20" s="573">
        <f t="shared" si="1"/>
        <v>0.3720518058</v>
      </c>
      <c r="AJ20" s="573">
        <f t="shared" si="1"/>
        <v>0.3705817355</v>
      </c>
      <c r="AK20" s="573">
        <f t="shared" si="1"/>
        <v>0.3691116653</v>
      </c>
      <c r="AL20" s="573">
        <f t="shared" si="1"/>
        <v>0.367641595</v>
      </c>
      <c r="AM20" s="573">
        <f t="shared" si="1"/>
        <v>0.3661715248</v>
      </c>
      <c r="AN20" s="573">
        <f t="shared" si="1"/>
        <v>0.3647014545</v>
      </c>
      <c r="AO20" s="573">
        <f t="shared" si="1"/>
        <v>0.3632313843</v>
      </c>
      <c r="AP20" s="573">
        <f t="shared" si="1"/>
        <v>0.361761314</v>
      </c>
      <c r="AQ20" s="573">
        <f t="shared" si="1"/>
        <v>0.3602912438</v>
      </c>
      <c r="AR20" s="573">
        <f t="shared" si="1"/>
        <v>0.3588211735</v>
      </c>
      <c r="AS20" s="573">
        <f t="shared" si="1"/>
        <v>0.3573511033</v>
      </c>
      <c r="AT20" s="573">
        <f t="shared" si="1"/>
        <v>0.355881033</v>
      </c>
      <c r="AU20" s="573">
        <f t="shared" si="1"/>
        <v>0.3544109628</v>
      </c>
      <c r="AV20" s="573">
        <f t="shared" si="1"/>
        <v>0.3529408925</v>
      </c>
      <c r="AW20" s="573">
        <f t="shared" si="1"/>
        <v>0.3514708223</v>
      </c>
      <c r="AX20" s="573">
        <f t="shared" si="1"/>
        <v>0.350000752</v>
      </c>
      <c r="AY20" s="573">
        <f t="shared" si="1"/>
        <v>0.3485306818</v>
      </c>
      <c r="AZ20" s="572">
        <v>0.347060611510791</v>
      </c>
    </row>
    <row r="21">
      <c r="A21" s="569" t="s">
        <v>736</v>
      </c>
      <c r="B21" s="570">
        <v>71.175</v>
      </c>
      <c r="C21" s="574">
        <v>68.818</v>
      </c>
      <c r="D21" s="574">
        <v>65.132</v>
      </c>
      <c r="E21" s="574">
        <v>64.857</v>
      </c>
      <c r="F21" s="574">
        <v>66.389</v>
      </c>
      <c r="G21" s="574">
        <v>62.679</v>
      </c>
      <c r="H21" s="574">
        <v>61.337</v>
      </c>
      <c r="I21" s="574">
        <v>61.077</v>
      </c>
      <c r="J21" s="574">
        <v>59.199</v>
      </c>
      <c r="K21" s="574">
        <v>47.412</v>
      </c>
      <c r="L21" s="574">
        <v>56.714</v>
      </c>
      <c r="M21" s="574">
        <v>54.406</v>
      </c>
      <c r="N21" s="574">
        <v>51.187</v>
      </c>
      <c r="O21" s="574">
        <v>51.638</v>
      </c>
      <c r="P21" s="574">
        <v>47.966</v>
      </c>
      <c r="Q21" s="574">
        <v>41.905</v>
      </c>
      <c r="R21" s="574">
        <v>37.3</v>
      </c>
      <c r="S21" s="575">
        <v>38.401</v>
      </c>
      <c r="T21" s="567">
        <f t="shared" ref="T21:AZ21" si="2">T20*($R$21/$R$20)</f>
        <v>37.02379002</v>
      </c>
      <c r="U21" s="567">
        <f t="shared" si="2"/>
        <v>36.88568502</v>
      </c>
      <c r="V21" s="567">
        <f t="shared" si="2"/>
        <v>36.74758003</v>
      </c>
      <c r="W21" s="567">
        <f t="shared" si="2"/>
        <v>36.60947504</v>
      </c>
      <c r="X21" s="567">
        <f t="shared" si="2"/>
        <v>36.47137005</v>
      </c>
      <c r="Y21" s="567">
        <f t="shared" si="2"/>
        <v>36.33326506</v>
      </c>
      <c r="Z21" s="567">
        <f t="shared" si="2"/>
        <v>36.19516006</v>
      </c>
      <c r="AA21" s="567">
        <f t="shared" si="2"/>
        <v>36.05705507</v>
      </c>
      <c r="AB21" s="567">
        <f t="shared" si="2"/>
        <v>35.91895008</v>
      </c>
      <c r="AC21" s="567">
        <f t="shared" si="2"/>
        <v>35.78084509</v>
      </c>
      <c r="AD21" s="567">
        <f t="shared" si="2"/>
        <v>35.6427401</v>
      </c>
      <c r="AE21" s="567">
        <f t="shared" si="2"/>
        <v>35.5046351</v>
      </c>
      <c r="AF21" s="567">
        <f t="shared" si="2"/>
        <v>35.36653011</v>
      </c>
      <c r="AG21" s="567">
        <f t="shared" si="2"/>
        <v>35.22842512</v>
      </c>
      <c r="AH21" s="567">
        <f t="shared" si="2"/>
        <v>35.09032013</v>
      </c>
      <c r="AI21" s="567">
        <f t="shared" si="2"/>
        <v>34.95221514</v>
      </c>
      <c r="AJ21" s="567">
        <f t="shared" si="2"/>
        <v>34.81411015</v>
      </c>
      <c r="AK21" s="567">
        <f t="shared" si="2"/>
        <v>34.67600515</v>
      </c>
      <c r="AL21" s="567">
        <f t="shared" si="2"/>
        <v>34.53790016</v>
      </c>
      <c r="AM21" s="567">
        <f t="shared" si="2"/>
        <v>34.39979517</v>
      </c>
      <c r="AN21" s="567">
        <f t="shared" si="2"/>
        <v>34.26169018</v>
      </c>
      <c r="AO21" s="567">
        <f t="shared" si="2"/>
        <v>34.12358519</v>
      </c>
      <c r="AP21" s="567">
        <f t="shared" si="2"/>
        <v>33.98548019</v>
      </c>
      <c r="AQ21" s="567">
        <f t="shared" si="2"/>
        <v>33.8473752</v>
      </c>
      <c r="AR21" s="567">
        <f t="shared" si="2"/>
        <v>33.70927021</v>
      </c>
      <c r="AS21" s="567">
        <f t="shared" si="2"/>
        <v>33.57116522</v>
      </c>
      <c r="AT21" s="567">
        <f t="shared" si="2"/>
        <v>33.43306023</v>
      </c>
      <c r="AU21" s="567">
        <f t="shared" si="2"/>
        <v>33.29495523</v>
      </c>
      <c r="AV21" s="567">
        <f t="shared" si="2"/>
        <v>33.15685024</v>
      </c>
      <c r="AW21" s="567">
        <f t="shared" si="2"/>
        <v>33.01874525</v>
      </c>
      <c r="AX21" s="567">
        <f t="shared" si="2"/>
        <v>32.88064026</v>
      </c>
      <c r="AY21" s="567">
        <f t="shared" si="2"/>
        <v>32.74253527</v>
      </c>
      <c r="AZ21" s="567">
        <f t="shared" si="2"/>
        <v>32.60443027</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2.34041672422671</v>
      </c>
      <c r="S31" s="573">
        <f t="shared" ref="S31:AY31" si="5">$R$31+(S$1-$R$1)/($AZ$1-$R$1)*($AZ$31-$R$31)</f>
        <v>2.277205488</v>
      </c>
      <c r="T31" s="573">
        <f t="shared" si="5"/>
        <v>2.213994251</v>
      </c>
      <c r="U31" s="573">
        <f t="shared" si="5"/>
        <v>2.150783015</v>
      </c>
      <c r="V31" s="573">
        <f t="shared" si="5"/>
        <v>2.087571778</v>
      </c>
      <c r="W31" s="573">
        <f t="shared" si="5"/>
        <v>2.024360542</v>
      </c>
      <c r="X31" s="573">
        <f t="shared" si="5"/>
        <v>1.961149305</v>
      </c>
      <c r="Y31" s="573">
        <f t="shared" si="5"/>
        <v>1.897938069</v>
      </c>
      <c r="Z31" s="573">
        <f t="shared" si="5"/>
        <v>1.834726832</v>
      </c>
      <c r="AA31" s="573">
        <f t="shared" si="5"/>
        <v>1.771515596</v>
      </c>
      <c r="AB31" s="573">
        <f t="shared" si="5"/>
        <v>1.708304359</v>
      </c>
      <c r="AC31" s="573">
        <f t="shared" si="5"/>
        <v>1.645093123</v>
      </c>
      <c r="AD31" s="573">
        <f t="shared" si="5"/>
        <v>1.581881886</v>
      </c>
      <c r="AE31" s="573">
        <f t="shared" si="5"/>
        <v>1.51867065</v>
      </c>
      <c r="AF31" s="573">
        <f t="shared" si="5"/>
        <v>1.455459413</v>
      </c>
      <c r="AG31" s="573">
        <f t="shared" si="5"/>
        <v>1.392248177</v>
      </c>
      <c r="AH31" s="573">
        <f t="shared" si="5"/>
        <v>1.32903694</v>
      </c>
      <c r="AI31" s="573">
        <f t="shared" si="5"/>
        <v>1.265825704</v>
      </c>
      <c r="AJ31" s="573">
        <f t="shared" si="5"/>
        <v>1.202614467</v>
      </c>
      <c r="AK31" s="573">
        <f t="shared" si="5"/>
        <v>1.139403231</v>
      </c>
      <c r="AL31" s="573">
        <f t="shared" si="5"/>
        <v>1.076191994</v>
      </c>
      <c r="AM31" s="573">
        <f t="shared" si="5"/>
        <v>1.012980758</v>
      </c>
      <c r="AN31" s="573">
        <f t="shared" si="5"/>
        <v>0.9497695211</v>
      </c>
      <c r="AO31" s="573">
        <f t="shared" si="5"/>
        <v>0.8865582846</v>
      </c>
      <c r="AP31" s="573">
        <f t="shared" si="5"/>
        <v>0.8233470481</v>
      </c>
      <c r="AQ31" s="573">
        <f t="shared" si="5"/>
        <v>0.7601358116</v>
      </c>
      <c r="AR31" s="573">
        <f t="shared" si="5"/>
        <v>0.696924575</v>
      </c>
      <c r="AS31" s="573">
        <f t="shared" si="5"/>
        <v>0.6337133385</v>
      </c>
      <c r="AT31" s="573">
        <f t="shared" si="5"/>
        <v>0.570502102</v>
      </c>
      <c r="AU31" s="573">
        <f t="shared" si="5"/>
        <v>0.5072908655</v>
      </c>
      <c r="AV31" s="573">
        <f t="shared" si="5"/>
        <v>0.444079629</v>
      </c>
      <c r="AW31" s="573">
        <f t="shared" si="5"/>
        <v>0.3808683925</v>
      </c>
      <c r="AX31" s="573">
        <f t="shared" si="5"/>
        <v>0.317657156</v>
      </c>
      <c r="AY31" s="573">
        <f t="shared" si="5"/>
        <v>0.2544459195</v>
      </c>
      <c r="AZ31" s="581">
        <f>Inputs!H21</f>
        <v>0.191234683</v>
      </c>
    </row>
    <row r="32">
      <c r="A32" s="565" t="s">
        <v>746</v>
      </c>
      <c r="B32" s="570">
        <v>4.105336</v>
      </c>
      <c r="C32" s="571">
        <v>4.01074</v>
      </c>
      <c r="D32" s="571">
        <v>4.073143</v>
      </c>
      <c r="E32" s="571">
        <v>4.138481</v>
      </c>
      <c r="F32" s="571">
        <v>4.196642</v>
      </c>
      <c r="G32" s="571">
        <v>4.318719</v>
      </c>
      <c r="H32" s="571">
        <v>4.276415</v>
      </c>
      <c r="I32" s="571">
        <v>4.268034</v>
      </c>
      <c r="J32" s="571">
        <v>4.061597</v>
      </c>
      <c r="K32" s="571">
        <v>3.936645</v>
      </c>
      <c r="L32" s="571">
        <v>3.963981</v>
      </c>
      <c r="M32" s="571">
        <v>3.906569</v>
      </c>
      <c r="N32" s="571">
        <v>3.838938</v>
      </c>
      <c r="O32" s="571">
        <v>3.894095</v>
      </c>
      <c r="P32" s="571">
        <v>3.962436</v>
      </c>
      <c r="Q32" s="571">
        <v>4.004946</v>
      </c>
      <c r="R32" s="572">
        <v>1.72272327577329</v>
      </c>
      <c r="S32" s="573">
        <f t="shared" ref="S32:AY32" si="6">$R$32+(S$1-$R$1)/($AZ$1-$R$1)*($AZ$32-$R$32)</f>
        <v>1.713563923</v>
      </c>
      <c r="T32" s="573">
        <f t="shared" si="6"/>
        <v>1.70440457</v>
      </c>
      <c r="U32" s="573">
        <f t="shared" si="6"/>
        <v>1.695245217</v>
      </c>
      <c r="V32" s="573">
        <f t="shared" si="6"/>
        <v>1.686085864</v>
      </c>
      <c r="W32" s="573">
        <f t="shared" si="6"/>
        <v>1.676926511</v>
      </c>
      <c r="X32" s="573">
        <f t="shared" si="6"/>
        <v>1.667767157</v>
      </c>
      <c r="Y32" s="573">
        <f t="shared" si="6"/>
        <v>1.658607804</v>
      </c>
      <c r="Z32" s="573">
        <f t="shared" si="6"/>
        <v>1.649448451</v>
      </c>
      <c r="AA32" s="573">
        <f t="shared" si="6"/>
        <v>1.640289098</v>
      </c>
      <c r="AB32" s="573">
        <f t="shared" si="6"/>
        <v>1.631129745</v>
      </c>
      <c r="AC32" s="573">
        <f t="shared" si="6"/>
        <v>1.621970392</v>
      </c>
      <c r="AD32" s="573">
        <f t="shared" si="6"/>
        <v>1.612811039</v>
      </c>
      <c r="AE32" s="573">
        <f t="shared" si="6"/>
        <v>1.603651686</v>
      </c>
      <c r="AF32" s="573">
        <f t="shared" si="6"/>
        <v>1.594492333</v>
      </c>
      <c r="AG32" s="573">
        <f t="shared" si="6"/>
        <v>1.58533298</v>
      </c>
      <c r="AH32" s="573">
        <f t="shared" si="6"/>
        <v>1.576173627</v>
      </c>
      <c r="AI32" s="573">
        <f t="shared" si="6"/>
        <v>1.567014274</v>
      </c>
      <c r="AJ32" s="573">
        <f t="shared" si="6"/>
        <v>1.557854921</v>
      </c>
      <c r="AK32" s="573">
        <f t="shared" si="6"/>
        <v>1.548695568</v>
      </c>
      <c r="AL32" s="573">
        <f t="shared" si="6"/>
        <v>1.539536215</v>
      </c>
      <c r="AM32" s="573">
        <f t="shared" si="6"/>
        <v>1.530376862</v>
      </c>
      <c r="AN32" s="573">
        <f t="shared" si="6"/>
        <v>1.521217509</v>
      </c>
      <c r="AO32" s="573">
        <f t="shared" si="6"/>
        <v>1.512058156</v>
      </c>
      <c r="AP32" s="573">
        <f t="shared" si="6"/>
        <v>1.502898803</v>
      </c>
      <c r="AQ32" s="573">
        <f t="shared" si="6"/>
        <v>1.49373945</v>
      </c>
      <c r="AR32" s="573">
        <f t="shared" si="6"/>
        <v>1.484580097</v>
      </c>
      <c r="AS32" s="573">
        <f t="shared" si="6"/>
        <v>1.475420744</v>
      </c>
      <c r="AT32" s="573">
        <f t="shared" si="6"/>
        <v>1.46626139</v>
      </c>
      <c r="AU32" s="573">
        <f t="shared" si="6"/>
        <v>1.457102037</v>
      </c>
      <c r="AV32" s="573">
        <f t="shared" si="6"/>
        <v>1.447942684</v>
      </c>
      <c r="AW32" s="573">
        <f t="shared" si="6"/>
        <v>1.438783331</v>
      </c>
      <c r="AX32" s="573">
        <f t="shared" si="6"/>
        <v>1.429623978</v>
      </c>
      <c r="AY32" s="573">
        <f t="shared" si="6"/>
        <v>1.420464625</v>
      </c>
      <c r="AZ32" s="570">
        <v>1.41130527221467</v>
      </c>
    </row>
    <row r="33">
      <c r="A33" s="565" t="s">
        <v>747</v>
      </c>
      <c r="B33" s="570">
        <v>0.244048</v>
      </c>
      <c r="C33" s="571">
        <v>0.2431</v>
      </c>
      <c r="D33" s="571">
        <v>0.250736</v>
      </c>
      <c r="E33" s="571">
        <v>0.252252</v>
      </c>
      <c r="F33" s="571">
        <v>0.227236</v>
      </c>
      <c r="G33" s="571">
        <v>0.223925</v>
      </c>
      <c r="H33" s="571">
        <v>0.182488</v>
      </c>
      <c r="I33" s="571">
        <v>0.193297</v>
      </c>
      <c r="J33" s="571">
        <v>0.216256</v>
      </c>
      <c r="K33" s="571">
        <v>0.192978</v>
      </c>
      <c r="L33" s="571">
        <v>0.17979</v>
      </c>
      <c r="M33" s="571">
        <v>0.170229</v>
      </c>
      <c r="N33" s="571">
        <v>0.135212</v>
      </c>
      <c r="O33" s="571">
        <v>0.170981</v>
      </c>
      <c r="P33" s="571">
        <v>0.178228</v>
      </c>
      <c r="Q33" s="571">
        <v>0.152412</v>
      </c>
      <c r="R33" s="582">
        <v>0.150274</v>
      </c>
      <c r="S33" s="582">
        <v>0.150691</v>
      </c>
      <c r="T33" s="573">
        <f t="shared" ref="T33:AY33" si="7">$S$33+(T$1-$S$1)/($AZ$1-$S$1)*($AZ$33-$S$33)</f>
        <v>0.1494731697</v>
      </c>
      <c r="U33" s="573">
        <f t="shared" si="7"/>
        <v>0.1482553395</v>
      </c>
      <c r="V33" s="573">
        <f t="shared" si="7"/>
        <v>0.1470375092</v>
      </c>
      <c r="W33" s="573">
        <f t="shared" si="7"/>
        <v>0.1458196789</v>
      </c>
      <c r="X33" s="573">
        <f t="shared" si="7"/>
        <v>0.1446018486</v>
      </c>
      <c r="Y33" s="573">
        <f t="shared" si="7"/>
        <v>0.1433840184</v>
      </c>
      <c r="Z33" s="573">
        <f t="shared" si="7"/>
        <v>0.1421661881</v>
      </c>
      <c r="AA33" s="573">
        <f t="shared" si="7"/>
        <v>0.1409483578</v>
      </c>
      <c r="AB33" s="573">
        <f t="shared" si="7"/>
        <v>0.1397305275</v>
      </c>
      <c r="AC33" s="573">
        <f t="shared" si="7"/>
        <v>0.1385126973</v>
      </c>
      <c r="AD33" s="573">
        <f t="shared" si="7"/>
        <v>0.137294867</v>
      </c>
      <c r="AE33" s="573">
        <f t="shared" si="7"/>
        <v>0.1360770367</v>
      </c>
      <c r="AF33" s="573">
        <f t="shared" si="7"/>
        <v>0.1348592064</v>
      </c>
      <c r="AG33" s="573">
        <f t="shared" si="7"/>
        <v>0.1336413762</v>
      </c>
      <c r="AH33" s="573">
        <f t="shared" si="7"/>
        <v>0.1324235459</v>
      </c>
      <c r="AI33" s="573">
        <f t="shared" si="7"/>
        <v>0.1312057156</v>
      </c>
      <c r="AJ33" s="573">
        <f t="shared" si="7"/>
        <v>0.1299878853</v>
      </c>
      <c r="AK33" s="573">
        <f t="shared" si="7"/>
        <v>0.1287700551</v>
      </c>
      <c r="AL33" s="573">
        <f t="shared" si="7"/>
        <v>0.1275522248</v>
      </c>
      <c r="AM33" s="573">
        <f t="shared" si="7"/>
        <v>0.1263343945</v>
      </c>
      <c r="AN33" s="573">
        <f t="shared" si="7"/>
        <v>0.1251165642</v>
      </c>
      <c r="AO33" s="573">
        <f t="shared" si="7"/>
        <v>0.123898734</v>
      </c>
      <c r="AP33" s="573">
        <f t="shared" si="7"/>
        <v>0.1226809037</v>
      </c>
      <c r="AQ33" s="573">
        <f t="shared" si="7"/>
        <v>0.1214630734</v>
      </c>
      <c r="AR33" s="573">
        <f t="shared" si="7"/>
        <v>0.1202452431</v>
      </c>
      <c r="AS33" s="573">
        <f t="shared" si="7"/>
        <v>0.1190274129</v>
      </c>
      <c r="AT33" s="573">
        <f t="shared" si="7"/>
        <v>0.1178095826</v>
      </c>
      <c r="AU33" s="573">
        <f t="shared" si="7"/>
        <v>0.1165917523</v>
      </c>
      <c r="AV33" s="573">
        <f t="shared" si="7"/>
        <v>0.115373922</v>
      </c>
      <c r="AW33" s="573">
        <f t="shared" si="7"/>
        <v>0.1141560918</v>
      </c>
      <c r="AX33" s="573">
        <f t="shared" si="7"/>
        <v>0.1129382615</v>
      </c>
      <c r="AY33" s="573">
        <f t="shared" si="7"/>
        <v>0.1117204312</v>
      </c>
      <c r="AZ33" s="570">
        <v>0.110502600927441</v>
      </c>
    </row>
    <row r="34">
      <c r="A34" s="565" t="s">
        <v>748</v>
      </c>
      <c r="B34" s="570">
        <v>0.084714</v>
      </c>
      <c r="C34" s="571">
        <v>0.096426</v>
      </c>
      <c r="D34" s="571">
        <v>0.085478</v>
      </c>
      <c r="E34" s="571">
        <v>0.096568</v>
      </c>
      <c r="F34" s="571">
        <v>0.086284</v>
      </c>
      <c r="G34" s="571">
        <v>0.072713</v>
      </c>
      <c r="H34" s="571">
        <v>0.07746</v>
      </c>
      <c r="I34" s="571">
        <v>0.067485</v>
      </c>
      <c r="J34" s="571">
        <v>0.084157</v>
      </c>
      <c r="K34" s="571">
        <v>0.083788</v>
      </c>
      <c r="L34" s="571">
        <v>0.072908</v>
      </c>
      <c r="M34" s="571">
        <v>0.075025</v>
      </c>
      <c r="N34" s="571">
        <v>0.074126</v>
      </c>
      <c r="O34" s="571">
        <v>0.082586</v>
      </c>
      <c r="P34" s="571">
        <v>0.098589</v>
      </c>
      <c r="Q34" s="571">
        <v>0.126095</v>
      </c>
      <c r="R34" s="582">
        <v>0.113417</v>
      </c>
      <c r="S34" s="582">
        <v>0.115857</v>
      </c>
      <c r="T34" s="573">
        <f t="shared" ref="T34:AY34" si="8">$S$34+(T$1-$S$1)/($AZ$1-$S$1)*($AZ$34-$S$34)</f>
        <v>0.1160796646</v>
      </c>
      <c r="U34" s="573">
        <f t="shared" si="8"/>
        <v>0.1163023292</v>
      </c>
      <c r="V34" s="573">
        <f t="shared" si="8"/>
        <v>0.1165249939</v>
      </c>
      <c r="W34" s="573">
        <f t="shared" si="8"/>
        <v>0.1167476585</v>
      </c>
      <c r="X34" s="573">
        <f t="shared" si="8"/>
        <v>0.1169703231</v>
      </c>
      <c r="Y34" s="573">
        <f t="shared" si="8"/>
        <v>0.1171929877</v>
      </c>
      <c r="Z34" s="573">
        <f t="shared" si="8"/>
        <v>0.1174156523</v>
      </c>
      <c r="AA34" s="573">
        <f t="shared" si="8"/>
        <v>0.117638317</v>
      </c>
      <c r="AB34" s="573">
        <f t="shared" si="8"/>
        <v>0.1178609816</v>
      </c>
      <c r="AC34" s="573">
        <f t="shared" si="8"/>
        <v>0.1180836462</v>
      </c>
      <c r="AD34" s="573">
        <f t="shared" si="8"/>
        <v>0.1183063108</v>
      </c>
      <c r="AE34" s="573">
        <f t="shared" si="8"/>
        <v>0.1185289755</v>
      </c>
      <c r="AF34" s="573">
        <f t="shared" si="8"/>
        <v>0.1187516401</v>
      </c>
      <c r="AG34" s="573">
        <f t="shared" si="8"/>
        <v>0.1189743047</v>
      </c>
      <c r="AH34" s="573">
        <f t="shared" si="8"/>
        <v>0.1191969693</v>
      </c>
      <c r="AI34" s="573">
        <f t="shared" si="8"/>
        <v>0.1194196339</v>
      </c>
      <c r="AJ34" s="573">
        <f t="shared" si="8"/>
        <v>0.1196422986</v>
      </c>
      <c r="AK34" s="573">
        <f t="shared" si="8"/>
        <v>0.1198649632</v>
      </c>
      <c r="AL34" s="573">
        <f t="shared" si="8"/>
        <v>0.1200876278</v>
      </c>
      <c r="AM34" s="573">
        <f t="shared" si="8"/>
        <v>0.1203102924</v>
      </c>
      <c r="AN34" s="573">
        <f t="shared" si="8"/>
        <v>0.120532957</v>
      </c>
      <c r="AO34" s="573">
        <f t="shared" si="8"/>
        <v>0.1207556217</v>
      </c>
      <c r="AP34" s="573">
        <f t="shared" si="8"/>
        <v>0.1209782863</v>
      </c>
      <c r="AQ34" s="573">
        <f t="shared" si="8"/>
        <v>0.1212009509</v>
      </c>
      <c r="AR34" s="573">
        <f t="shared" si="8"/>
        <v>0.1214236155</v>
      </c>
      <c r="AS34" s="573">
        <f t="shared" si="8"/>
        <v>0.1216462801</v>
      </c>
      <c r="AT34" s="573">
        <f t="shared" si="8"/>
        <v>0.1218689448</v>
      </c>
      <c r="AU34" s="573">
        <f t="shared" si="8"/>
        <v>0.1220916094</v>
      </c>
      <c r="AV34" s="573">
        <f t="shared" si="8"/>
        <v>0.122314274</v>
      </c>
      <c r="AW34" s="573">
        <f t="shared" si="8"/>
        <v>0.1225369386</v>
      </c>
      <c r="AX34" s="573">
        <f t="shared" si="8"/>
        <v>0.1227596033</v>
      </c>
      <c r="AY34" s="573">
        <f t="shared" si="8"/>
        <v>0.1229822679</v>
      </c>
      <c r="AZ34" s="570">
        <v>0.123204932497589</v>
      </c>
    </row>
    <row r="35">
      <c r="A35" s="565" t="s">
        <v>749</v>
      </c>
      <c r="B35" s="570">
        <v>1.022931</v>
      </c>
      <c r="C35" s="571">
        <v>1.049943</v>
      </c>
      <c r="D35" s="571">
        <v>1.057545</v>
      </c>
      <c r="E35" s="571">
        <v>1.031608</v>
      </c>
      <c r="F35" s="571">
        <v>1.138025</v>
      </c>
      <c r="G35" s="571">
        <v>1.163895</v>
      </c>
      <c r="H35" s="571">
        <v>1.112373</v>
      </c>
      <c r="I35" s="571">
        <v>1.063827</v>
      </c>
      <c r="J35" s="571">
        <v>0.970929</v>
      </c>
      <c r="K35" s="571">
        <v>0.868358</v>
      </c>
      <c r="L35" s="571">
        <v>0.844381</v>
      </c>
      <c r="M35" s="571">
        <v>0.824711</v>
      </c>
      <c r="N35" s="571">
        <v>0.799322</v>
      </c>
      <c r="O35" s="571">
        <v>0.854831</v>
      </c>
      <c r="P35" s="571">
        <v>0.867753</v>
      </c>
      <c r="Q35" s="571">
        <v>0.88128</v>
      </c>
      <c r="R35" s="582">
        <v>0.865445</v>
      </c>
      <c r="S35" s="582">
        <v>0.850879</v>
      </c>
      <c r="T35" s="573">
        <f t="shared" ref="T35:AY35" si="9">$S$35+(T$1-$S$1)/($AZ$1-$S$1)*($AZ$35-$S$35)</f>
        <v>0.8627620886</v>
      </c>
      <c r="U35" s="573">
        <f t="shared" si="9"/>
        <v>0.8746451773</v>
      </c>
      <c r="V35" s="573">
        <f t="shared" si="9"/>
        <v>0.8865282659</v>
      </c>
      <c r="W35" s="573">
        <f t="shared" si="9"/>
        <v>0.8984113545</v>
      </c>
      <c r="X35" s="573">
        <f t="shared" si="9"/>
        <v>0.9102944432</v>
      </c>
      <c r="Y35" s="573">
        <f t="shared" si="9"/>
        <v>0.9221775318</v>
      </c>
      <c r="Z35" s="573">
        <f t="shared" si="9"/>
        <v>0.9340606204</v>
      </c>
      <c r="AA35" s="573">
        <f t="shared" si="9"/>
        <v>0.9459437091</v>
      </c>
      <c r="AB35" s="573">
        <f t="shared" si="9"/>
        <v>0.9578267977</v>
      </c>
      <c r="AC35" s="573">
        <f t="shared" si="9"/>
        <v>0.9697098863</v>
      </c>
      <c r="AD35" s="573">
        <f t="shared" si="9"/>
        <v>0.981592975</v>
      </c>
      <c r="AE35" s="573">
        <f t="shared" si="9"/>
        <v>0.9934760636</v>
      </c>
      <c r="AF35" s="573">
        <f t="shared" si="9"/>
        <v>1.005359152</v>
      </c>
      <c r="AG35" s="573">
        <f t="shared" si="9"/>
        <v>1.017242241</v>
      </c>
      <c r="AH35" s="573">
        <f t="shared" si="9"/>
        <v>1.02912533</v>
      </c>
      <c r="AI35" s="573">
        <f t="shared" si="9"/>
        <v>1.041008418</v>
      </c>
      <c r="AJ35" s="573">
        <f t="shared" si="9"/>
        <v>1.052891507</v>
      </c>
      <c r="AK35" s="573">
        <f t="shared" si="9"/>
        <v>1.064774595</v>
      </c>
      <c r="AL35" s="573">
        <f t="shared" si="9"/>
        <v>1.076657684</v>
      </c>
      <c r="AM35" s="573">
        <f t="shared" si="9"/>
        <v>1.088540773</v>
      </c>
      <c r="AN35" s="573">
        <f t="shared" si="9"/>
        <v>1.100423861</v>
      </c>
      <c r="AO35" s="573">
        <f t="shared" si="9"/>
        <v>1.11230695</v>
      </c>
      <c r="AP35" s="573">
        <f t="shared" si="9"/>
        <v>1.124190039</v>
      </c>
      <c r="AQ35" s="573">
        <f t="shared" si="9"/>
        <v>1.136073127</v>
      </c>
      <c r="AR35" s="573">
        <f t="shared" si="9"/>
        <v>1.147956216</v>
      </c>
      <c r="AS35" s="573">
        <f t="shared" si="9"/>
        <v>1.159839304</v>
      </c>
      <c r="AT35" s="573">
        <f t="shared" si="9"/>
        <v>1.171722393</v>
      </c>
      <c r="AU35" s="573">
        <f t="shared" si="9"/>
        <v>1.183605482</v>
      </c>
      <c r="AV35" s="573">
        <f t="shared" si="9"/>
        <v>1.19548857</v>
      </c>
      <c r="AW35" s="573">
        <f t="shared" si="9"/>
        <v>1.207371659</v>
      </c>
      <c r="AX35" s="573">
        <f t="shared" si="9"/>
        <v>1.219254748</v>
      </c>
      <c r="AY35" s="573">
        <f t="shared" si="9"/>
        <v>1.231137836</v>
      </c>
      <c r="AZ35" s="570">
        <v>1.24302092493133</v>
      </c>
    </row>
    <row r="36">
      <c r="A36" s="565" t="s">
        <v>750</v>
      </c>
      <c r="B36" s="566">
        <v>286.481</v>
      </c>
      <c r="C36" s="566">
        <v>279.628</v>
      </c>
      <c r="D36" s="566">
        <v>283.621</v>
      </c>
      <c r="E36" s="566">
        <v>287.415</v>
      </c>
      <c r="F36" s="566">
        <v>291.709</v>
      </c>
      <c r="G36" s="566">
        <v>300.287</v>
      </c>
      <c r="H36" s="566">
        <v>298.465</v>
      </c>
      <c r="I36" s="566">
        <v>297.182</v>
      </c>
      <c r="J36" s="566">
        <v>278.588</v>
      </c>
      <c r="K36" s="566">
        <v>269.556</v>
      </c>
      <c r="L36" s="566">
        <v>270.56</v>
      </c>
      <c r="M36" s="566">
        <v>266.949</v>
      </c>
      <c r="N36" s="566">
        <v>262.0</v>
      </c>
      <c r="O36" s="566">
        <v>265.641</v>
      </c>
      <c r="P36" s="566">
        <v>270.282</v>
      </c>
      <c r="Q36" s="566">
        <v>273.299</v>
      </c>
      <c r="R36" s="566">
        <v>277.196</v>
      </c>
      <c r="S36" s="566">
        <v>272.698</v>
      </c>
      <c r="T36" s="583">
        <f t="shared" ref="T36:AZ36" si="10">sum(T$32,T$31)*$S$40*10^9/10^6</f>
        <v>267.7527594</v>
      </c>
      <c r="U36" s="583">
        <f t="shared" si="10"/>
        <v>262.8075187</v>
      </c>
      <c r="V36" s="583">
        <f t="shared" si="10"/>
        <v>257.8622781</v>
      </c>
      <c r="W36" s="583">
        <f t="shared" si="10"/>
        <v>252.9170375</v>
      </c>
      <c r="X36" s="583">
        <f t="shared" si="10"/>
        <v>247.9717969</v>
      </c>
      <c r="Y36" s="583">
        <f t="shared" si="10"/>
        <v>243.0265562</v>
      </c>
      <c r="Z36" s="583">
        <f t="shared" si="10"/>
        <v>238.0813156</v>
      </c>
      <c r="AA36" s="583">
        <f t="shared" si="10"/>
        <v>233.136075</v>
      </c>
      <c r="AB36" s="583">
        <f t="shared" si="10"/>
        <v>228.1908343</v>
      </c>
      <c r="AC36" s="583">
        <f t="shared" si="10"/>
        <v>223.2455937</v>
      </c>
      <c r="AD36" s="583">
        <f t="shared" si="10"/>
        <v>218.3003531</v>
      </c>
      <c r="AE36" s="583">
        <f t="shared" si="10"/>
        <v>213.3551125</v>
      </c>
      <c r="AF36" s="583">
        <f t="shared" si="10"/>
        <v>208.4098718</v>
      </c>
      <c r="AG36" s="583">
        <f t="shared" si="10"/>
        <v>203.4646312</v>
      </c>
      <c r="AH36" s="583">
        <f t="shared" si="10"/>
        <v>198.5193906</v>
      </c>
      <c r="AI36" s="583">
        <f t="shared" si="10"/>
        <v>193.5741499</v>
      </c>
      <c r="AJ36" s="583">
        <f t="shared" si="10"/>
        <v>188.6289093</v>
      </c>
      <c r="AK36" s="583">
        <f t="shared" si="10"/>
        <v>183.6836687</v>
      </c>
      <c r="AL36" s="583">
        <f t="shared" si="10"/>
        <v>178.738428</v>
      </c>
      <c r="AM36" s="583">
        <f t="shared" si="10"/>
        <v>173.7931874</v>
      </c>
      <c r="AN36" s="583">
        <f t="shared" si="10"/>
        <v>168.8479468</v>
      </c>
      <c r="AO36" s="583">
        <f t="shared" si="10"/>
        <v>163.9027062</v>
      </c>
      <c r="AP36" s="583">
        <f t="shared" si="10"/>
        <v>158.9574655</v>
      </c>
      <c r="AQ36" s="583">
        <f t="shared" si="10"/>
        <v>154.0122249</v>
      </c>
      <c r="AR36" s="583">
        <f t="shared" si="10"/>
        <v>149.0669843</v>
      </c>
      <c r="AS36" s="583">
        <f t="shared" si="10"/>
        <v>144.1217436</v>
      </c>
      <c r="AT36" s="583">
        <f t="shared" si="10"/>
        <v>139.176503</v>
      </c>
      <c r="AU36" s="583">
        <f t="shared" si="10"/>
        <v>134.2312624</v>
      </c>
      <c r="AV36" s="583">
        <f t="shared" si="10"/>
        <v>129.2860218</v>
      </c>
      <c r="AW36" s="583">
        <f t="shared" si="10"/>
        <v>124.3407811</v>
      </c>
      <c r="AX36" s="583">
        <f t="shared" si="10"/>
        <v>119.3955405</v>
      </c>
      <c r="AY36" s="583">
        <f t="shared" si="10"/>
        <v>114.4502999</v>
      </c>
      <c r="AZ36" s="583">
        <f t="shared" si="10"/>
        <v>109.5050592</v>
      </c>
    </row>
    <row r="37">
      <c r="A37" s="565" t="s">
        <v>751</v>
      </c>
      <c r="B37" s="566">
        <v>15.915</v>
      </c>
      <c r="C37" s="566">
        <v>15.849</v>
      </c>
      <c r="D37" s="566">
        <v>16.242</v>
      </c>
      <c r="E37" s="566">
        <v>16.367</v>
      </c>
      <c r="F37" s="566">
        <v>14.774</v>
      </c>
      <c r="G37" s="566">
        <v>14.498</v>
      </c>
      <c r="H37" s="566">
        <v>11.813</v>
      </c>
      <c r="I37" s="566">
        <v>12.431</v>
      </c>
      <c r="J37" s="566">
        <v>13.865</v>
      </c>
      <c r="K37" s="566">
        <v>12.279</v>
      </c>
      <c r="L37" s="566">
        <v>11.396</v>
      </c>
      <c r="M37" s="566">
        <v>10.724</v>
      </c>
      <c r="N37" s="566">
        <v>8.523</v>
      </c>
      <c r="O37" s="566">
        <v>10.775</v>
      </c>
      <c r="P37" s="566">
        <v>11.217</v>
      </c>
      <c r="Q37" s="566">
        <v>9.615</v>
      </c>
      <c r="R37" s="566">
        <v>9.449</v>
      </c>
      <c r="S37" s="566">
        <v>9.463</v>
      </c>
      <c r="T37" s="583">
        <f t="shared" ref="T37:AZ37" si="11">T33*$S$41*10^9/10^6</f>
        <v>9.386523449</v>
      </c>
      <c r="U37" s="583">
        <f t="shared" si="11"/>
        <v>9.310046899</v>
      </c>
      <c r="V37" s="583">
        <f t="shared" si="11"/>
        <v>9.233570348</v>
      </c>
      <c r="W37" s="583">
        <f t="shared" si="11"/>
        <v>9.157093797</v>
      </c>
      <c r="X37" s="583">
        <f t="shared" si="11"/>
        <v>9.080617247</v>
      </c>
      <c r="Y37" s="583">
        <f t="shared" si="11"/>
        <v>9.004140696</v>
      </c>
      <c r="Z37" s="583">
        <f t="shared" si="11"/>
        <v>8.927664146</v>
      </c>
      <c r="AA37" s="583">
        <f t="shared" si="11"/>
        <v>8.851187595</v>
      </c>
      <c r="AB37" s="583">
        <f t="shared" si="11"/>
        <v>8.774711044</v>
      </c>
      <c r="AC37" s="583">
        <f t="shared" si="11"/>
        <v>8.698234494</v>
      </c>
      <c r="AD37" s="583">
        <f t="shared" si="11"/>
        <v>8.621757943</v>
      </c>
      <c r="AE37" s="583">
        <f t="shared" si="11"/>
        <v>8.545281392</v>
      </c>
      <c r="AF37" s="583">
        <f t="shared" si="11"/>
        <v>8.468804842</v>
      </c>
      <c r="AG37" s="583">
        <f t="shared" si="11"/>
        <v>8.392328291</v>
      </c>
      <c r="AH37" s="583">
        <f t="shared" si="11"/>
        <v>8.31585174</v>
      </c>
      <c r="AI37" s="583">
        <f t="shared" si="11"/>
        <v>8.23937519</v>
      </c>
      <c r="AJ37" s="583">
        <f t="shared" si="11"/>
        <v>8.162898639</v>
      </c>
      <c r="AK37" s="583">
        <f t="shared" si="11"/>
        <v>8.086422089</v>
      </c>
      <c r="AL37" s="583">
        <f t="shared" si="11"/>
        <v>8.009945538</v>
      </c>
      <c r="AM37" s="583">
        <f t="shared" si="11"/>
        <v>7.933468987</v>
      </c>
      <c r="AN37" s="583">
        <f t="shared" si="11"/>
        <v>7.856992437</v>
      </c>
      <c r="AO37" s="583">
        <f t="shared" si="11"/>
        <v>7.780515886</v>
      </c>
      <c r="AP37" s="583">
        <f t="shared" si="11"/>
        <v>7.704039335</v>
      </c>
      <c r="AQ37" s="583">
        <f t="shared" si="11"/>
        <v>7.627562785</v>
      </c>
      <c r="AR37" s="583">
        <f t="shared" si="11"/>
        <v>7.551086234</v>
      </c>
      <c r="AS37" s="583">
        <f t="shared" si="11"/>
        <v>7.474609684</v>
      </c>
      <c r="AT37" s="583">
        <f t="shared" si="11"/>
        <v>7.398133133</v>
      </c>
      <c r="AU37" s="583">
        <f t="shared" si="11"/>
        <v>7.321656582</v>
      </c>
      <c r="AV37" s="583">
        <f t="shared" si="11"/>
        <v>7.245180032</v>
      </c>
      <c r="AW37" s="583">
        <f t="shared" si="11"/>
        <v>7.168703481</v>
      </c>
      <c r="AX37" s="583">
        <f t="shared" si="11"/>
        <v>7.09222693</v>
      </c>
      <c r="AY37" s="583">
        <f t="shared" si="11"/>
        <v>7.01575038</v>
      </c>
      <c r="AZ37" s="583">
        <f t="shared" si="11"/>
        <v>6.939273829</v>
      </c>
    </row>
    <row r="38">
      <c r="A38" s="565" t="s">
        <v>752</v>
      </c>
      <c r="B38" s="566">
        <v>5.894</v>
      </c>
      <c r="C38" s="566">
        <v>6.738</v>
      </c>
      <c r="D38" s="566">
        <v>5.923</v>
      </c>
      <c r="E38" s="566">
        <v>6.685</v>
      </c>
      <c r="F38" s="566">
        <v>5.977</v>
      </c>
      <c r="G38" s="566">
        <v>5.082</v>
      </c>
      <c r="H38" s="566">
        <v>5.368</v>
      </c>
      <c r="I38" s="566">
        <v>4.64</v>
      </c>
      <c r="J38" s="566">
        <v>5.749</v>
      </c>
      <c r="K38" s="566">
        <v>5.733</v>
      </c>
      <c r="L38" s="566">
        <v>4.956</v>
      </c>
      <c r="M38" s="566">
        <v>5.113</v>
      </c>
      <c r="N38" s="566">
        <v>5.06</v>
      </c>
      <c r="O38" s="566">
        <v>5.616</v>
      </c>
      <c r="P38" s="566">
        <v>6.841</v>
      </c>
      <c r="Q38" s="566">
        <v>8.835</v>
      </c>
      <c r="R38" s="566">
        <v>7.934</v>
      </c>
      <c r="S38" s="566">
        <v>8.056</v>
      </c>
      <c r="T38" s="583">
        <f t="shared" ref="T38:AZ38" si="12">T34*$S$42*10^9/10^6</f>
        <v>8.071482761</v>
      </c>
      <c r="U38" s="583">
        <f t="shared" si="12"/>
        <v>8.086965521</v>
      </c>
      <c r="V38" s="583">
        <f t="shared" si="12"/>
        <v>8.102448282</v>
      </c>
      <c r="W38" s="583">
        <f t="shared" si="12"/>
        <v>8.117931042</v>
      </c>
      <c r="X38" s="583">
        <f t="shared" si="12"/>
        <v>8.133413803</v>
      </c>
      <c r="Y38" s="583">
        <f t="shared" si="12"/>
        <v>8.148896563</v>
      </c>
      <c r="Z38" s="583">
        <f t="shared" si="12"/>
        <v>8.164379324</v>
      </c>
      <c r="AA38" s="583">
        <f t="shared" si="12"/>
        <v>8.179862084</v>
      </c>
      <c r="AB38" s="583">
        <f t="shared" si="12"/>
        <v>8.195344845</v>
      </c>
      <c r="AC38" s="583">
        <f t="shared" si="12"/>
        <v>8.210827605</v>
      </c>
      <c r="AD38" s="583">
        <f t="shared" si="12"/>
        <v>8.226310366</v>
      </c>
      <c r="AE38" s="583">
        <f t="shared" si="12"/>
        <v>8.241793126</v>
      </c>
      <c r="AF38" s="583">
        <f t="shared" si="12"/>
        <v>8.257275887</v>
      </c>
      <c r="AG38" s="583">
        <f t="shared" si="12"/>
        <v>8.272758648</v>
      </c>
      <c r="AH38" s="583">
        <f t="shared" si="12"/>
        <v>8.288241408</v>
      </c>
      <c r="AI38" s="583">
        <f t="shared" si="12"/>
        <v>8.303724169</v>
      </c>
      <c r="AJ38" s="583">
        <f t="shared" si="12"/>
        <v>8.319206929</v>
      </c>
      <c r="AK38" s="583">
        <f t="shared" si="12"/>
        <v>8.33468969</v>
      </c>
      <c r="AL38" s="583">
        <f t="shared" si="12"/>
        <v>8.35017245</v>
      </c>
      <c r="AM38" s="583">
        <f t="shared" si="12"/>
        <v>8.365655211</v>
      </c>
      <c r="AN38" s="583">
        <f t="shared" si="12"/>
        <v>8.381137971</v>
      </c>
      <c r="AO38" s="583">
        <f t="shared" si="12"/>
        <v>8.396620732</v>
      </c>
      <c r="AP38" s="583">
        <f t="shared" si="12"/>
        <v>8.412103492</v>
      </c>
      <c r="AQ38" s="583">
        <f t="shared" si="12"/>
        <v>8.427586253</v>
      </c>
      <c r="AR38" s="583">
        <f t="shared" si="12"/>
        <v>8.443069014</v>
      </c>
      <c r="AS38" s="583">
        <f t="shared" si="12"/>
        <v>8.458551774</v>
      </c>
      <c r="AT38" s="583">
        <f t="shared" si="12"/>
        <v>8.474034535</v>
      </c>
      <c r="AU38" s="583">
        <f t="shared" si="12"/>
        <v>8.489517295</v>
      </c>
      <c r="AV38" s="583">
        <f t="shared" si="12"/>
        <v>8.505000056</v>
      </c>
      <c r="AW38" s="583">
        <f t="shared" si="12"/>
        <v>8.520482816</v>
      </c>
      <c r="AX38" s="583">
        <f t="shared" si="12"/>
        <v>8.535965577</v>
      </c>
      <c r="AY38" s="583">
        <f t="shared" si="12"/>
        <v>8.551448337</v>
      </c>
      <c r="AZ38" s="583">
        <f t="shared" si="12"/>
        <v>8.566931098</v>
      </c>
    </row>
    <row r="39">
      <c r="A39" s="565" t="s">
        <v>753</v>
      </c>
      <c r="B39" s="566">
        <v>36.188</v>
      </c>
      <c r="C39" s="566">
        <v>38.806</v>
      </c>
      <c r="D39" s="566">
        <v>39.246</v>
      </c>
      <c r="E39" s="566">
        <v>36.871</v>
      </c>
      <c r="F39" s="566">
        <v>40.545</v>
      </c>
      <c r="G39" s="566">
        <v>42.375</v>
      </c>
      <c r="H39" s="566">
        <v>41.269</v>
      </c>
      <c r="I39" s="566">
        <v>40.943</v>
      </c>
      <c r="J39" s="566">
        <v>37.29</v>
      </c>
      <c r="K39" s="566">
        <v>31.675</v>
      </c>
      <c r="L39" s="566">
        <v>32.117</v>
      </c>
      <c r="M39" s="566">
        <v>31.734</v>
      </c>
      <c r="N39" s="566">
        <v>30.611</v>
      </c>
      <c r="O39" s="566">
        <v>34.309</v>
      </c>
      <c r="P39" s="566">
        <v>35.566</v>
      </c>
      <c r="Q39" s="566">
        <v>36.077</v>
      </c>
      <c r="R39" s="566">
        <v>36.492</v>
      </c>
      <c r="S39" s="566">
        <v>36.906</v>
      </c>
      <c r="T39" s="583">
        <f t="shared" ref="T39:AZ39" si="13">T35*$S$43*10^9/10^6</f>
        <v>37.42141673</v>
      </c>
      <c r="U39" s="583">
        <f t="shared" si="13"/>
        <v>37.93683345</v>
      </c>
      <c r="V39" s="583">
        <f t="shared" si="13"/>
        <v>38.45225018</v>
      </c>
      <c r="W39" s="583">
        <f t="shared" si="13"/>
        <v>38.96766691</v>
      </c>
      <c r="X39" s="583">
        <f t="shared" si="13"/>
        <v>39.48308363</v>
      </c>
      <c r="Y39" s="583">
        <f t="shared" si="13"/>
        <v>39.99850036</v>
      </c>
      <c r="Z39" s="583">
        <f t="shared" si="13"/>
        <v>40.51391709</v>
      </c>
      <c r="AA39" s="583">
        <f t="shared" si="13"/>
        <v>41.02933381</v>
      </c>
      <c r="AB39" s="583">
        <f t="shared" si="13"/>
        <v>41.54475054</v>
      </c>
      <c r="AC39" s="583">
        <f t="shared" si="13"/>
        <v>42.06016727</v>
      </c>
      <c r="AD39" s="583">
        <f t="shared" si="13"/>
        <v>42.575584</v>
      </c>
      <c r="AE39" s="583">
        <f t="shared" si="13"/>
        <v>43.09100072</v>
      </c>
      <c r="AF39" s="583">
        <f t="shared" si="13"/>
        <v>43.60641745</v>
      </c>
      <c r="AG39" s="583">
        <f t="shared" si="13"/>
        <v>44.12183418</v>
      </c>
      <c r="AH39" s="583">
        <f t="shared" si="13"/>
        <v>44.6372509</v>
      </c>
      <c r="AI39" s="583">
        <f t="shared" si="13"/>
        <v>45.15266763</v>
      </c>
      <c r="AJ39" s="583">
        <f t="shared" si="13"/>
        <v>45.66808436</v>
      </c>
      <c r="AK39" s="583">
        <f t="shared" si="13"/>
        <v>46.18350108</v>
      </c>
      <c r="AL39" s="583">
        <f t="shared" si="13"/>
        <v>46.69891781</v>
      </c>
      <c r="AM39" s="583">
        <f t="shared" si="13"/>
        <v>47.21433454</v>
      </c>
      <c r="AN39" s="583">
        <f t="shared" si="13"/>
        <v>47.72975126</v>
      </c>
      <c r="AO39" s="583">
        <f t="shared" si="13"/>
        <v>48.24516799</v>
      </c>
      <c r="AP39" s="583">
        <f t="shared" si="13"/>
        <v>48.76058472</v>
      </c>
      <c r="AQ39" s="583">
        <f t="shared" si="13"/>
        <v>49.27600144</v>
      </c>
      <c r="AR39" s="583">
        <f t="shared" si="13"/>
        <v>49.79141817</v>
      </c>
      <c r="AS39" s="583">
        <f t="shared" si="13"/>
        <v>50.3068349</v>
      </c>
      <c r="AT39" s="583">
        <f t="shared" si="13"/>
        <v>50.82225163</v>
      </c>
      <c r="AU39" s="583">
        <f t="shared" si="13"/>
        <v>51.33766835</v>
      </c>
      <c r="AV39" s="583">
        <f t="shared" si="13"/>
        <v>51.85308508</v>
      </c>
      <c r="AW39" s="583">
        <f t="shared" si="13"/>
        <v>52.36850181</v>
      </c>
      <c r="AX39" s="583">
        <f t="shared" si="13"/>
        <v>52.88391853</v>
      </c>
      <c r="AY39" s="583">
        <f t="shared" si="13"/>
        <v>53.39933526</v>
      </c>
      <c r="AZ39" s="583">
        <f t="shared" si="13"/>
        <v>53.91475199</v>
      </c>
    </row>
    <row r="40">
      <c r="A40" s="565" t="s">
        <v>754</v>
      </c>
      <c r="B40" s="584">
        <f t="shared" ref="B40:Q40" si="14">B36*1000000/(B32*1000000000)</f>
        <v>0.06978259514</v>
      </c>
      <c r="C40" s="584">
        <f t="shared" si="14"/>
        <v>0.06971980233</v>
      </c>
      <c r="D40" s="584">
        <f t="shared" si="14"/>
        <v>0.06963197708</v>
      </c>
      <c r="E40" s="584">
        <f t="shared" si="14"/>
        <v>0.0694493946</v>
      </c>
      <c r="F40" s="584">
        <f t="shared" si="14"/>
        <v>0.06951009879</v>
      </c>
      <c r="G40" s="584">
        <f t="shared" si="14"/>
        <v>0.06953149765</v>
      </c>
      <c r="H40" s="584">
        <f t="shared" si="14"/>
        <v>0.0697932731</v>
      </c>
      <c r="I40" s="584">
        <f t="shared" si="14"/>
        <v>0.0696297171</v>
      </c>
      <c r="J40" s="584">
        <f t="shared" si="14"/>
        <v>0.06859075383</v>
      </c>
      <c r="K40" s="584">
        <f t="shared" si="14"/>
        <v>0.06847353521</v>
      </c>
      <c r="L40" s="584">
        <f t="shared" si="14"/>
        <v>0.06825461575</v>
      </c>
      <c r="M40" s="584">
        <f t="shared" si="14"/>
        <v>0.06833336362</v>
      </c>
      <c r="N40" s="584">
        <f t="shared" si="14"/>
        <v>0.06824804152</v>
      </c>
      <c r="O40" s="584">
        <f t="shared" si="14"/>
        <v>0.06821636349</v>
      </c>
      <c r="P40" s="584">
        <f t="shared" si="14"/>
        <v>0.06821107016</v>
      </c>
      <c r="Q40" s="584">
        <f t="shared" si="14"/>
        <v>0.06824037078</v>
      </c>
      <c r="R40" s="585">
        <f t="shared" ref="R40:S40" si="15">R36*1000000/(sum(R$32,R$31)*1000000000)</f>
        <v>0.06822211393</v>
      </c>
      <c r="S40" s="585">
        <f t="shared" si="15"/>
        <v>0.06833218659</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0.06521258113</v>
      </c>
      <c r="C41" s="584">
        <f t="shared" si="16"/>
        <v>0.06519539284</v>
      </c>
      <c r="D41" s="584">
        <f t="shared" si="16"/>
        <v>0.06477729564</v>
      </c>
      <c r="E41" s="584">
        <f t="shared" si="16"/>
        <v>0.06488352917</v>
      </c>
      <c r="F41" s="584">
        <f t="shared" si="16"/>
        <v>0.0650161066</v>
      </c>
      <c r="G41" s="584">
        <f t="shared" si="16"/>
        <v>0.06474489226</v>
      </c>
      <c r="H41" s="584">
        <f t="shared" si="16"/>
        <v>0.06473302354</v>
      </c>
      <c r="I41" s="584">
        <f t="shared" si="16"/>
        <v>0.06431036177</v>
      </c>
      <c r="J41" s="584">
        <f t="shared" si="16"/>
        <v>0.06411382806</v>
      </c>
      <c r="K41" s="584">
        <f t="shared" si="16"/>
        <v>0.06362901471</v>
      </c>
      <c r="L41" s="584">
        <f t="shared" si="16"/>
        <v>0.06338506035</v>
      </c>
      <c r="M41" s="584">
        <f t="shared" si="16"/>
        <v>0.06299749161</v>
      </c>
      <c r="N41" s="584">
        <f t="shared" si="16"/>
        <v>0.06303434606</v>
      </c>
      <c r="O41" s="584">
        <f t="shared" si="16"/>
        <v>0.06301869798</v>
      </c>
      <c r="P41" s="584">
        <f t="shared" si="16"/>
        <v>0.06293623897</v>
      </c>
      <c r="Q41" s="584">
        <f t="shared" si="16"/>
        <v>0.06308558381</v>
      </c>
      <c r="R41" s="584">
        <f t="shared" si="16"/>
        <v>0.06287847532</v>
      </c>
      <c r="S41" s="584">
        <f t="shared" si="16"/>
        <v>0.06279738007</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0.06957527681</v>
      </c>
      <c r="C42" s="584">
        <f t="shared" si="17"/>
        <v>0.06987741895</v>
      </c>
      <c r="D42" s="584">
        <f t="shared" si="17"/>
        <v>0.0692926835</v>
      </c>
      <c r="E42" s="584">
        <f t="shared" si="17"/>
        <v>0.0692258305</v>
      </c>
      <c r="F42" s="584">
        <f t="shared" si="17"/>
        <v>0.0692712438</v>
      </c>
      <c r="G42" s="584">
        <f t="shared" si="17"/>
        <v>0.06989121615</v>
      </c>
      <c r="H42" s="584">
        <f t="shared" si="17"/>
        <v>0.06930028402</v>
      </c>
      <c r="I42" s="584">
        <f t="shared" si="17"/>
        <v>0.06875601986</v>
      </c>
      <c r="J42" s="584">
        <f t="shared" si="17"/>
        <v>0.06831279632</v>
      </c>
      <c r="K42" s="584">
        <f t="shared" si="17"/>
        <v>0.06842268583</v>
      </c>
      <c r="L42" s="584">
        <f t="shared" si="17"/>
        <v>0.06797607944</v>
      </c>
      <c r="M42" s="584">
        <f t="shared" si="17"/>
        <v>0.06815061646</v>
      </c>
      <c r="N42" s="584">
        <f t="shared" si="17"/>
        <v>0.06826214823</v>
      </c>
      <c r="O42" s="584">
        <f t="shared" si="17"/>
        <v>0.06800184051</v>
      </c>
      <c r="P42" s="584">
        <f t="shared" si="17"/>
        <v>0.06938907992</v>
      </c>
      <c r="Q42" s="584">
        <f t="shared" si="17"/>
        <v>0.07006621991</v>
      </c>
      <c r="R42" s="584">
        <f t="shared" si="17"/>
        <v>0.06995423966</v>
      </c>
      <c r="S42" s="584">
        <f t="shared" si="17"/>
        <v>0.06953399449</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0.03537677517</v>
      </c>
      <c r="C43" s="584">
        <f t="shared" si="18"/>
        <v>0.03696010164</v>
      </c>
      <c r="D43" s="584">
        <f t="shared" si="18"/>
        <v>0.03711047757</v>
      </c>
      <c r="E43" s="584">
        <f t="shared" si="18"/>
        <v>0.03574128933</v>
      </c>
      <c r="F43" s="584">
        <f t="shared" si="18"/>
        <v>0.03562751258</v>
      </c>
      <c r="G43" s="584">
        <f t="shared" si="18"/>
        <v>0.0364079234</v>
      </c>
      <c r="H43" s="584">
        <f t="shared" si="18"/>
        <v>0.03709996557</v>
      </c>
      <c r="I43" s="584">
        <f t="shared" si="18"/>
        <v>0.03848652083</v>
      </c>
      <c r="J43" s="584">
        <f t="shared" si="18"/>
        <v>0.03840651582</v>
      </c>
      <c r="K43" s="584">
        <f t="shared" si="18"/>
        <v>0.03647689087</v>
      </c>
      <c r="L43" s="584">
        <f t="shared" si="18"/>
        <v>0.03803614719</v>
      </c>
      <c r="M43" s="584">
        <f t="shared" si="18"/>
        <v>0.03847893383</v>
      </c>
      <c r="N43" s="584">
        <f t="shared" si="18"/>
        <v>0.03829620603</v>
      </c>
      <c r="O43" s="584">
        <f t="shared" si="18"/>
        <v>0.04013541858</v>
      </c>
      <c r="P43" s="584">
        <f t="shared" si="18"/>
        <v>0.04098631754</v>
      </c>
      <c r="Q43" s="584">
        <f t="shared" si="18"/>
        <v>0.04093704611</v>
      </c>
      <c r="R43" s="584">
        <f t="shared" si="18"/>
        <v>0.04216559111</v>
      </c>
      <c r="S43" s="584">
        <f t="shared" si="18"/>
        <v>0.04337396974</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634.569966</v>
      </c>
      <c r="D2" s="588">
        <f>Aggregation!E15</f>
        <v>636.092544</v>
      </c>
      <c r="E2" s="588">
        <f>Aggregation!F15</f>
        <v>660.922677</v>
      </c>
      <c r="F2" s="588">
        <f>Aggregation!G15</f>
        <v>664.060545</v>
      </c>
      <c r="G2" s="588">
        <f>Aggregation!H15</f>
        <v>675.025983</v>
      </c>
      <c r="H2" s="588">
        <f>Aggregation!I15</f>
        <v>689.791388</v>
      </c>
      <c r="I2" s="588">
        <f>Aggregation!J15</f>
        <v>681.051125</v>
      </c>
      <c r="J2" s="588">
        <f>Aggregation!K15</f>
        <v>702.79004</v>
      </c>
      <c r="K2" s="588">
        <f>Aggregation!L15</f>
        <v>699.720631</v>
      </c>
      <c r="L2" s="588">
        <f>Aggregation!M15</f>
        <v>657.925446</v>
      </c>
      <c r="M2" s="588">
        <f>Aggregation!N15</f>
        <v>698.589177</v>
      </c>
      <c r="N2" s="588">
        <f>Aggregation!O15</f>
        <v>691.548606</v>
      </c>
      <c r="O2" s="588">
        <f>Aggregation!P15</f>
        <v>677.881395</v>
      </c>
      <c r="P2" s="588">
        <f>Aggregation!Q15</f>
        <v>676.497721</v>
      </c>
      <c r="Q2" s="588">
        <f>Aggregation!R15</f>
        <v>679.092591</v>
      </c>
      <c r="R2" s="588">
        <f>Aggregation!S15</f>
        <v>665.834327</v>
      </c>
      <c r="S2" s="588">
        <f>Aggregation!T15</f>
        <v>650.204931</v>
      </c>
      <c r="T2" s="588">
        <f>Aggregation!U15</f>
        <v>653.263158</v>
      </c>
      <c r="U2" s="588">
        <f>Aggregation!V15</f>
        <v>685.288642</v>
      </c>
      <c r="V2" s="588">
        <f>Aggregation!W15</f>
        <v>686.2782112</v>
      </c>
      <c r="W2" s="588">
        <f>Aggregation!X15</f>
        <v>686.2782112</v>
      </c>
      <c r="X2" s="588">
        <f>Aggregation!Y15</f>
        <v>690.5411069</v>
      </c>
      <c r="Y2" s="588">
        <f>Aggregation!Z15</f>
        <v>694.8040026</v>
      </c>
      <c r="Z2" s="588">
        <f>Aggregation!AA15</f>
        <v>699.0668983</v>
      </c>
      <c r="AA2" s="588">
        <f>Aggregation!AB15</f>
        <v>703.329794</v>
      </c>
      <c r="AB2" s="588">
        <f>Aggregation!AC15</f>
        <v>707.5926897</v>
      </c>
      <c r="AC2" s="588">
        <f>Aggregation!AD15</f>
        <v>711.8555854</v>
      </c>
      <c r="AD2" s="588">
        <f>Aggregation!AE15</f>
        <v>716.1184811</v>
      </c>
      <c r="AE2" s="588">
        <f>Aggregation!AF15</f>
        <v>720.3813769</v>
      </c>
      <c r="AF2" s="588">
        <f>Aggregation!AG15</f>
        <v>724.6442726</v>
      </c>
      <c r="AG2" s="588">
        <f>Aggregation!AH15</f>
        <v>728.9071683</v>
      </c>
      <c r="AH2" s="588">
        <f>Aggregation!AI15</f>
        <v>733.170064</v>
      </c>
      <c r="AI2" s="588">
        <f>Aggregation!AJ15</f>
        <v>737.4329597</v>
      </c>
      <c r="AJ2" s="588">
        <f>Aggregation!AK15</f>
        <v>741.6958554</v>
      </c>
      <c r="AK2" s="588">
        <f>Aggregation!AL15</f>
        <v>745.9587511</v>
      </c>
      <c r="AL2" s="588">
        <f>Aggregation!AM15</f>
        <v>750.2216468</v>
      </c>
      <c r="AM2" s="588">
        <f>Aggregation!AN15</f>
        <v>754.4845425</v>
      </c>
      <c r="AN2" s="588">
        <f>Aggregation!AO15</f>
        <v>758.7474382</v>
      </c>
      <c r="AO2" s="588">
        <f>Aggregation!AP15</f>
        <v>763.010334</v>
      </c>
      <c r="AP2" s="588">
        <f>Aggregation!AQ15</f>
        <v>767.2732297</v>
      </c>
      <c r="AQ2" s="588">
        <f>Aggregation!AR15</f>
        <v>771.5361254</v>
      </c>
      <c r="AR2" s="588">
        <f>Aggregation!AS15</f>
        <v>775.7990211</v>
      </c>
      <c r="AS2" s="588">
        <f>Aggregation!AT15</f>
        <v>780.0619168</v>
      </c>
      <c r="AT2" s="588">
        <f>Aggregation!AU15</f>
        <v>784.3248125</v>
      </c>
      <c r="AU2" s="588">
        <f>Aggregation!AV15</f>
        <v>788.5877082</v>
      </c>
      <c r="AV2" s="588">
        <f>Aggregation!AW15</f>
        <v>792.8506039</v>
      </c>
      <c r="AW2" s="588">
        <f>Aggregation!AX15</f>
        <v>797.1134996</v>
      </c>
      <c r="AX2" s="588">
        <f>Aggregation!AY15</f>
        <v>801.3763953</v>
      </c>
      <c r="AY2" s="588">
        <f>Aggregation!AZ15</f>
        <v>805.6392911</v>
      </c>
      <c r="AZ2" s="588">
        <f>Aggregation!BA15</f>
        <v>809.9021868</v>
      </c>
      <c r="BA2" s="588">
        <f>Aggregation!BB15</f>
        <v>814.1650825</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92660.69288</v>
      </c>
      <c r="D3" s="52">
        <f t="shared" ref="D3:R3" si="1">C3+($S$3-$C$3)/($S$1-$C$1)</f>
        <v>92803.38269</v>
      </c>
      <c r="E3" s="52">
        <f t="shared" si="1"/>
        <v>92946.0725</v>
      </c>
      <c r="F3" s="52">
        <f t="shared" si="1"/>
        <v>93088.76231</v>
      </c>
      <c r="G3" s="52">
        <f t="shared" si="1"/>
        <v>93231.45212</v>
      </c>
      <c r="H3" s="52">
        <f t="shared" si="1"/>
        <v>93374.14194</v>
      </c>
      <c r="I3" s="52">
        <f t="shared" si="1"/>
        <v>93516.83175</v>
      </c>
      <c r="J3" s="52">
        <f t="shared" si="1"/>
        <v>93659.52156</v>
      </c>
      <c r="K3" s="52">
        <f t="shared" si="1"/>
        <v>93802.21137</v>
      </c>
      <c r="L3" s="52">
        <f t="shared" si="1"/>
        <v>93944.90118</v>
      </c>
      <c r="M3" s="52">
        <f t="shared" si="1"/>
        <v>94087.59099</v>
      </c>
      <c r="N3" s="52">
        <f t="shared" si="1"/>
        <v>94230.2808</v>
      </c>
      <c r="O3" s="52">
        <f t="shared" si="1"/>
        <v>94372.97061</v>
      </c>
      <c r="P3" s="52">
        <f t="shared" si="1"/>
        <v>94515.66042</v>
      </c>
      <c r="Q3" s="52">
        <f t="shared" si="1"/>
        <v>94658.35023</v>
      </c>
      <c r="R3" s="52">
        <f t="shared" si="1"/>
        <v>94801.04004</v>
      </c>
      <c r="S3" s="589">
        <f t="shared" ref="S3:V3" si="2">T3</f>
        <v>94943.72985</v>
      </c>
      <c r="T3" s="589">
        <f t="shared" si="2"/>
        <v>94943.72985</v>
      </c>
      <c r="U3" s="589">
        <f t="shared" si="2"/>
        <v>94943.72985</v>
      </c>
      <c r="V3" s="589">
        <f t="shared" si="2"/>
        <v>94943.72985</v>
      </c>
      <c r="W3" s="590">
        <v>94943.7298494624</v>
      </c>
      <c r="X3" s="175">
        <f t="shared" ref="X3:AZ3" si="3">$W$3+(Y$1-$W$1)/($BA$1-$W$1)*($BA$3-$W$3)</f>
        <v>102430.0332</v>
      </c>
      <c r="Y3" s="175">
        <f t="shared" si="3"/>
        <v>106173.1849</v>
      </c>
      <c r="Z3" s="175">
        <f t="shared" si="3"/>
        <v>109916.3366</v>
      </c>
      <c r="AA3" s="175">
        <f t="shared" si="3"/>
        <v>113659.4883</v>
      </c>
      <c r="AB3" s="175">
        <f t="shared" si="3"/>
        <v>117402.64</v>
      </c>
      <c r="AC3" s="175">
        <f t="shared" si="3"/>
        <v>121145.7917</v>
      </c>
      <c r="AD3" s="175">
        <f t="shared" si="3"/>
        <v>124888.9434</v>
      </c>
      <c r="AE3" s="175">
        <f t="shared" si="3"/>
        <v>128632.0951</v>
      </c>
      <c r="AF3" s="175">
        <f t="shared" si="3"/>
        <v>132375.2468</v>
      </c>
      <c r="AG3" s="175">
        <f t="shared" si="3"/>
        <v>136118.3985</v>
      </c>
      <c r="AH3" s="175">
        <f t="shared" si="3"/>
        <v>139861.5501</v>
      </c>
      <c r="AI3" s="175">
        <f t="shared" si="3"/>
        <v>143604.7018</v>
      </c>
      <c r="AJ3" s="175">
        <f t="shared" si="3"/>
        <v>147347.8535</v>
      </c>
      <c r="AK3" s="175">
        <f t="shared" si="3"/>
        <v>151091.0052</v>
      </c>
      <c r="AL3" s="175">
        <f t="shared" si="3"/>
        <v>154834.1569</v>
      </c>
      <c r="AM3" s="175">
        <f t="shared" si="3"/>
        <v>158577.3086</v>
      </c>
      <c r="AN3" s="175">
        <f t="shared" si="3"/>
        <v>162320.4603</v>
      </c>
      <c r="AO3" s="175">
        <f t="shared" si="3"/>
        <v>166063.612</v>
      </c>
      <c r="AP3" s="175">
        <f t="shared" si="3"/>
        <v>169806.7637</v>
      </c>
      <c r="AQ3" s="175">
        <f t="shared" si="3"/>
        <v>173549.9154</v>
      </c>
      <c r="AR3" s="175">
        <f t="shared" si="3"/>
        <v>177293.0671</v>
      </c>
      <c r="AS3" s="175">
        <f t="shared" si="3"/>
        <v>181036.2188</v>
      </c>
      <c r="AT3" s="175">
        <f t="shared" si="3"/>
        <v>184779.3704</v>
      </c>
      <c r="AU3" s="175">
        <f t="shared" si="3"/>
        <v>188522.5221</v>
      </c>
      <c r="AV3" s="175">
        <f t="shared" si="3"/>
        <v>192265.6738</v>
      </c>
      <c r="AW3" s="175">
        <f t="shared" si="3"/>
        <v>196008.8255</v>
      </c>
      <c r="AX3" s="175">
        <f t="shared" si="3"/>
        <v>199751.9772</v>
      </c>
      <c r="AY3" s="175">
        <f t="shared" si="3"/>
        <v>203495.1289</v>
      </c>
      <c r="AZ3" s="175">
        <f t="shared" si="3"/>
        <v>207238.2806</v>
      </c>
      <c r="BA3" s="304">
        <f>Inputs!H20</f>
        <v>207238.2806</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150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390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1.5176224E7</v>
      </c>
      <c r="D7" s="171">
        <v>1.5367177E7</v>
      </c>
      <c r="E7" s="171">
        <v>1.5563105E7</v>
      </c>
      <c r="F7" s="171">
        <v>1.5701751E7</v>
      </c>
      <c r="G7" s="171">
        <v>1.5799828E7</v>
      </c>
      <c r="H7" s="171">
        <v>1.5902476E7</v>
      </c>
      <c r="I7" s="171">
        <v>1.5963942E7</v>
      </c>
      <c r="J7" s="171">
        <v>1.6066695E7</v>
      </c>
      <c r="K7" s="171">
        <v>1.6087062E7</v>
      </c>
      <c r="L7" s="171">
        <v>1.5953542E7</v>
      </c>
      <c r="M7" s="171">
        <v>1.6738475E7</v>
      </c>
      <c r="N7" s="171">
        <v>1.5984521E7</v>
      </c>
      <c r="O7" s="171">
        <v>1.603045E7</v>
      </c>
      <c r="P7" s="171">
        <v>1.6099154E7</v>
      </c>
      <c r="Q7" s="171">
        <v>1.6166829E7</v>
      </c>
      <c r="R7" s="171">
        <v>1.6236851E7</v>
      </c>
      <c r="S7" s="171">
        <v>1.6340482E7</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22890164.03</v>
      </c>
      <c r="D8" s="596">
        <f>'Inflation GDP Population'!C28*$K$8/'Inflation GDP Population'!$J$28</f>
        <v>23009917.42</v>
      </c>
      <c r="E8" s="596">
        <f>'Inflation GDP Population'!D28*$K$8/'Inflation GDP Population'!$J$28</f>
        <v>23106800.74</v>
      </c>
      <c r="F8" s="596">
        <f>'Inflation GDP Population'!E28*$K$8/'Inflation GDP Population'!$J$28</f>
        <v>23207210.26</v>
      </c>
      <c r="G8" s="596">
        <f>'Inflation GDP Population'!F28*$K$8/'Inflation GDP Population'!$J$28</f>
        <v>23305517.12</v>
      </c>
      <c r="H8" s="596">
        <f>'Inflation GDP Population'!G28*$K$8/'Inflation GDP Population'!$J$28</f>
        <v>23392082.99</v>
      </c>
      <c r="I8" s="596">
        <f>'Inflation GDP Population'!H28*$K$8/'Inflation GDP Population'!$J$28</f>
        <v>23498057.55</v>
      </c>
      <c r="J8" s="596">
        <f>'Inflation GDP Population'!I28*$K$8/'Inflation GDP Population'!$J$28</f>
        <v>23595905.37</v>
      </c>
      <c r="K8" s="171">
        <v>2.3676126E7</v>
      </c>
      <c r="L8" s="171">
        <v>2.3688306E7</v>
      </c>
      <c r="M8" s="171">
        <v>2.3687851E7</v>
      </c>
      <c r="N8" s="171">
        <v>2.3666346E7</v>
      </c>
      <c r="O8" s="171">
        <v>2.3783048E7</v>
      </c>
      <c r="P8" s="171">
        <v>2.3894878E7</v>
      </c>
      <c r="Q8" s="171">
        <v>2.4002151E7</v>
      </c>
      <c r="R8" s="171">
        <v>2.4132991E7</v>
      </c>
      <c r="S8" s="171">
        <v>2.4253147E7</v>
      </c>
      <c r="T8" s="171">
        <v>2.4436531E7</v>
      </c>
      <c r="U8" s="171">
        <v>2.4624372E7</v>
      </c>
      <c r="V8" s="171">
        <v>2.489383E7</v>
      </c>
      <c r="W8" s="597">
        <f>'Inflation GDP Population'!V28*10^6*($V$8/('Inflation GDP Population'!$U$28*10^6))</f>
        <v>26280015.3</v>
      </c>
      <c r="X8" s="597">
        <f>'Inflation GDP Population'!W28*10^6*($V$8/('Inflation GDP Population'!$U$28*10^6))</f>
        <v>26334630.88</v>
      </c>
      <c r="Y8" s="597">
        <f>'Inflation GDP Population'!X28*10^6*($V$8/('Inflation GDP Population'!$U$28*10^6))</f>
        <v>26389246.45</v>
      </c>
      <c r="Z8" s="597">
        <f>'Inflation GDP Population'!Y28*10^6*($V$8/('Inflation GDP Population'!$U$28*10^6))</f>
        <v>26443862.03</v>
      </c>
      <c r="AA8" s="597">
        <f>'Inflation GDP Population'!Z28*10^6*($V$8/('Inflation GDP Population'!$U$28*10^6))</f>
        <v>26498477.61</v>
      </c>
      <c r="AB8" s="597">
        <f>'Inflation GDP Population'!AA28*10^6*($V$8/('Inflation GDP Population'!$U$28*10^6))</f>
        <v>26553093.19</v>
      </c>
      <c r="AC8" s="597">
        <f>'Inflation GDP Population'!AB28*10^6*($V$8/('Inflation GDP Population'!$U$28*10^6))</f>
        <v>26607708.77</v>
      </c>
      <c r="AD8" s="597">
        <f>'Inflation GDP Population'!AC28*10^6*($V$8/('Inflation GDP Population'!$U$28*10^6))</f>
        <v>26662324.34</v>
      </c>
      <c r="AE8" s="597">
        <f>'Inflation GDP Population'!AD28*10^6*($V$8/('Inflation GDP Population'!$U$28*10^6))</f>
        <v>26716939.92</v>
      </c>
      <c r="AF8" s="597">
        <f>'Inflation GDP Population'!AE28*10^6*($V$8/('Inflation GDP Population'!$U$28*10^6))</f>
        <v>26771555.5</v>
      </c>
      <c r="AG8" s="597">
        <f>'Inflation GDP Population'!AF28*10^6*($V$8/('Inflation GDP Population'!$U$28*10^6))</f>
        <v>26826171.08</v>
      </c>
      <c r="AH8" s="597">
        <f>'Inflation GDP Population'!AG28*10^6*($V$8/('Inflation GDP Population'!$U$28*10^6))</f>
        <v>26833089.73</v>
      </c>
      <c r="AI8" s="597">
        <f>'Inflation GDP Population'!AH28*10^6*($V$8/('Inflation GDP Population'!$U$28*10^6))</f>
        <v>26840008.38</v>
      </c>
      <c r="AJ8" s="597">
        <f>'Inflation GDP Population'!AI28*10^6*($V$8/('Inflation GDP Population'!$U$28*10^6))</f>
        <v>26846927.03</v>
      </c>
      <c r="AK8" s="597">
        <f>'Inflation GDP Population'!AJ28*10^6*($V$8/('Inflation GDP Population'!$U$28*10^6))</f>
        <v>26853845.68</v>
      </c>
      <c r="AL8" s="597">
        <f>'Inflation GDP Population'!AK28*10^6*($V$8/('Inflation GDP Population'!$U$28*10^6))</f>
        <v>26860764.33</v>
      </c>
      <c r="AM8" s="597">
        <f>'Inflation GDP Population'!AL28*10^6*($V$8/('Inflation GDP Population'!$U$28*10^6))</f>
        <v>26867682.98</v>
      </c>
      <c r="AN8" s="597">
        <f>'Inflation GDP Population'!AM28*10^6*($V$8/('Inflation GDP Population'!$U$28*10^6))</f>
        <v>26874601.63</v>
      </c>
      <c r="AO8" s="597">
        <f>'Inflation GDP Population'!AN28*10^6*($V$8/('Inflation GDP Population'!$U$28*10^6))</f>
        <v>26881520.28</v>
      </c>
      <c r="AP8" s="597">
        <f>'Inflation GDP Population'!AO28*10^6*($V$8/('Inflation GDP Population'!$U$28*10^6))</f>
        <v>26888438.93</v>
      </c>
      <c r="AQ8" s="597">
        <f>'Inflation GDP Population'!AP28*10^6*($V$8/('Inflation GDP Population'!$U$28*10^6))</f>
        <v>26895357.58</v>
      </c>
      <c r="AR8" s="597">
        <f>'Inflation GDP Population'!AQ28*10^6*($V$8/('Inflation GDP Population'!$U$28*10^6))</f>
        <v>26903693.54</v>
      </c>
      <c r="AS8" s="597">
        <f>'Inflation GDP Population'!AR28*10^6*($V$8/('Inflation GDP Population'!$U$28*10^6))</f>
        <v>26912029.49</v>
      </c>
      <c r="AT8" s="597">
        <f>'Inflation GDP Population'!AS28*10^6*($V$8/('Inflation GDP Population'!$U$28*10^6))</f>
        <v>26920365.44</v>
      </c>
      <c r="AU8" s="597">
        <f>'Inflation GDP Population'!AT28*10^6*($V$8/('Inflation GDP Population'!$U$28*10^6))</f>
        <v>26928701.39</v>
      </c>
      <c r="AV8" s="597">
        <f>'Inflation GDP Population'!AU28*10^6*($V$8/('Inflation GDP Population'!$U$28*10^6))</f>
        <v>26937037.35</v>
      </c>
      <c r="AW8" s="597">
        <f>'Inflation GDP Population'!AV28*10^6*($V$8/('Inflation GDP Population'!$U$28*10^6))</f>
        <v>26945373.3</v>
      </c>
      <c r="AX8" s="597">
        <f>'Inflation GDP Population'!AW28*10^6*($V$8/('Inflation GDP Population'!$U$28*10^6))</f>
        <v>26953709.25</v>
      </c>
      <c r="AY8" s="597">
        <f>'Inflation GDP Population'!AX28*10^6*($V$8/('Inflation GDP Population'!$U$28*10^6))</f>
        <v>26962045.2</v>
      </c>
      <c r="AZ8" s="597">
        <f>'Inflation GDP Population'!AY28*10^6*($V$8/('Inflation GDP Population'!$U$28*10^6))</f>
        <v>26970381.16</v>
      </c>
      <c r="BA8" s="597">
        <f>'Inflation GDP Population'!AZ28*10^6*($V$8/('Inflation GDP Population'!$U$28*10^6))</f>
        <v>26978717.11</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0.6630019768</v>
      </c>
      <c r="D9" s="600">
        <f t="shared" si="4"/>
        <v>0.6678501586</v>
      </c>
      <c r="E9" s="600">
        <f t="shared" si="4"/>
        <v>0.6735291994</v>
      </c>
      <c r="F9" s="600">
        <f t="shared" si="4"/>
        <v>0.6765893368</v>
      </c>
      <c r="G9" s="600">
        <f t="shared" si="4"/>
        <v>0.6779436782</v>
      </c>
      <c r="H9" s="600">
        <f t="shared" si="4"/>
        <v>0.6798229984</v>
      </c>
      <c r="I9" s="600">
        <f t="shared" si="4"/>
        <v>0.679372836</v>
      </c>
      <c r="J9" s="600">
        <f t="shared" si="4"/>
        <v>0.6809102997</v>
      </c>
      <c r="K9" s="600">
        <f t="shared" si="4"/>
        <v>0.6794634392</v>
      </c>
      <c r="L9" s="600">
        <f t="shared" si="4"/>
        <v>0.6734775378</v>
      </c>
      <c r="M9" s="600">
        <f t="shared" si="4"/>
        <v>0.7066269963</v>
      </c>
      <c r="N9" s="600">
        <f t="shared" si="4"/>
        <v>0.6754114471</v>
      </c>
      <c r="O9" s="600">
        <f t="shared" si="4"/>
        <v>0.6740284088</v>
      </c>
      <c r="P9" s="600">
        <f t="shared" si="4"/>
        <v>0.6737491608</v>
      </c>
      <c r="Q9" s="600">
        <f t="shared" si="4"/>
        <v>0.6735575074</v>
      </c>
      <c r="R9" s="600">
        <f t="shared" si="4"/>
        <v>0.6728072372</v>
      </c>
      <c r="S9" s="600">
        <f t="shared" si="4"/>
        <v>0.673746875</v>
      </c>
      <c r="T9" s="600">
        <f t="shared" ref="T9:V9" si="5">average($K$9:$S$9)</f>
        <v>0.6780965122</v>
      </c>
      <c r="U9" s="600">
        <f t="shared" si="5"/>
        <v>0.6780965122</v>
      </c>
      <c r="V9" s="600">
        <f t="shared" si="5"/>
        <v>0.6780965122</v>
      </c>
      <c r="W9" s="600">
        <f t="shared" ref="W9:BA9" si="6">U9</f>
        <v>0.6780965122</v>
      </c>
      <c r="X9" s="600">
        <f t="shared" si="6"/>
        <v>0.6780965122</v>
      </c>
      <c r="Y9" s="600">
        <f t="shared" si="6"/>
        <v>0.6780965122</v>
      </c>
      <c r="Z9" s="600">
        <f t="shared" si="6"/>
        <v>0.6780965122</v>
      </c>
      <c r="AA9" s="600">
        <f t="shared" si="6"/>
        <v>0.6780965122</v>
      </c>
      <c r="AB9" s="600">
        <f t="shared" si="6"/>
        <v>0.6780965122</v>
      </c>
      <c r="AC9" s="600">
        <f t="shared" si="6"/>
        <v>0.6780965122</v>
      </c>
      <c r="AD9" s="600">
        <f t="shared" si="6"/>
        <v>0.6780965122</v>
      </c>
      <c r="AE9" s="600">
        <f t="shared" si="6"/>
        <v>0.6780965122</v>
      </c>
      <c r="AF9" s="600">
        <f t="shared" si="6"/>
        <v>0.6780965122</v>
      </c>
      <c r="AG9" s="600">
        <f t="shared" si="6"/>
        <v>0.6780965122</v>
      </c>
      <c r="AH9" s="600">
        <f t="shared" si="6"/>
        <v>0.6780965122</v>
      </c>
      <c r="AI9" s="600">
        <f t="shared" si="6"/>
        <v>0.6780965122</v>
      </c>
      <c r="AJ9" s="600">
        <f t="shared" si="6"/>
        <v>0.6780965122</v>
      </c>
      <c r="AK9" s="600">
        <f t="shared" si="6"/>
        <v>0.6780965122</v>
      </c>
      <c r="AL9" s="600">
        <f t="shared" si="6"/>
        <v>0.6780965122</v>
      </c>
      <c r="AM9" s="600">
        <f t="shared" si="6"/>
        <v>0.6780965122</v>
      </c>
      <c r="AN9" s="600">
        <f t="shared" si="6"/>
        <v>0.6780965122</v>
      </c>
      <c r="AO9" s="600">
        <f t="shared" si="6"/>
        <v>0.6780965122</v>
      </c>
      <c r="AP9" s="600">
        <f t="shared" si="6"/>
        <v>0.6780965122</v>
      </c>
      <c r="AQ9" s="600">
        <f t="shared" si="6"/>
        <v>0.6780965122</v>
      </c>
      <c r="AR9" s="600">
        <f t="shared" si="6"/>
        <v>0.6780965122</v>
      </c>
      <c r="AS9" s="600">
        <f t="shared" si="6"/>
        <v>0.6780965122</v>
      </c>
      <c r="AT9" s="600">
        <f t="shared" si="6"/>
        <v>0.6780965122</v>
      </c>
      <c r="AU9" s="600">
        <f t="shared" si="6"/>
        <v>0.6780965122</v>
      </c>
      <c r="AV9" s="600">
        <f t="shared" si="6"/>
        <v>0.6780965122</v>
      </c>
      <c r="AW9" s="600">
        <f t="shared" si="6"/>
        <v>0.6780965122</v>
      </c>
      <c r="AX9" s="600">
        <f t="shared" si="6"/>
        <v>0.6780965122</v>
      </c>
      <c r="AY9" s="600">
        <f t="shared" si="6"/>
        <v>0.6780965122</v>
      </c>
      <c r="AZ9" s="600">
        <f t="shared" si="6"/>
        <v>0.6780965122</v>
      </c>
      <c r="BA9" s="600">
        <f t="shared" si="6"/>
        <v>0.6780965122</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0.4882539281</v>
      </c>
      <c r="Y10" s="253">
        <f>$W$4*Y$12*Model!Y677/10^9</f>
        <v>0.4882539281</v>
      </c>
      <c r="Z10" s="253">
        <f>$W$4*Z$12*Model!Z677/10^9</f>
        <v>0.4882539281</v>
      </c>
      <c r="AA10" s="253">
        <f>$W$4*AA$12*Model!AA677/10^9</f>
        <v>0.4882539281</v>
      </c>
      <c r="AB10" s="253">
        <f>$W$4*AB$12*Model!AB677/10^9</f>
        <v>0.4882539281</v>
      </c>
      <c r="AC10" s="253">
        <f>$W$4*AC$12*Model!AC677/10^9</f>
        <v>0.5143880535</v>
      </c>
      <c r="AD10" s="253">
        <f>$W$4*AD$12*Model!AD677/10^9</f>
        <v>0.5812578479</v>
      </c>
      <c r="AE10" s="253">
        <f>$W$4*AE$12*Model!AE677/10^9</f>
        <v>0.4897164801</v>
      </c>
      <c r="AF10" s="253">
        <f>$W$4*AF$12*Model!AF677/10^9</f>
        <v>0.5158506055</v>
      </c>
      <c r="AG10" s="253">
        <f>$W$4*AG$12*Model!AG677/10^9</f>
        <v>0.5283901905</v>
      </c>
      <c r="AH10" s="253">
        <f>$W$4*AH$12*Model!AH677/10^9</f>
        <v>0.5650498949</v>
      </c>
      <c r="AI10" s="253">
        <f>$W$4*AI$12*Model!AI677/10^9</f>
        <v>0.5358468079</v>
      </c>
      <c r="AJ10" s="253">
        <f>$W$4*AJ$12*Model!AJ677/10^9</f>
        <v>0.5664884706</v>
      </c>
      <c r="AK10" s="253">
        <f>$W$4*AK$12*Model!AK677/10^9</f>
        <v>0.5469957697</v>
      </c>
      <c r="AL10" s="253">
        <f>$W$4*AL$12*Model!AL677/10^9</f>
        <v>0.8013839083</v>
      </c>
      <c r="AM10" s="253">
        <f>$W$4*AM$12*Model!AM677/10^9</f>
        <v>1.161747124</v>
      </c>
      <c r="AN10" s="253">
        <f>$W$4*AN$12*Model!AN677/10^9</f>
        <v>1.203393891</v>
      </c>
      <c r="AO10" s="253">
        <f>$W$4*AO$12*Model!AO677/10^9</f>
        <v>0.8127726327</v>
      </c>
      <c r="AP10" s="253">
        <f>$W$4*AP$12*Model!AP677/10^9</f>
        <v>1.053302492</v>
      </c>
      <c r="AQ10" s="253">
        <f>$W$4*AQ$12*Model!AQ677/10^9</f>
        <v>1.112020357</v>
      </c>
      <c r="AR10" s="253">
        <f>$W$4*AR$12*Model!AR677/10^9</f>
        <v>0.5409297754</v>
      </c>
      <c r="AS10" s="253">
        <f>$W$4*AS$12*Model!AS677/10^9</f>
        <v>0.7595213551</v>
      </c>
      <c r="AT10" s="253">
        <f>$W$4*AT$12*Model!AT677/10^9</f>
        <v>0.7528559543</v>
      </c>
      <c r="AU10" s="253">
        <f>$W$4*AU$12*Model!AU677/10^9</f>
        <v>0.8509428416</v>
      </c>
      <c r="AV10" s="253">
        <f>$W$4*AV$12*Model!AV677/10^9</f>
        <v>0.8584953641</v>
      </c>
      <c r="AW10" s="253">
        <f>$W$4*AW$12*Model!AW677/10^9</f>
        <v>0.9453373847</v>
      </c>
      <c r="AX10" s="253">
        <f>$W$4*AX$12*Model!AX677/10^9</f>
        <v>0.4882539281</v>
      </c>
      <c r="AY10" s="253">
        <f>$W$4*AY$12*Model!AY677/10^9</f>
        <v>0.4882539281</v>
      </c>
      <c r="AZ10" s="253">
        <f>$W$4*AZ$12*Model!AZ677/10^9</f>
        <v>0.9765078562</v>
      </c>
      <c r="BA10" s="253">
        <f>$W$4*BA$12*Model!BA677/10^9</f>
        <v>0.9765078562</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0.5547419129</v>
      </c>
      <c r="X11" s="253">
        <f>$W$5*X$12*Model!Y3539/10^9</f>
        <v>0.5547419129</v>
      </c>
      <c r="Y11" s="253">
        <f>$W$5*Y$12*Model!Z3539/10^9</f>
        <v>0.5547419129</v>
      </c>
      <c r="Z11" s="253">
        <f>$W$5*Z$12*Model!AA3539/10^9</f>
        <v>0.5547419129</v>
      </c>
      <c r="AA11" s="253">
        <f>$W$5*AA$12*Model!AB3539/10^9</f>
        <v>0.5547419129</v>
      </c>
      <c r="AB11" s="253">
        <f>$W$5*AB$12*Model!AC3539/10^9</f>
        <v>0.5547419129</v>
      </c>
      <c r="AC11" s="253">
        <f>$W$5*AC$12*Model!AD3539/10^9</f>
        <v>0.5547419129</v>
      </c>
      <c r="AD11" s="253">
        <f>$W$5*AD$12*Model!AE3539/10^9</f>
        <v>0.5547419129</v>
      </c>
      <c r="AE11" s="253">
        <f>$W$5*AE$12*Model!AF3539/10^9</f>
        <v>0.5547419129</v>
      </c>
      <c r="AF11" s="253">
        <f>$W$5*AF$12*Model!AG3539/10^9</f>
        <v>0.5547419129</v>
      </c>
      <c r="AG11" s="253">
        <f>$W$5*AG$12*Model!AH3539/10^9</f>
        <v>0.5547419129</v>
      </c>
      <c r="AH11" s="253">
        <f>$W$5*AH$12*Model!AI3539/10^9</f>
        <v>0.5547419129</v>
      </c>
      <c r="AI11" s="253">
        <f>$W$5*AI$12*Model!AJ3539/10^9</f>
        <v>0.5547419129</v>
      </c>
      <c r="AJ11" s="253">
        <f>$W$5*AJ$12*Model!AK3539/10^9</f>
        <v>0.5547419129</v>
      </c>
      <c r="AK11" s="253">
        <f>$W$5*AK$12*Model!AL3539/10^9</f>
        <v>0.5547419129</v>
      </c>
      <c r="AL11" s="253">
        <f>$W$5*AL$12*Model!AM3539/10^9</f>
        <v>0.5547419129</v>
      </c>
      <c r="AM11" s="253">
        <f>$W$5*AM$12*Model!AN3539/10^9</f>
        <v>0.5547419129</v>
      </c>
      <c r="AN11" s="253">
        <f>$W$5*AN$12*Model!AO3539/10^9</f>
        <v>0.5547419129</v>
      </c>
      <c r="AO11" s="253">
        <f>$W$5*AO$12*Model!AP3539/10^9</f>
        <v>0.5547419129</v>
      </c>
      <c r="AP11" s="253">
        <f>$W$5*AP$12*Model!AQ3539/10^9</f>
        <v>0.5547419129</v>
      </c>
      <c r="AQ11" s="253">
        <f>$W$5*AQ$12*Model!AR3539/10^9</f>
        <v>0.5547419129</v>
      </c>
      <c r="AR11" s="253">
        <f>$W$5*AR$12*Model!AS3539/10^9</f>
        <v>0.5547419129</v>
      </c>
      <c r="AS11" s="253">
        <f>$W$5*AS$12*Model!AT3539/10^9</f>
        <v>0.5547419129</v>
      </c>
      <c r="AT11" s="253">
        <f>$W$5*AT$12*Model!AU3539/10^9</f>
        <v>0.5547419129</v>
      </c>
      <c r="AU11" s="253">
        <f>$W$5*AU$12*Model!AV3539/10^9</f>
        <v>0.5547419129</v>
      </c>
      <c r="AV11" s="253">
        <f>$W$5*AV$12*Model!AW3539/10^9</f>
        <v>0.5547419129</v>
      </c>
      <c r="AW11" s="253">
        <f>$W$5*AW$12*Model!AX3539/10^9</f>
        <v>0.5547419129</v>
      </c>
      <c r="AX11" s="253">
        <f>$W$5*AX$12*Model!AY3539/10^9</f>
        <v>0.5547419129</v>
      </c>
      <c r="AY11" s="253">
        <f>$W$5*AY$12*Model!AZ3539/10^9</f>
        <v>0.5547419129</v>
      </c>
      <c r="AZ11" s="253">
        <f>$W$5*AZ$12*Model!BA3539/10^9</f>
        <v>0.5547419129</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86086.0</v>
      </c>
      <c r="D28" s="617">
        <v>92148.0</v>
      </c>
      <c r="E28" s="617">
        <v>83401.0</v>
      </c>
      <c r="F28" s="617">
        <v>92072.0</v>
      </c>
      <c r="G28" s="617">
        <v>79631.194</v>
      </c>
      <c r="H28" s="617">
        <v>93096.0</v>
      </c>
      <c r="I28" s="617">
        <v>98516.0</v>
      </c>
      <c r="J28" s="617">
        <v>89845.0</v>
      </c>
      <c r="K28" s="617">
        <v>87497.0</v>
      </c>
      <c r="L28" s="617">
        <v>87293.0</v>
      </c>
      <c r="M28" s="617">
        <v>93639.0</v>
      </c>
      <c r="N28" s="617">
        <v>96912.0</v>
      </c>
      <c r="O28" s="617">
        <v>96172.0</v>
      </c>
      <c r="P28" s="617">
        <v>90322.0</v>
      </c>
      <c r="Q28" s="617">
        <v>84146.0</v>
      </c>
      <c r="R28" s="617">
        <v>92361.0</v>
      </c>
      <c r="S28" s="617">
        <v>95430.0</v>
      </c>
    </row>
    <row r="29">
      <c r="A29" s="447" t="s">
        <v>776</v>
      </c>
      <c r="B29" s="560" t="s">
        <v>775</v>
      </c>
      <c r="C29" s="618">
        <v>3.8207689E8</v>
      </c>
      <c r="D29" s="618">
        <v>3.79600136E8</v>
      </c>
      <c r="E29" s="618">
        <v>3.86672485E8</v>
      </c>
      <c r="F29" s="618">
        <v>3.79485775E8</v>
      </c>
      <c r="G29" s="618">
        <v>3.75255228E8</v>
      </c>
      <c r="H29" s="618">
        <v>4.03202306E8</v>
      </c>
      <c r="I29" s="618">
        <v>4.05905843E8</v>
      </c>
      <c r="J29" s="618">
        <v>4.16528503E8</v>
      </c>
      <c r="K29" s="618">
        <v>4.08536292E8</v>
      </c>
      <c r="L29" s="618">
        <v>3.79755364E8</v>
      </c>
      <c r="M29" s="618">
        <v>4.17350618E8</v>
      </c>
      <c r="N29" s="618">
        <v>3.95221678E8</v>
      </c>
      <c r="O29" s="618">
        <v>3.95412469E8</v>
      </c>
      <c r="P29" s="618">
        <v>3.92384044E8</v>
      </c>
      <c r="Q29" s="618">
        <v>3.91548175E8</v>
      </c>
      <c r="R29" s="618">
        <v>4.03151213E8</v>
      </c>
      <c r="S29" s="618">
        <v>4.06064407E8</v>
      </c>
    </row>
    <row r="30">
      <c r="A30" s="560" t="s">
        <v>777</v>
      </c>
      <c r="B30" s="560"/>
      <c r="C30" s="619">
        <f t="shared" ref="C30:S30" si="12">sum(C33:C38)*10^9/C7</f>
        <v>720.6076947</v>
      </c>
      <c r="D30" s="619">
        <f t="shared" si="12"/>
        <v>688.0732343</v>
      </c>
      <c r="E30" s="619">
        <f t="shared" si="12"/>
        <v>645.995443</v>
      </c>
      <c r="F30" s="619">
        <f t="shared" si="12"/>
        <v>656.0296633</v>
      </c>
      <c r="G30" s="619">
        <f t="shared" si="12"/>
        <v>657.688667</v>
      </c>
      <c r="H30" s="619">
        <f t="shared" si="12"/>
        <v>685.0933989</v>
      </c>
      <c r="I30" s="619">
        <f t="shared" si="12"/>
        <v>765.1111226</v>
      </c>
      <c r="J30" s="619">
        <f t="shared" si="12"/>
        <v>737.3802117</v>
      </c>
      <c r="K30" s="619">
        <f t="shared" si="12"/>
        <v>808.4599569</v>
      </c>
      <c r="L30" s="619">
        <f t="shared" si="12"/>
        <v>796.3364286</v>
      </c>
      <c r="M30" s="619">
        <f t="shared" si="12"/>
        <v>790.7124498</v>
      </c>
      <c r="N30" s="619">
        <f t="shared" si="12"/>
        <v>815.3345336</v>
      </c>
      <c r="O30" s="619">
        <f t="shared" si="12"/>
        <v>820.0998677</v>
      </c>
      <c r="P30" s="619">
        <f t="shared" si="12"/>
        <v>870.7973102</v>
      </c>
      <c r="Q30" s="619">
        <f t="shared" si="12"/>
        <v>981.9958906</v>
      </c>
      <c r="R30" s="619">
        <f t="shared" si="12"/>
        <v>1007.353261</v>
      </c>
      <c r="S30" s="619">
        <f t="shared" si="12"/>
        <v>1072.343258</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127.0369606</v>
      </c>
      <c r="D31" s="621">
        <f t="shared" si="13"/>
        <v>114.7473974</v>
      </c>
      <c r="E31" s="621">
        <f t="shared" si="13"/>
        <v>120.5464552</v>
      </c>
      <c r="F31" s="621">
        <f t="shared" si="13"/>
        <v>111.8778176</v>
      </c>
      <c r="G31" s="621">
        <f t="shared" si="13"/>
        <v>130.4936834</v>
      </c>
      <c r="H31" s="621">
        <f t="shared" si="13"/>
        <v>117.0263098</v>
      </c>
      <c r="I31" s="621">
        <f t="shared" si="13"/>
        <v>123.9817855</v>
      </c>
      <c r="J31" s="621">
        <f t="shared" si="13"/>
        <v>131.8633531</v>
      </c>
      <c r="K31" s="621">
        <f t="shared" si="13"/>
        <v>148.6421872</v>
      </c>
      <c r="L31" s="621">
        <f t="shared" si="13"/>
        <v>145.53729</v>
      </c>
      <c r="M31" s="621">
        <f t="shared" si="13"/>
        <v>141.3441042</v>
      </c>
      <c r="N31" s="621">
        <f t="shared" si="13"/>
        <v>134.4800641</v>
      </c>
      <c r="O31" s="621">
        <f t="shared" si="13"/>
        <v>136.6985185</v>
      </c>
      <c r="P31" s="621">
        <f t="shared" si="13"/>
        <v>155.2124621</v>
      </c>
      <c r="Q31" s="621">
        <f t="shared" si="13"/>
        <v>188.6692135</v>
      </c>
      <c r="R31" s="621">
        <f t="shared" si="13"/>
        <v>177.0903824</v>
      </c>
      <c r="S31" s="621">
        <f t="shared" si="13"/>
        <v>183.617371</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2.862278268</v>
      </c>
      <c r="D32" s="621">
        <f t="shared" si="14"/>
        <v>2.785495098</v>
      </c>
      <c r="E32" s="621">
        <f t="shared" si="14"/>
        <v>2.600054387</v>
      </c>
      <c r="F32" s="621">
        <f t="shared" si="14"/>
        <v>2.714413846</v>
      </c>
      <c r="G32" s="621">
        <f t="shared" si="14"/>
        <v>2.769146714</v>
      </c>
      <c r="H32" s="621">
        <f t="shared" si="14"/>
        <v>2.702038449</v>
      </c>
      <c r="I32" s="621">
        <f t="shared" si="14"/>
        <v>3.009118936</v>
      </c>
      <c r="J32" s="621">
        <f t="shared" si="14"/>
        <v>2.844286255</v>
      </c>
      <c r="K32" s="621">
        <f t="shared" si="14"/>
        <v>3.183498188</v>
      </c>
      <c r="L32" s="621">
        <f t="shared" si="14"/>
        <v>3.345413354</v>
      </c>
      <c r="M32" s="621">
        <f t="shared" si="14"/>
        <v>3.171271349</v>
      </c>
      <c r="N32" s="621">
        <f t="shared" si="14"/>
        <v>3.297575184</v>
      </c>
      <c r="O32" s="621">
        <f t="shared" si="14"/>
        <v>3.324773738</v>
      </c>
      <c r="P32" s="621">
        <f t="shared" si="14"/>
        <v>3.572800733</v>
      </c>
      <c r="Q32" s="621">
        <f t="shared" si="14"/>
        <v>4.05461209</v>
      </c>
      <c r="R32" s="621">
        <f t="shared" si="14"/>
        <v>4.057099242</v>
      </c>
      <c r="S32" s="621">
        <f t="shared" si="14"/>
        <v>4.315228178</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0.970129712795916</v>
      </c>
      <c r="D33" s="571">
        <v>0.411328804971522</v>
      </c>
      <c r="E33" s="571">
        <v>0.399195569052238</v>
      </c>
      <c r="F33" s="571">
        <v>0.431954476493728</v>
      </c>
      <c r="G33" s="571">
        <v>0.411609509686161</v>
      </c>
      <c r="H33" s="571">
        <v>0.518956721683131</v>
      </c>
      <c r="I33" s="571">
        <v>0.732052796292328</v>
      </c>
      <c r="J33" s="571">
        <v>0.595506418677021</v>
      </c>
      <c r="K33" s="571">
        <v>0.86529094396523</v>
      </c>
      <c r="L33" s="571">
        <v>0.709333595652822</v>
      </c>
      <c r="M33" s="571">
        <v>0.905141300553852</v>
      </c>
      <c r="N33" s="571">
        <v>0.996196641620929</v>
      </c>
      <c r="O33" s="571">
        <v>0.843090683823604</v>
      </c>
      <c r="P33" s="571">
        <v>1.43071209456782</v>
      </c>
      <c r="Q33" s="571">
        <v>2.20773847693047</v>
      </c>
      <c r="R33" s="571">
        <v>2.23308578957073</v>
      </c>
      <c r="S33" s="571">
        <v>2.69375902742609</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2.49843110848327</v>
      </c>
      <c r="D34" s="571">
        <v>2.69685764922577</v>
      </c>
      <c r="E34" s="571">
        <v>2.48247061192309</v>
      </c>
      <c r="F34" s="571">
        <v>2.36946143879223</v>
      </c>
      <c r="G34" s="571">
        <v>2.62695574867235</v>
      </c>
      <c r="H34" s="571">
        <v>2.47015130771362</v>
      </c>
      <c r="I34" s="571">
        <v>2.75959398826281</v>
      </c>
      <c r="J34" s="571">
        <v>2.73734226180669</v>
      </c>
      <c r="K34" s="571">
        <v>3.17160151365306</v>
      </c>
      <c r="L34" s="571">
        <v>2.99125574405522</v>
      </c>
      <c r="M34" s="571">
        <v>2.73424784875625</v>
      </c>
      <c r="N34" s="571">
        <v>2.69931415452967</v>
      </c>
      <c r="O34" s="571">
        <v>2.88534067079809</v>
      </c>
      <c r="P34" s="571">
        <v>3.03422070799325</v>
      </c>
      <c r="Q34" s="571">
        <v>3.59283586043872</v>
      </c>
      <c r="R34" s="571">
        <v>4.00975108915442</v>
      </c>
      <c r="S34" s="571">
        <v>4.489681412043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0.62009124966452</v>
      </c>
      <c r="D35" s="571">
        <v>0.498446882040617</v>
      </c>
      <c r="E35" s="571">
        <v>0.630953224986613</v>
      </c>
      <c r="F35" s="571">
        <v>0.536052417759896</v>
      </c>
      <c r="G35" s="571">
        <v>0.501383715697861</v>
      </c>
      <c r="H35" s="571">
        <v>0.465600949247896</v>
      </c>
      <c r="I35" s="571">
        <v>0.348660047382445</v>
      </c>
      <c r="J35" s="571">
        <v>0.579652959278068</v>
      </c>
      <c r="K35" s="571">
        <v>0.666212516047428</v>
      </c>
      <c r="L35" s="571">
        <v>0.576600253588105</v>
      </c>
      <c r="M35" s="571">
        <v>0.564390390490742</v>
      </c>
      <c r="N35" s="571">
        <v>0.563694938193154</v>
      </c>
      <c r="O35" s="571">
        <v>0.696429508686866</v>
      </c>
      <c r="P35" s="571">
        <v>0.718757872364103</v>
      </c>
      <c r="Q35" s="571">
        <v>1.09174033720703</v>
      </c>
      <c r="R35" s="571">
        <v>0.967408962953104</v>
      </c>
      <c r="S35" s="571">
        <v>0.972840184489547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0.581310751825524</v>
      </c>
      <c r="D36" s="571">
        <v>0.88532785834454</v>
      </c>
      <c r="E36" s="571">
        <v>0.899845767938766</v>
      </c>
      <c r="F36" s="571">
        <v>0.96215621156512</v>
      </c>
      <c r="G36" s="571">
        <v>1.18606269920767</v>
      </c>
      <c r="H36" s="571">
        <v>1.57012947396671</v>
      </c>
      <c r="I36" s="571">
        <v>1.7745153266139</v>
      </c>
      <c r="J36" s="571">
        <v>1.63179781757993</v>
      </c>
      <c r="K36" s="571">
        <v>2.05738579098522</v>
      </c>
      <c r="L36" s="571">
        <v>2.21975659859861</v>
      </c>
      <c r="M36" s="571">
        <v>2.41827042804862</v>
      </c>
      <c r="N36" s="571">
        <v>2.34642789874726</v>
      </c>
      <c r="O36" s="571">
        <v>2.31661426957577</v>
      </c>
      <c r="P36" s="571">
        <v>2.35583557387059</v>
      </c>
      <c r="Q36" s="571">
        <v>2.5462734929361</v>
      </c>
      <c r="R36" s="571">
        <v>2.7553926816635</v>
      </c>
      <c r="S36" s="571">
        <v>3.04143305022178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1.90583408383071</v>
      </c>
      <c r="D37" s="571">
        <v>1.81016989806204</v>
      </c>
      <c r="E37" s="571">
        <v>1.60837468636799</v>
      </c>
      <c r="F37" s="571">
        <v>1.5702253276044</v>
      </c>
      <c r="G37" s="571">
        <v>1.49022144723325</v>
      </c>
      <c r="H37" s="571">
        <v>1.68649331227653</v>
      </c>
      <c r="I37" s="571">
        <v>1.82641556664472</v>
      </c>
      <c r="J37" s="571">
        <v>1.95591700794454</v>
      </c>
      <c r="K37" s="571">
        <v>1.90770640853225</v>
      </c>
      <c r="L37" s="571">
        <v>1.7575038589885</v>
      </c>
      <c r="M37" s="571">
        <v>1.89565662031805</v>
      </c>
      <c r="N37" s="571">
        <v>1.97259507926482</v>
      </c>
      <c r="O37" s="571">
        <v>1.89389375313405</v>
      </c>
      <c r="P37" s="571">
        <v>1.98851264400552</v>
      </c>
      <c r="Q37" s="571">
        <v>1.95997138677595</v>
      </c>
      <c r="R37" s="571">
        <v>1.90396691858293</v>
      </c>
      <c r="S37" s="571">
        <v>1.89023841887698</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4.36030688464552</v>
      </c>
      <c r="D38" s="571">
        <v>4.27161208749439</v>
      </c>
      <c r="E38" s="571">
        <v>4.03285504847689</v>
      </c>
      <c r="F38" s="571">
        <v>4.43096454984147</v>
      </c>
      <c r="G38" s="571">
        <v>4.17513469616016</v>
      </c>
      <c r="H38" s="571">
        <v>4.18334956918779</v>
      </c>
      <c r="I38" s="571">
        <v>4.77295185979054</v>
      </c>
      <c r="J38" s="571">
        <v>4.34704649502813</v>
      </c>
      <c r="K38" s="571">
        <v>4.33754827861984</v>
      </c>
      <c r="L38" s="571">
        <v>4.44993660879623</v>
      </c>
      <c r="M38" s="571">
        <v>4.71761398426091</v>
      </c>
      <c r="N38" s="571">
        <v>4.45450326120441</v>
      </c>
      <c r="O38" s="571">
        <v>4.51120103894574</v>
      </c>
      <c r="P38" s="571">
        <v>4.49106110651609</v>
      </c>
      <c r="Q38" s="571">
        <v>4.47720008765532</v>
      </c>
      <c r="R38" s="571">
        <v>4.48663936544165</v>
      </c>
      <c r="S38" s="571">
        <v>4.43465361789054</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1.46323804</v>
      </c>
      <c r="D39" s="622">
        <f t="shared" si="15"/>
        <v>0.6158998387</v>
      </c>
      <c r="E39" s="622">
        <f t="shared" si="15"/>
        <v>0.5926922982</v>
      </c>
      <c r="F39" s="622">
        <f t="shared" si="15"/>
        <v>0.6384293293</v>
      </c>
      <c r="G39" s="622">
        <f t="shared" si="15"/>
        <v>0.6071441078</v>
      </c>
      <c r="H39" s="622">
        <f t="shared" si="15"/>
        <v>0.7633703522</v>
      </c>
      <c r="I39" s="622">
        <f t="shared" si="15"/>
        <v>1.077542047</v>
      </c>
      <c r="J39" s="622">
        <f t="shared" si="15"/>
        <v>0.8745739622</v>
      </c>
      <c r="K39" s="622">
        <f t="shared" si="15"/>
        <v>1.273491543</v>
      </c>
      <c r="L39" s="622">
        <f t="shared" si="15"/>
        <v>1.053240169</v>
      </c>
      <c r="M39" s="622">
        <f t="shared" si="15"/>
        <v>1.280932239</v>
      </c>
      <c r="N39" s="622">
        <f t="shared" si="15"/>
        <v>1.47494782</v>
      </c>
      <c r="O39" s="622">
        <f t="shared" si="15"/>
        <v>1.250823664</v>
      </c>
      <c r="P39" s="622">
        <f t="shared" si="15"/>
        <v>2.123508537</v>
      </c>
      <c r="Q39" s="622">
        <f t="shared" si="15"/>
        <v>3.27772826</v>
      </c>
      <c r="R39" s="622">
        <f t="shared" si="15"/>
        <v>3.319057326</v>
      </c>
      <c r="S39" s="622">
        <f t="shared" si="15"/>
        <v>3.998176656</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4.703639608</v>
      </c>
      <c r="D40" s="622">
        <f t="shared" si="16"/>
        <v>4.784463237</v>
      </c>
      <c r="E40" s="622">
        <f t="shared" si="16"/>
        <v>4.622552133</v>
      </c>
      <c r="F40" s="622">
        <f t="shared" si="16"/>
        <v>4.294353604</v>
      </c>
      <c r="G40" s="622">
        <f t="shared" si="16"/>
        <v>4.614453331</v>
      </c>
      <c r="H40" s="622">
        <f t="shared" si="16"/>
        <v>4.318406797</v>
      </c>
      <c r="I40" s="622">
        <f t="shared" si="16"/>
        <v>4.575181507</v>
      </c>
      <c r="J40" s="622">
        <f t="shared" si="16"/>
        <v>4.871412905</v>
      </c>
      <c r="K40" s="622">
        <f t="shared" si="16"/>
        <v>5.648301009</v>
      </c>
      <c r="L40" s="622">
        <f t="shared" si="16"/>
        <v>5.297661462</v>
      </c>
      <c r="M40" s="622">
        <f t="shared" si="16"/>
        <v>4.668146358</v>
      </c>
      <c r="N40" s="622">
        <f t="shared" si="16"/>
        <v>4.831142715</v>
      </c>
      <c r="O40" s="622">
        <f t="shared" si="16"/>
        <v>5.313975098</v>
      </c>
      <c r="P40" s="622">
        <f t="shared" si="16"/>
        <v>5.570290545</v>
      </c>
      <c r="Q40" s="622">
        <f t="shared" si="16"/>
        <v>6.95497585</v>
      </c>
      <c r="R40" s="622">
        <f t="shared" si="16"/>
        <v>7.397601834</v>
      </c>
      <c r="S40" s="622">
        <f t="shared" si="16"/>
        <v>8.107676339</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0.8767858501</v>
      </c>
      <c r="D41" s="622">
        <f t="shared" si="17"/>
        <v>1.325638464</v>
      </c>
      <c r="E41" s="622">
        <f t="shared" si="17"/>
        <v>1.336015972</v>
      </c>
      <c r="F41" s="622">
        <f t="shared" si="17"/>
        <v>1.422068246</v>
      </c>
      <c r="G41" s="622">
        <f t="shared" si="17"/>
        <v>1.749500345</v>
      </c>
      <c r="H41" s="622">
        <f t="shared" si="17"/>
        <v>2.309615117</v>
      </c>
      <c r="I41" s="622">
        <f t="shared" si="17"/>
        <v>2.611990401</v>
      </c>
      <c r="J41" s="622">
        <f t="shared" si="17"/>
        <v>2.396494543</v>
      </c>
      <c r="K41" s="622">
        <f t="shared" si="17"/>
        <v>3.027956579</v>
      </c>
      <c r="L41" s="622">
        <f t="shared" si="17"/>
        <v>3.295962336</v>
      </c>
      <c r="M41" s="622">
        <f t="shared" si="17"/>
        <v>3.422272912</v>
      </c>
      <c r="N41" s="622">
        <f t="shared" si="17"/>
        <v>3.474071855</v>
      </c>
      <c r="O41" s="622">
        <f t="shared" si="17"/>
        <v>3.436968293</v>
      </c>
      <c r="P41" s="622">
        <f t="shared" si="17"/>
        <v>3.49660632</v>
      </c>
      <c r="Q41" s="622">
        <f t="shared" si="17"/>
        <v>3.780335702</v>
      </c>
      <c r="R41" s="622">
        <f t="shared" si="17"/>
        <v>4.095367186</v>
      </c>
      <c r="S41" s="622">
        <f t="shared" si="17"/>
        <v>4.514207283</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9.451164835</v>
      </c>
      <c r="D42" s="622">
        <f t="shared" si="18"/>
        <v>9.106506763</v>
      </c>
      <c r="E42" s="622">
        <f t="shared" si="18"/>
        <v>8.375627575</v>
      </c>
      <c r="F42" s="622">
        <f t="shared" si="18"/>
        <v>8.869767156</v>
      </c>
      <c r="G42" s="622">
        <f t="shared" si="18"/>
        <v>8.356676705</v>
      </c>
      <c r="H42" s="622">
        <f t="shared" si="18"/>
        <v>8.634369381</v>
      </c>
      <c r="I42" s="622">
        <f t="shared" si="18"/>
        <v>9.713911238</v>
      </c>
      <c r="J42" s="622">
        <f t="shared" si="18"/>
        <v>9.25667229</v>
      </c>
      <c r="K42" s="622">
        <f t="shared" si="18"/>
        <v>9.191450675</v>
      </c>
      <c r="L42" s="622">
        <f t="shared" si="18"/>
        <v>9.216997033</v>
      </c>
      <c r="M42" s="622">
        <f t="shared" si="18"/>
        <v>9.358927184</v>
      </c>
      <c r="N42" s="622">
        <f t="shared" si="18"/>
        <v>9.515826787</v>
      </c>
      <c r="O42" s="622">
        <f t="shared" si="18"/>
        <v>9.502707465</v>
      </c>
      <c r="P42" s="622">
        <f t="shared" si="18"/>
        <v>9.617190087</v>
      </c>
      <c r="Q42" s="622">
        <f t="shared" si="18"/>
        <v>9.556973835</v>
      </c>
      <c r="R42" s="622">
        <f t="shared" si="18"/>
        <v>9.498420841</v>
      </c>
      <c r="S42" s="622">
        <f t="shared" si="18"/>
        <v>9.387638402</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15.79135655</v>
      </c>
      <c r="D43" s="622">
        <f t="shared" si="19"/>
        <v>6.636609797</v>
      </c>
      <c r="E43" s="622">
        <f t="shared" si="19"/>
        <v>6.376733112</v>
      </c>
      <c r="F43" s="622">
        <f t="shared" si="19"/>
        <v>6.85828572</v>
      </c>
      <c r="G43" s="622">
        <f t="shared" si="19"/>
        <v>6.512224083</v>
      </c>
      <c r="H43" s="622">
        <f t="shared" si="19"/>
        <v>8.175393491</v>
      </c>
      <c r="I43" s="622">
        <f t="shared" si="19"/>
        <v>11.52243962</v>
      </c>
      <c r="J43" s="622">
        <f t="shared" si="19"/>
        <v>9.337800873</v>
      </c>
      <c r="K43" s="622">
        <f t="shared" si="19"/>
        <v>13.57634884</v>
      </c>
      <c r="L43" s="622">
        <f t="shared" si="19"/>
        <v>11.21125421</v>
      </c>
      <c r="M43" s="622">
        <f t="shared" si="19"/>
        <v>13.61425269</v>
      </c>
      <c r="N43" s="622">
        <f t="shared" si="19"/>
        <v>15.65258861</v>
      </c>
      <c r="O43" s="622">
        <f t="shared" si="19"/>
        <v>13.25404568</v>
      </c>
      <c r="P43" s="622">
        <f t="shared" si="19"/>
        <v>22.46726656</v>
      </c>
      <c r="Q43" s="622">
        <f t="shared" si="19"/>
        <v>34.62693204</v>
      </c>
      <c r="R43" s="622">
        <f t="shared" si="19"/>
        <v>35.01076913</v>
      </c>
      <c r="S43" s="622">
        <f t="shared" si="19"/>
        <v>42.11101314</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50.76197319</v>
      </c>
      <c r="D44" s="622">
        <f t="shared" si="20"/>
        <v>51.55483666</v>
      </c>
      <c r="E44" s="622">
        <f t="shared" si="20"/>
        <v>49.7337005</v>
      </c>
      <c r="F44" s="622">
        <f t="shared" si="20"/>
        <v>46.13181545</v>
      </c>
      <c r="G44" s="622">
        <f t="shared" si="20"/>
        <v>49.49459894</v>
      </c>
      <c r="H44" s="622">
        <f t="shared" si="20"/>
        <v>46.24842282</v>
      </c>
      <c r="I44" s="622">
        <f t="shared" si="20"/>
        <v>48.92361537</v>
      </c>
      <c r="J44" s="622">
        <f t="shared" si="20"/>
        <v>52.01193455</v>
      </c>
      <c r="K44" s="622">
        <f t="shared" si="20"/>
        <v>60.21500908</v>
      </c>
      <c r="L44" s="622">
        <f t="shared" si="20"/>
        <v>56.39115477</v>
      </c>
      <c r="M44" s="622">
        <f t="shared" si="20"/>
        <v>49.61489936</v>
      </c>
      <c r="N44" s="622">
        <f t="shared" si="20"/>
        <v>51.26953538</v>
      </c>
      <c r="O44" s="622">
        <f t="shared" si="20"/>
        <v>56.30823173</v>
      </c>
      <c r="P44" s="622">
        <f t="shared" si="20"/>
        <v>58.93510685</v>
      </c>
      <c r="Q44" s="622">
        <f t="shared" si="20"/>
        <v>73.47450947</v>
      </c>
      <c r="R44" s="622">
        <f t="shared" si="20"/>
        <v>78.03291854</v>
      </c>
      <c r="S44" s="622">
        <f t="shared" si="20"/>
        <v>85.39454213</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0.1381700832</v>
      </c>
      <c r="D45" s="622">
        <f t="shared" si="21"/>
        <v>0.2084033961</v>
      </c>
      <c r="E45" s="622">
        <f t="shared" si="21"/>
        <v>0.2021440659</v>
      </c>
      <c r="F45" s="622">
        <f t="shared" si="21"/>
        <v>0.2141473781</v>
      </c>
      <c r="G45" s="622">
        <f t="shared" si="21"/>
        <v>0.2591752598</v>
      </c>
      <c r="H45" s="622">
        <f t="shared" si="21"/>
        <v>0.3348280592</v>
      </c>
      <c r="I45" s="622">
        <f t="shared" si="21"/>
        <v>0.3835233958</v>
      </c>
      <c r="J45" s="622">
        <f t="shared" si="21"/>
        <v>0.3409972263</v>
      </c>
      <c r="K45" s="622">
        <f t="shared" si="21"/>
        <v>0.4327379306</v>
      </c>
      <c r="L45" s="622">
        <f t="shared" si="21"/>
        <v>0.5009628911</v>
      </c>
      <c r="M45" s="622">
        <f t="shared" si="21"/>
        <v>0.4898834715</v>
      </c>
      <c r="N45" s="622">
        <f t="shared" si="21"/>
        <v>0.502361197</v>
      </c>
      <c r="O45" s="622">
        <f t="shared" si="21"/>
        <v>0.507016171</v>
      </c>
      <c r="P45" s="622">
        <f t="shared" si="21"/>
        <v>0.5168688987</v>
      </c>
      <c r="Q45" s="622">
        <f t="shared" si="21"/>
        <v>0.5566745614</v>
      </c>
      <c r="R45" s="622">
        <f t="shared" si="21"/>
        <v>0.6150730024</v>
      </c>
      <c r="S45" s="622">
        <f t="shared" si="21"/>
        <v>0.6942745384</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1.489381052</v>
      </c>
      <c r="D46" s="622">
        <f t="shared" si="22"/>
        <v>1.43163237</v>
      </c>
      <c r="E46" s="622">
        <f t="shared" si="22"/>
        <v>1.267262853</v>
      </c>
      <c r="F46" s="622">
        <f t="shared" si="22"/>
        <v>1.335686516</v>
      </c>
      <c r="G46" s="622">
        <f t="shared" si="22"/>
        <v>1.237978525</v>
      </c>
      <c r="H46" s="622">
        <f t="shared" si="22"/>
        <v>1.251736326</v>
      </c>
      <c r="I46" s="622">
        <f t="shared" si="22"/>
        <v>1.426311606</v>
      </c>
      <c r="J46" s="622">
        <f t="shared" si="22"/>
        <v>1.317131969</v>
      </c>
      <c r="K46" s="622">
        <f t="shared" si="22"/>
        <v>1.313588633</v>
      </c>
      <c r="L46" s="622">
        <f t="shared" si="22"/>
        <v>1.400918157</v>
      </c>
      <c r="M46" s="622">
        <f t="shared" si="22"/>
        <v>1.339689691</v>
      </c>
      <c r="N46" s="622">
        <f t="shared" si="22"/>
        <v>1.376017059</v>
      </c>
      <c r="O46" s="622">
        <f t="shared" si="22"/>
        <v>1.401824498</v>
      </c>
      <c r="P46" s="622">
        <f t="shared" si="22"/>
        <v>1.421614558</v>
      </c>
      <c r="Q46" s="622">
        <f t="shared" si="22"/>
        <v>1.407315285</v>
      </c>
      <c r="R46" s="622">
        <f t="shared" si="22"/>
        <v>1.42654418</v>
      </c>
      <c r="S46" s="622">
        <f t="shared" si="22"/>
        <v>1.443796864</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11.26930875</v>
      </c>
      <c r="D47" s="623">
        <f t="shared" si="23"/>
        <v>4.463784401</v>
      </c>
      <c r="E47" s="623">
        <f t="shared" si="23"/>
        <v>4.786460223</v>
      </c>
      <c r="F47" s="623">
        <f t="shared" si="23"/>
        <v>4.691485756</v>
      </c>
      <c r="G47" s="623">
        <f t="shared" si="23"/>
        <v>5.16894811</v>
      </c>
      <c r="H47" s="623">
        <f t="shared" si="23"/>
        <v>5.574425557</v>
      </c>
      <c r="I47" s="623">
        <f t="shared" si="23"/>
        <v>7.430801051</v>
      </c>
      <c r="J47" s="623">
        <f t="shared" si="23"/>
        <v>6.628153138</v>
      </c>
      <c r="K47" s="623">
        <f t="shared" si="23"/>
        <v>9.889378424</v>
      </c>
      <c r="L47" s="623">
        <f t="shared" si="23"/>
        <v>8.125893206</v>
      </c>
      <c r="M47" s="623">
        <f t="shared" si="23"/>
        <v>9.666285421</v>
      </c>
      <c r="N47" s="623">
        <f t="shared" si="23"/>
        <v>10.27939411</v>
      </c>
      <c r="O47" s="623">
        <f t="shared" si="23"/>
        <v>8.766487999</v>
      </c>
      <c r="P47" s="623">
        <f t="shared" si="23"/>
        <v>15.84012859</v>
      </c>
      <c r="Q47" s="623">
        <f t="shared" si="23"/>
        <v>26.23699851</v>
      </c>
      <c r="R47" s="623">
        <f t="shared" si="23"/>
        <v>24.17780004</v>
      </c>
      <c r="S47" s="623">
        <f t="shared" si="23"/>
        <v>28.22759119</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29.02250202</v>
      </c>
      <c r="D48" s="623">
        <f t="shared" si="24"/>
        <v>29.26658907</v>
      </c>
      <c r="E48" s="623">
        <f t="shared" si="24"/>
        <v>29.76547778</v>
      </c>
      <c r="F48" s="623">
        <f t="shared" si="24"/>
        <v>25.7348753</v>
      </c>
      <c r="G48" s="623">
        <f t="shared" si="24"/>
        <v>32.98902876</v>
      </c>
      <c r="H48" s="623">
        <f t="shared" si="24"/>
        <v>26.53337746</v>
      </c>
      <c r="I48" s="623">
        <f t="shared" si="24"/>
        <v>28.01163251</v>
      </c>
      <c r="J48" s="623">
        <f t="shared" si="24"/>
        <v>30.46738563</v>
      </c>
      <c r="K48" s="623">
        <f t="shared" si="24"/>
        <v>36.24811723</v>
      </c>
      <c r="L48" s="623">
        <f t="shared" si="24"/>
        <v>34.2668455</v>
      </c>
      <c r="M48" s="623">
        <f t="shared" si="24"/>
        <v>29.19988305</v>
      </c>
      <c r="N48" s="623">
        <f t="shared" si="24"/>
        <v>27.8532499</v>
      </c>
      <c r="O48" s="623">
        <f t="shared" si="24"/>
        <v>30.00187862</v>
      </c>
      <c r="P48" s="623">
        <f t="shared" si="24"/>
        <v>33.5933738</v>
      </c>
      <c r="Q48" s="623">
        <f t="shared" si="24"/>
        <v>42.69764291</v>
      </c>
      <c r="R48" s="623">
        <f t="shared" si="24"/>
        <v>43.41389861</v>
      </c>
      <c r="S48" s="623">
        <f t="shared" si="24"/>
        <v>47.04685541</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7.203160208</v>
      </c>
      <c r="D49" s="623">
        <f t="shared" si="25"/>
        <v>5.409199137</v>
      </c>
      <c r="E49" s="623">
        <f t="shared" si="25"/>
        <v>7.56529568</v>
      </c>
      <c r="F49" s="623">
        <f t="shared" si="25"/>
        <v>5.822100288</v>
      </c>
      <c r="G49" s="623">
        <f t="shared" si="25"/>
        <v>6.296322967</v>
      </c>
      <c r="H49" s="623">
        <f t="shared" si="25"/>
        <v>5.001299188</v>
      </c>
      <c r="I49" s="623">
        <f t="shared" si="25"/>
        <v>3.53912103</v>
      </c>
      <c r="J49" s="623">
        <f t="shared" si="25"/>
        <v>6.451699697</v>
      </c>
      <c r="K49" s="623">
        <f t="shared" si="25"/>
        <v>7.614118382</v>
      </c>
      <c r="L49" s="623">
        <f t="shared" si="25"/>
        <v>6.605343539</v>
      </c>
      <c r="M49" s="623">
        <f t="shared" si="25"/>
        <v>6.027300489</v>
      </c>
      <c r="N49" s="623">
        <f t="shared" si="25"/>
        <v>5.816564906</v>
      </c>
      <c r="O49" s="623">
        <f t="shared" si="25"/>
        <v>7.241499695</v>
      </c>
      <c r="P49" s="623">
        <f t="shared" si="25"/>
        <v>7.957727601</v>
      </c>
      <c r="Q49" s="623">
        <f t="shared" si="25"/>
        <v>12.97435811</v>
      </c>
      <c r="R49" s="623">
        <f t="shared" si="25"/>
        <v>10.47421491</v>
      </c>
      <c r="S49" s="623">
        <f t="shared" si="25"/>
        <v>10.19428046</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0.1521449653</v>
      </c>
      <c r="D50" s="623">
        <f t="shared" si="26"/>
        <v>0.2332264334</v>
      </c>
      <c r="E50" s="623">
        <f t="shared" si="26"/>
        <v>0.2327152313</v>
      </c>
      <c r="F50" s="623">
        <f t="shared" si="26"/>
        <v>0.2535421022</v>
      </c>
      <c r="G50" s="623">
        <f t="shared" si="26"/>
        <v>0.3160682679</v>
      </c>
      <c r="H50" s="623">
        <f t="shared" si="26"/>
        <v>0.3894148051</v>
      </c>
      <c r="I50" s="623">
        <f t="shared" si="26"/>
        <v>0.4371741273</v>
      </c>
      <c r="J50" s="623">
        <f t="shared" si="26"/>
        <v>0.3917613815</v>
      </c>
      <c r="K50" s="623">
        <f t="shared" si="26"/>
        <v>0.5035992717</v>
      </c>
      <c r="L50" s="623">
        <f t="shared" si="26"/>
        <v>0.5845227768</v>
      </c>
      <c r="M50" s="623">
        <f t="shared" si="26"/>
        <v>0.5794337719</v>
      </c>
      <c r="N50" s="623">
        <f t="shared" si="26"/>
        <v>0.5936991894</v>
      </c>
      <c r="O50" s="623">
        <f t="shared" si="26"/>
        <v>0.585872842</v>
      </c>
      <c r="P50" s="623">
        <f t="shared" si="26"/>
        <v>0.6003902579</v>
      </c>
      <c r="Q50" s="623">
        <f t="shared" si="26"/>
        <v>0.6503091204</v>
      </c>
      <c r="R50" s="623">
        <f t="shared" si="26"/>
        <v>0.6834638202</v>
      </c>
      <c r="S50" s="623">
        <f t="shared" si="26"/>
        <v>0.7490026207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0.4988090444</v>
      </c>
      <c r="D51" s="623">
        <f t="shared" si="27"/>
        <v>0.4768622891</v>
      </c>
      <c r="E51" s="623">
        <f t="shared" si="27"/>
        <v>0.4159527116</v>
      </c>
      <c r="F51" s="623">
        <f t="shared" si="27"/>
        <v>0.4137771245</v>
      </c>
      <c r="G51" s="623">
        <f t="shared" si="27"/>
        <v>0.3971221014</v>
      </c>
      <c r="H51" s="623">
        <f t="shared" si="27"/>
        <v>0.418274719</v>
      </c>
      <c r="I51" s="623">
        <f t="shared" si="27"/>
        <v>0.4499604029</v>
      </c>
      <c r="J51" s="623">
        <f t="shared" si="27"/>
        <v>0.4695757899</v>
      </c>
      <c r="K51" s="623">
        <f t="shared" si="27"/>
        <v>0.466961307</v>
      </c>
      <c r="L51" s="623">
        <f t="shared" si="27"/>
        <v>0.4627989557</v>
      </c>
      <c r="M51" s="623">
        <f t="shared" si="27"/>
        <v>0.4542120075</v>
      </c>
      <c r="N51" s="623">
        <f t="shared" si="27"/>
        <v>0.4991110531</v>
      </c>
      <c r="O51" s="623">
        <f t="shared" si="27"/>
        <v>0.4789666239</v>
      </c>
      <c r="P51" s="623">
        <f t="shared" si="27"/>
        <v>0.506777142</v>
      </c>
      <c r="Q51" s="623">
        <f t="shared" si="27"/>
        <v>0.5005696647</v>
      </c>
      <c r="R51" s="623">
        <f t="shared" si="27"/>
        <v>0.4722711621</v>
      </c>
      <c r="S51" s="623">
        <f t="shared" si="27"/>
        <v>0.4655021189</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1.141211887</v>
      </c>
      <c r="D52" s="623">
        <f t="shared" si="28"/>
        <v>1.12529256</v>
      </c>
      <c r="E52" s="623">
        <f t="shared" si="28"/>
        <v>1.04296406</v>
      </c>
      <c r="F52" s="623">
        <f t="shared" si="28"/>
        <v>1.167623358</v>
      </c>
      <c r="G52" s="623">
        <f t="shared" si="28"/>
        <v>1.112612</v>
      </c>
      <c r="H52" s="623">
        <f t="shared" si="28"/>
        <v>1.037531162</v>
      </c>
      <c r="I52" s="623">
        <f t="shared" si="28"/>
        <v>1.175876608</v>
      </c>
      <c r="J52" s="623">
        <f t="shared" si="28"/>
        <v>1.043637221</v>
      </c>
      <c r="K52" s="623">
        <f t="shared" si="28"/>
        <v>1.061728998</v>
      </c>
      <c r="L52" s="623">
        <f t="shared" si="28"/>
        <v>1.171790324</v>
      </c>
      <c r="M52" s="623">
        <f t="shared" si="28"/>
        <v>1.13037187</v>
      </c>
      <c r="N52" s="623">
        <f t="shared" si="28"/>
        <v>1.12708981</v>
      </c>
      <c r="O52" s="623">
        <f t="shared" si="28"/>
        <v>1.140884872</v>
      </c>
      <c r="P52" s="623">
        <f t="shared" si="28"/>
        <v>1.144557526</v>
      </c>
      <c r="Q52" s="623">
        <f t="shared" si="28"/>
        <v>1.143460849</v>
      </c>
      <c r="R52" s="623">
        <f t="shared" si="28"/>
        <v>1.112892439</v>
      </c>
      <c r="S52" s="623">
        <f t="shared" si="28"/>
        <v>1.092105967</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47.49497097</v>
      </c>
      <c r="D53" s="623">
        <f t="shared" si="29"/>
        <v>39.1395726</v>
      </c>
      <c r="E53" s="623">
        <f t="shared" si="29"/>
        <v>42.11723368</v>
      </c>
      <c r="F53" s="623">
        <f t="shared" si="29"/>
        <v>36.24846135</v>
      </c>
      <c r="G53" s="623">
        <f t="shared" si="29"/>
        <v>44.45429983</v>
      </c>
      <c r="H53" s="623">
        <f t="shared" si="29"/>
        <v>37.1091022</v>
      </c>
      <c r="I53" s="623">
        <f t="shared" si="29"/>
        <v>38.98155459</v>
      </c>
      <c r="J53" s="623">
        <f t="shared" si="29"/>
        <v>43.54723846</v>
      </c>
      <c r="K53" s="623">
        <f t="shared" si="29"/>
        <v>53.75161404</v>
      </c>
      <c r="L53" s="623">
        <f t="shared" si="29"/>
        <v>48.99808224</v>
      </c>
      <c r="M53" s="623">
        <f t="shared" si="29"/>
        <v>44.89346896</v>
      </c>
      <c r="N53" s="623">
        <f t="shared" si="29"/>
        <v>43.94920891</v>
      </c>
      <c r="O53" s="623">
        <f t="shared" si="29"/>
        <v>46.00986632</v>
      </c>
      <c r="P53" s="623">
        <f t="shared" si="29"/>
        <v>57.39122999</v>
      </c>
      <c r="Q53" s="623">
        <f t="shared" si="29"/>
        <v>81.90899953</v>
      </c>
      <c r="R53" s="623">
        <f t="shared" si="29"/>
        <v>78.06591355</v>
      </c>
      <c r="S53" s="623">
        <f t="shared" si="29"/>
        <v>85.46872707</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1.792165896</v>
      </c>
      <c r="D54" s="625">
        <f t="shared" si="30"/>
        <v>1.835381282</v>
      </c>
      <c r="E54" s="625">
        <f t="shared" si="30"/>
        <v>1.691632003</v>
      </c>
      <c r="F54" s="625">
        <f t="shared" si="30"/>
        <v>1.834942585</v>
      </c>
      <c r="G54" s="625">
        <f t="shared" si="30"/>
        <v>1.825802369</v>
      </c>
      <c r="H54" s="625">
        <f t="shared" si="30"/>
        <v>1.845220686</v>
      </c>
      <c r="I54" s="625">
        <f t="shared" si="30"/>
        <v>2.063011139</v>
      </c>
      <c r="J54" s="625">
        <f t="shared" si="30"/>
        <v>1.904974393</v>
      </c>
      <c r="K54" s="625">
        <f t="shared" si="30"/>
        <v>2.032289576</v>
      </c>
      <c r="L54" s="625">
        <f t="shared" si="30"/>
        <v>2.219112056</v>
      </c>
      <c r="M54" s="625">
        <f t="shared" si="30"/>
        <v>2.164017649</v>
      </c>
      <c r="N54" s="625">
        <f t="shared" si="30"/>
        <v>2.219900053</v>
      </c>
      <c r="O54" s="625">
        <f t="shared" si="30"/>
        <v>2.205724337</v>
      </c>
      <c r="P54" s="625">
        <f t="shared" si="30"/>
        <v>2.251724926</v>
      </c>
      <c r="Q54" s="625">
        <f t="shared" si="30"/>
        <v>2.294339635</v>
      </c>
      <c r="R54" s="625">
        <f t="shared" si="30"/>
        <v>2.268627421</v>
      </c>
      <c r="S54" s="625">
        <f t="shared" si="30"/>
        <v>2.306610706</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1.46323804</v>
      </c>
      <c r="D55" s="622">
        <f t="shared" si="31"/>
        <v>0.6158998387</v>
      </c>
      <c r="E55" s="622">
        <f t="shared" si="31"/>
        <v>0.5926922982</v>
      </c>
      <c r="F55" s="622">
        <f t="shared" si="31"/>
        <v>0.6384293293</v>
      </c>
      <c r="G55" s="622">
        <f t="shared" si="31"/>
        <v>0.6071441078</v>
      </c>
      <c r="H55" s="622">
        <f t="shared" si="31"/>
        <v>0.7633703522</v>
      </c>
      <c r="I55" s="622">
        <f t="shared" si="31"/>
        <v>1.077542047</v>
      </c>
      <c r="J55" s="622">
        <f t="shared" si="31"/>
        <v>0.8745739622</v>
      </c>
      <c r="K55" s="622">
        <f t="shared" si="31"/>
        <v>1.273491543</v>
      </c>
      <c r="L55" s="622">
        <f t="shared" si="31"/>
        <v>1.053240169</v>
      </c>
      <c r="M55" s="622">
        <f t="shared" si="31"/>
        <v>1.280932239</v>
      </c>
      <c r="N55" s="622">
        <f t="shared" si="31"/>
        <v>1.47494782</v>
      </c>
      <c r="O55" s="622">
        <f t="shared" si="31"/>
        <v>1.250823664</v>
      </c>
      <c r="P55" s="622">
        <f t="shared" si="31"/>
        <v>2.123508537</v>
      </c>
      <c r="Q55" s="622">
        <f t="shared" si="31"/>
        <v>3.27772826</v>
      </c>
      <c r="R55" s="622">
        <f t="shared" si="31"/>
        <v>3.319057326</v>
      </c>
      <c r="S55" s="622">
        <f t="shared" si="31"/>
        <v>3.998176656</v>
      </c>
      <c r="T55" s="620">
        <f t="shared" ref="T55:BA55" si="32">(average($O43:$S43)*T$3*10^3/10^9)+T10+T11</f>
        <v>2.800270872</v>
      </c>
      <c r="U55" s="620">
        <f t="shared" si="32"/>
        <v>2.800270872</v>
      </c>
      <c r="V55" s="620">
        <f t="shared" si="32"/>
        <v>2.800270872</v>
      </c>
      <c r="W55" s="620">
        <f t="shared" si="32"/>
        <v>3.355012785</v>
      </c>
      <c r="X55" s="620">
        <f t="shared" si="32"/>
        <v>4.064067785</v>
      </c>
      <c r="Y55" s="620">
        <f t="shared" si="32"/>
        <v>4.174468321</v>
      </c>
      <c r="Z55" s="620">
        <f t="shared" si="32"/>
        <v>4.284868857</v>
      </c>
      <c r="AA55" s="620">
        <f t="shared" si="32"/>
        <v>4.395269393</v>
      </c>
      <c r="AB55" s="620">
        <f t="shared" si="32"/>
        <v>4.505669929</v>
      </c>
      <c r="AC55" s="620">
        <f t="shared" si="32"/>
        <v>4.64220459</v>
      </c>
      <c r="AD55" s="620">
        <f t="shared" si="32"/>
        <v>4.81947492</v>
      </c>
      <c r="AE55" s="620">
        <f t="shared" si="32"/>
        <v>4.838334088</v>
      </c>
      <c r="AF55" s="620">
        <f t="shared" si="32"/>
        <v>4.97486875</v>
      </c>
      <c r="AG55" s="620">
        <f t="shared" si="32"/>
        <v>5.09780887</v>
      </c>
      <c r="AH55" s="620">
        <f t="shared" si="32"/>
        <v>5.244869111</v>
      </c>
      <c r="AI55" s="620">
        <f t="shared" si="32"/>
        <v>5.32606656</v>
      </c>
      <c r="AJ55" s="620">
        <f t="shared" si="32"/>
        <v>5.467108758</v>
      </c>
      <c r="AK55" s="620">
        <f t="shared" si="32"/>
        <v>5.558016593</v>
      </c>
      <c r="AL55" s="620">
        <f t="shared" si="32"/>
        <v>5.922805268</v>
      </c>
      <c r="AM55" s="620">
        <f t="shared" si="32"/>
        <v>6.39356902</v>
      </c>
      <c r="AN55" s="620">
        <f t="shared" si="32"/>
        <v>6.545616322</v>
      </c>
      <c r="AO55" s="620">
        <f t="shared" si="32"/>
        <v>6.2653956</v>
      </c>
      <c r="AP55" s="620">
        <f t="shared" si="32"/>
        <v>6.616325995</v>
      </c>
      <c r="AQ55" s="620">
        <f t="shared" si="32"/>
        <v>6.785444396</v>
      </c>
      <c r="AR55" s="620">
        <f t="shared" si="32"/>
        <v>6.32475435</v>
      </c>
      <c r="AS55" s="620">
        <f t="shared" si="32"/>
        <v>6.653746466</v>
      </c>
      <c r="AT55" s="620">
        <f t="shared" si="32"/>
        <v>6.757481601</v>
      </c>
      <c r="AU55" s="620">
        <f t="shared" si="32"/>
        <v>6.965969024</v>
      </c>
      <c r="AV55" s="620">
        <f t="shared" si="32"/>
        <v>7.083922082</v>
      </c>
      <c r="AW55" s="620">
        <f t="shared" si="32"/>
        <v>7.281164639</v>
      </c>
      <c r="AX55" s="620">
        <f t="shared" si="32"/>
        <v>6.934481718</v>
      </c>
      <c r="AY55" s="620">
        <f t="shared" si="32"/>
        <v>7.044882254</v>
      </c>
      <c r="AZ55" s="620">
        <f t="shared" si="32"/>
        <v>7.643536718</v>
      </c>
      <c r="BA55" s="620">
        <f t="shared" si="32"/>
        <v>7.088794805</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4.703639608</v>
      </c>
      <c r="D56" s="622">
        <f t="shared" si="33"/>
        <v>4.784463237</v>
      </c>
      <c r="E56" s="622">
        <f t="shared" si="33"/>
        <v>4.622552133</v>
      </c>
      <c r="F56" s="622">
        <f t="shared" si="33"/>
        <v>4.294353604</v>
      </c>
      <c r="G56" s="622">
        <f t="shared" si="33"/>
        <v>4.614453331</v>
      </c>
      <c r="H56" s="622">
        <f t="shared" si="33"/>
        <v>4.318406797</v>
      </c>
      <c r="I56" s="622">
        <f t="shared" si="33"/>
        <v>4.575181507</v>
      </c>
      <c r="J56" s="622">
        <f t="shared" si="33"/>
        <v>4.871412905</v>
      </c>
      <c r="K56" s="622">
        <f t="shared" si="33"/>
        <v>5.648301009</v>
      </c>
      <c r="L56" s="622">
        <f t="shared" si="33"/>
        <v>5.297661462</v>
      </c>
      <c r="M56" s="622">
        <f t="shared" si="33"/>
        <v>4.668146358</v>
      </c>
      <c r="N56" s="622">
        <f t="shared" si="33"/>
        <v>4.831142715</v>
      </c>
      <c r="O56" s="622">
        <f t="shared" si="33"/>
        <v>5.313975098</v>
      </c>
      <c r="P56" s="622">
        <f t="shared" si="33"/>
        <v>5.570290545</v>
      </c>
      <c r="Q56" s="622">
        <f t="shared" si="33"/>
        <v>6.95497585</v>
      </c>
      <c r="R56" s="622">
        <f t="shared" si="33"/>
        <v>7.397601834</v>
      </c>
      <c r="S56" s="622">
        <f t="shared" si="33"/>
        <v>8.107676339</v>
      </c>
      <c r="T56" s="620">
        <f t="shared" ref="T56:BA56" si="34">(average($O44:$S44)*T$3*10^3/10^9)</f>
        <v>6.686797811</v>
      </c>
      <c r="U56" s="620">
        <f t="shared" si="34"/>
        <v>6.686797811</v>
      </c>
      <c r="V56" s="620">
        <f t="shared" si="34"/>
        <v>6.686797811</v>
      </c>
      <c r="W56" s="620">
        <f t="shared" si="34"/>
        <v>6.686797811</v>
      </c>
      <c r="X56" s="620">
        <f t="shared" si="34"/>
        <v>7.214051135</v>
      </c>
      <c r="Y56" s="620">
        <f t="shared" si="34"/>
        <v>7.477677796</v>
      </c>
      <c r="Z56" s="620">
        <f t="shared" si="34"/>
        <v>7.741304458</v>
      </c>
      <c r="AA56" s="620">
        <f t="shared" si="34"/>
        <v>8.004931119</v>
      </c>
      <c r="AB56" s="620">
        <f t="shared" si="34"/>
        <v>8.268557781</v>
      </c>
      <c r="AC56" s="620">
        <f t="shared" si="34"/>
        <v>8.532184443</v>
      </c>
      <c r="AD56" s="620">
        <f t="shared" si="34"/>
        <v>8.795811104</v>
      </c>
      <c r="AE56" s="620">
        <f t="shared" si="34"/>
        <v>9.059437766</v>
      </c>
      <c r="AF56" s="620">
        <f t="shared" si="34"/>
        <v>9.323064427</v>
      </c>
      <c r="AG56" s="620">
        <f t="shared" si="34"/>
        <v>9.586691089</v>
      </c>
      <c r="AH56" s="620">
        <f t="shared" si="34"/>
        <v>9.850317751</v>
      </c>
      <c r="AI56" s="620">
        <f t="shared" si="34"/>
        <v>10.11394441</v>
      </c>
      <c r="AJ56" s="620">
        <f t="shared" si="34"/>
        <v>10.37757107</v>
      </c>
      <c r="AK56" s="620">
        <f t="shared" si="34"/>
        <v>10.64119774</v>
      </c>
      <c r="AL56" s="620">
        <f t="shared" si="34"/>
        <v>10.9048244</v>
      </c>
      <c r="AM56" s="620">
        <f t="shared" si="34"/>
        <v>11.16845106</v>
      </c>
      <c r="AN56" s="620">
        <f t="shared" si="34"/>
        <v>11.43207772</v>
      </c>
      <c r="AO56" s="620">
        <f t="shared" si="34"/>
        <v>11.69570438</v>
      </c>
      <c r="AP56" s="620">
        <f t="shared" si="34"/>
        <v>11.95933104</v>
      </c>
      <c r="AQ56" s="620">
        <f t="shared" si="34"/>
        <v>12.2229577</v>
      </c>
      <c r="AR56" s="620">
        <f t="shared" si="34"/>
        <v>12.48658437</v>
      </c>
      <c r="AS56" s="620">
        <f t="shared" si="34"/>
        <v>12.75021103</v>
      </c>
      <c r="AT56" s="620">
        <f t="shared" si="34"/>
        <v>13.01383769</v>
      </c>
      <c r="AU56" s="620">
        <f t="shared" si="34"/>
        <v>13.27746435</v>
      </c>
      <c r="AV56" s="620">
        <f t="shared" si="34"/>
        <v>13.54109101</v>
      </c>
      <c r="AW56" s="620">
        <f t="shared" si="34"/>
        <v>13.80471767</v>
      </c>
      <c r="AX56" s="620">
        <f t="shared" si="34"/>
        <v>14.06834434</v>
      </c>
      <c r="AY56" s="620">
        <f t="shared" si="34"/>
        <v>14.331971</v>
      </c>
      <c r="AZ56" s="620">
        <f t="shared" si="34"/>
        <v>14.59559766</v>
      </c>
      <c r="BA56" s="620">
        <f t="shared" si="34"/>
        <v>14.59559766</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0.8767858501</v>
      </c>
      <c r="D57" s="622">
        <f t="shared" si="35"/>
        <v>1.325638464</v>
      </c>
      <c r="E57" s="622">
        <f t="shared" si="35"/>
        <v>1.336015972</v>
      </c>
      <c r="F57" s="622">
        <f t="shared" si="35"/>
        <v>1.422068246</v>
      </c>
      <c r="G57" s="622">
        <f t="shared" si="35"/>
        <v>1.749500345</v>
      </c>
      <c r="H57" s="622">
        <f t="shared" si="35"/>
        <v>2.309615117</v>
      </c>
      <c r="I57" s="622">
        <f t="shared" si="35"/>
        <v>2.611990401</v>
      </c>
      <c r="J57" s="622">
        <f t="shared" si="35"/>
        <v>2.396494543</v>
      </c>
      <c r="K57" s="622">
        <f t="shared" si="35"/>
        <v>3.027956579</v>
      </c>
      <c r="L57" s="622">
        <f t="shared" si="35"/>
        <v>3.295962336</v>
      </c>
      <c r="M57" s="622">
        <f t="shared" si="35"/>
        <v>3.422272912</v>
      </c>
      <c r="N57" s="622">
        <f t="shared" si="35"/>
        <v>3.474071855</v>
      </c>
      <c r="O57" s="622">
        <f t="shared" si="35"/>
        <v>3.436968293</v>
      </c>
      <c r="P57" s="622">
        <f t="shared" si="35"/>
        <v>3.49660632</v>
      </c>
      <c r="Q57" s="622">
        <f t="shared" si="35"/>
        <v>3.780335702</v>
      </c>
      <c r="R57" s="622">
        <f t="shared" si="35"/>
        <v>4.095367186</v>
      </c>
      <c r="S57" s="622">
        <f t="shared" si="35"/>
        <v>4.514207283</v>
      </c>
      <c r="T57" s="620">
        <f t="shared" ref="T57:BA57" si="36">(average($O45:$S45)/100/10^9*S$2*10^9)</f>
        <v>3.758063787</v>
      </c>
      <c r="U57" s="620">
        <f t="shared" si="36"/>
        <v>3.775739771</v>
      </c>
      <c r="V57" s="620">
        <f t="shared" si="36"/>
        <v>3.960841123</v>
      </c>
      <c r="W57" s="620">
        <f t="shared" si="36"/>
        <v>3.966560649</v>
      </c>
      <c r="X57" s="620">
        <f t="shared" si="36"/>
        <v>3.966560649</v>
      </c>
      <c r="Y57" s="620">
        <f t="shared" si="36"/>
        <v>3.991199395</v>
      </c>
      <c r="Z57" s="620">
        <f t="shared" si="36"/>
        <v>4.01583814</v>
      </c>
      <c r="AA57" s="620">
        <f t="shared" si="36"/>
        <v>4.040476886</v>
      </c>
      <c r="AB57" s="620">
        <f t="shared" si="36"/>
        <v>4.065115632</v>
      </c>
      <c r="AC57" s="620">
        <f t="shared" si="36"/>
        <v>4.089754378</v>
      </c>
      <c r="AD57" s="620">
        <f t="shared" si="36"/>
        <v>4.114393123</v>
      </c>
      <c r="AE57" s="620">
        <f t="shared" si="36"/>
        <v>4.139031869</v>
      </c>
      <c r="AF57" s="620">
        <f t="shared" si="36"/>
        <v>4.163670615</v>
      </c>
      <c r="AG57" s="620">
        <f t="shared" si="36"/>
        <v>4.188309361</v>
      </c>
      <c r="AH57" s="620">
        <f t="shared" si="36"/>
        <v>4.212948106</v>
      </c>
      <c r="AI57" s="620">
        <f t="shared" si="36"/>
        <v>4.237586852</v>
      </c>
      <c r="AJ57" s="620">
        <f t="shared" si="36"/>
        <v>4.262225598</v>
      </c>
      <c r="AK57" s="620">
        <f t="shared" si="36"/>
        <v>4.286864344</v>
      </c>
      <c r="AL57" s="620">
        <f t="shared" si="36"/>
        <v>4.31150309</v>
      </c>
      <c r="AM57" s="620">
        <f t="shared" si="36"/>
        <v>4.336141835</v>
      </c>
      <c r="AN57" s="620">
        <f t="shared" si="36"/>
        <v>4.360780581</v>
      </c>
      <c r="AO57" s="620">
        <f t="shared" si="36"/>
        <v>4.385419327</v>
      </c>
      <c r="AP57" s="620">
        <f t="shared" si="36"/>
        <v>4.410058073</v>
      </c>
      <c r="AQ57" s="620">
        <f t="shared" si="36"/>
        <v>4.434696818</v>
      </c>
      <c r="AR57" s="620">
        <f t="shared" si="36"/>
        <v>4.459335564</v>
      </c>
      <c r="AS57" s="620">
        <f t="shared" si="36"/>
        <v>4.48397431</v>
      </c>
      <c r="AT57" s="620">
        <f t="shared" si="36"/>
        <v>4.508613056</v>
      </c>
      <c r="AU57" s="620">
        <f t="shared" si="36"/>
        <v>4.533251801</v>
      </c>
      <c r="AV57" s="620">
        <f t="shared" si="36"/>
        <v>4.557890547</v>
      </c>
      <c r="AW57" s="620">
        <f t="shared" si="36"/>
        <v>4.582529293</v>
      </c>
      <c r="AX57" s="620">
        <f t="shared" si="36"/>
        <v>4.607168039</v>
      </c>
      <c r="AY57" s="620">
        <f t="shared" si="36"/>
        <v>4.631806785</v>
      </c>
      <c r="AZ57" s="620">
        <f t="shared" si="36"/>
        <v>4.65644553</v>
      </c>
      <c r="BA57" s="620">
        <f t="shared" si="36"/>
        <v>4.681084276</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9.451164835</v>
      </c>
      <c r="D58" s="622">
        <f t="shared" si="37"/>
        <v>9.106506763</v>
      </c>
      <c r="E58" s="622">
        <f t="shared" si="37"/>
        <v>8.375627575</v>
      </c>
      <c r="F58" s="622">
        <f t="shared" si="37"/>
        <v>8.869767156</v>
      </c>
      <c r="G58" s="622">
        <f t="shared" si="37"/>
        <v>8.356676705</v>
      </c>
      <c r="H58" s="622">
        <f t="shared" si="37"/>
        <v>8.634369381</v>
      </c>
      <c r="I58" s="622">
        <f t="shared" si="37"/>
        <v>9.713911238</v>
      </c>
      <c r="J58" s="622">
        <f t="shared" si="37"/>
        <v>9.25667229</v>
      </c>
      <c r="K58" s="622">
        <f t="shared" si="37"/>
        <v>9.191450675</v>
      </c>
      <c r="L58" s="622">
        <f t="shared" si="37"/>
        <v>9.216997033</v>
      </c>
      <c r="M58" s="622">
        <f t="shared" si="37"/>
        <v>9.358927184</v>
      </c>
      <c r="N58" s="622">
        <f t="shared" si="37"/>
        <v>9.515826787</v>
      </c>
      <c r="O58" s="622">
        <f t="shared" si="37"/>
        <v>9.502707465</v>
      </c>
      <c r="P58" s="622">
        <f t="shared" si="37"/>
        <v>9.617190087</v>
      </c>
      <c r="Q58" s="622">
        <f t="shared" si="37"/>
        <v>9.556973835</v>
      </c>
      <c r="R58" s="622">
        <f t="shared" si="37"/>
        <v>9.498420841</v>
      </c>
      <c r="S58" s="622">
        <f t="shared" si="37"/>
        <v>9.387638402</v>
      </c>
      <c r="T58" s="620">
        <f t="shared" ref="T58:BA58" si="38">(average($O46:$S46)/100/10^9*S$2*10^9)</f>
        <v>9.234334471</v>
      </c>
      <c r="U58" s="620">
        <f t="shared" si="38"/>
        <v>9.277767994</v>
      </c>
      <c r="V58" s="620">
        <f t="shared" si="38"/>
        <v>9.732600027</v>
      </c>
      <c r="W58" s="620">
        <f t="shared" si="38"/>
        <v>9.746654078</v>
      </c>
      <c r="X58" s="620">
        <f t="shared" si="38"/>
        <v>9.746654078</v>
      </c>
      <c r="Y58" s="620">
        <f t="shared" si="38"/>
        <v>9.807196536</v>
      </c>
      <c r="Z58" s="620">
        <f t="shared" si="38"/>
        <v>9.867738994</v>
      </c>
      <c r="AA58" s="620">
        <f t="shared" si="38"/>
        <v>9.928281452</v>
      </c>
      <c r="AB58" s="620">
        <f t="shared" si="38"/>
        <v>9.98882391</v>
      </c>
      <c r="AC58" s="620">
        <f t="shared" si="38"/>
        <v>10.04936637</v>
      </c>
      <c r="AD58" s="620">
        <f t="shared" si="38"/>
        <v>10.10990883</v>
      </c>
      <c r="AE58" s="620">
        <f t="shared" si="38"/>
        <v>10.17045128</v>
      </c>
      <c r="AF58" s="620">
        <f t="shared" si="38"/>
        <v>10.23099374</v>
      </c>
      <c r="AG58" s="620">
        <f t="shared" si="38"/>
        <v>10.2915362</v>
      </c>
      <c r="AH58" s="620">
        <f t="shared" si="38"/>
        <v>10.35207866</v>
      </c>
      <c r="AI58" s="620">
        <f t="shared" si="38"/>
        <v>10.41262112</v>
      </c>
      <c r="AJ58" s="620">
        <f t="shared" si="38"/>
        <v>10.47316357</v>
      </c>
      <c r="AK58" s="620">
        <f t="shared" si="38"/>
        <v>10.53370603</v>
      </c>
      <c r="AL58" s="620">
        <f t="shared" si="38"/>
        <v>10.59424849</v>
      </c>
      <c r="AM58" s="620">
        <f t="shared" si="38"/>
        <v>10.65479095</v>
      </c>
      <c r="AN58" s="620">
        <f t="shared" si="38"/>
        <v>10.71533341</v>
      </c>
      <c r="AO58" s="620">
        <f t="shared" si="38"/>
        <v>10.77587587</v>
      </c>
      <c r="AP58" s="620">
        <f t="shared" si="38"/>
        <v>10.83641832</v>
      </c>
      <c r="AQ58" s="620">
        <f t="shared" si="38"/>
        <v>10.89696078</v>
      </c>
      <c r="AR58" s="620">
        <f t="shared" si="38"/>
        <v>10.95750324</v>
      </c>
      <c r="AS58" s="620">
        <f t="shared" si="38"/>
        <v>11.0180457</v>
      </c>
      <c r="AT58" s="620">
        <f t="shared" si="38"/>
        <v>11.07858816</v>
      </c>
      <c r="AU58" s="620">
        <f t="shared" si="38"/>
        <v>11.13913061</v>
      </c>
      <c r="AV58" s="620">
        <f t="shared" si="38"/>
        <v>11.19967307</v>
      </c>
      <c r="AW58" s="620">
        <f t="shared" si="38"/>
        <v>11.26021553</v>
      </c>
      <c r="AX58" s="620">
        <f t="shared" si="38"/>
        <v>11.32075799</v>
      </c>
      <c r="AY58" s="620">
        <f t="shared" si="38"/>
        <v>11.38130045</v>
      </c>
      <c r="AZ58" s="620">
        <f t="shared" si="38"/>
        <v>11.4418429</v>
      </c>
      <c r="BA58" s="620">
        <f t="shared" si="38"/>
        <v>11.50238536</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29.49400531</v>
      </c>
      <c r="D60" s="621">
        <f>average(O45:S45)/100*10000</f>
        <v>57.79814344</v>
      </c>
      <c r="E60" s="621">
        <f>average(O44:S44)</f>
        <v>70.42906174</v>
      </c>
      <c r="F60" s="621">
        <f>average(O46:S46)/100*10000</f>
        <v>142.0219077</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3.366610252</v>
      </c>
      <c r="D65" s="630">
        <f t="shared" si="39"/>
        <v>3.318176916</v>
      </c>
      <c r="E65" s="630">
        <f t="shared" si="39"/>
        <v>3.261443298</v>
      </c>
      <c r="F65" s="630">
        <f t="shared" si="39"/>
        <v>3.230872526</v>
      </c>
      <c r="G65" s="630">
        <f t="shared" si="39"/>
        <v>3.217342654</v>
      </c>
      <c r="H65" s="630">
        <f t="shared" si="39"/>
        <v>3.198568246</v>
      </c>
      <c r="I65" s="630">
        <f t="shared" si="39"/>
        <v>3.203065368</v>
      </c>
      <c r="J65" s="630">
        <f t="shared" si="39"/>
        <v>3.187706106</v>
      </c>
      <c r="K65" s="630">
        <f t="shared" si="39"/>
        <v>3.202160242</v>
      </c>
      <c r="L65" s="630">
        <f t="shared" si="39"/>
        <v>3.261959397</v>
      </c>
      <c r="M65" s="630">
        <f t="shared" si="39"/>
        <v>2.930796307</v>
      </c>
      <c r="N65" s="630">
        <f t="shared" si="39"/>
        <v>3.242639643</v>
      </c>
      <c r="O65" s="630">
        <f t="shared" si="39"/>
        <v>3.256456196</v>
      </c>
      <c r="P65" s="630">
        <f t="shared" si="39"/>
        <v>3.259245884</v>
      </c>
      <c r="Q65" s="630">
        <f t="shared" si="39"/>
        <v>3.261160501</v>
      </c>
      <c r="R65" s="630">
        <f t="shared" si="39"/>
        <v>3.2686557</v>
      </c>
      <c r="S65" s="630">
        <f t="shared" si="39"/>
        <v>3.259268719</v>
      </c>
      <c r="T65" s="630">
        <f t="shared" si="39"/>
        <v>3.215815843</v>
      </c>
      <c r="U65" s="630">
        <f t="shared" si="39"/>
        <v>3.215815843</v>
      </c>
      <c r="V65" s="630">
        <f t="shared" si="39"/>
        <v>3.215815843</v>
      </c>
      <c r="W65" s="630">
        <f t="shared" si="39"/>
        <v>3.215815843</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0.3369980232</v>
      </c>
      <c r="D67" s="410">
        <f t="shared" si="40"/>
        <v>0.3321498414</v>
      </c>
      <c r="E67" s="410">
        <f t="shared" si="40"/>
        <v>0.3264708006</v>
      </c>
      <c r="F67" s="410">
        <f t="shared" si="40"/>
        <v>0.3234106632</v>
      </c>
      <c r="G67" s="410">
        <f t="shared" si="40"/>
        <v>0.3220563218</v>
      </c>
      <c r="H67" s="410">
        <f t="shared" si="40"/>
        <v>0.3201770016</v>
      </c>
      <c r="I67" s="410">
        <f t="shared" si="40"/>
        <v>0.320627164</v>
      </c>
      <c r="J67" s="410">
        <f t="shared" si="40"/>
        <v>0.3190897003</v>
      </c>
      <c r="K67" s="410">
        <f t="shared" si="40"/>
        <v>0.3205365608</v>
      </c>
      <c r="L67" s="410">
        <f t="shared" si="40"/>
        <v>0.3265224622</v>
      </c>
      <c r="M67" s="410">
        <f t="shared" si="40"/>
        <v>0.2933730037</v>
      </c>
      <c r="N67" s="410">
        <f t="shared" si="40"/>
        <v>0.3245885529</v>
      </c>
      <c r="O67" s="410">
        <f t="shared" si="40"/>
        <v>0.3259715912</v>
      </c>
      <c r="P67" s="410">
        <f t="shared" si="40"/>
        <v>0.3262508392</v>
      </c>
      <c r="Q67" s="410">
        <f t="shared" si="40"/>
        <v>0.3264424926</v>
      </c>
      <c r="R67" s="410">
        <f t="shared" si="40"/>
        <v>0.3271927628</v>
      </c>
      <c r="S67" s="410">
        <f t="shared" si="40"/>
        <v>0.326253125</v>
      </c>
      <c r="T67" s="410">
        <f t="shared" si="40"/>
        <v>0.3219034878</v>
      </c>
      <c r="U67" s="410">
        <f t="shared" si="40"/>
        <v>0.3219034878</v>
      </c>
      <c r="V67" s="410">
        <f t="shared" si="40"/>
        <v>0.3219034878</v>
      </c>
      <c r="W67" s="410">
        <f t="shared" si="40"/>
        <v>0.3219034878</v>
      </c>
      <c r="X67" s="410">
        <f t="shared" si="40"/>
        <v>0.3219034878</v>
      </c>
      <c r="Y67" s="410">
        <f t="shared" si="40"/>
        <v>0.3219034878</v>
      </c>
      <c r="Z67" s="410">
        <f t="shared" si="40"/>
        <v>0.3219034878</v>
      </c>
      <c r="AA67" s="410">
        <f t="shared" si="40"/>
        <v>0.3219034878</v>
      </c>
      <c r="AB67" s="410">
        <f t="shared" si="40"/>
        <v>0.3219034878</v>
      </c>
      <c r="AC67" s="410">
        <f t="shared" si="40"/>
        <v>0.3219034878</v>
      </c>
      <c r="AD67" s="410">
        <f t="shared" si="40"/>
        <v>0.3219034878</v>
      </c>
      <c r="AE67" s="410">
        <f t="shared" si="40"/>
        <v>0.3219034878</v>
      </c>
      <c r="AF67" s="410">
        <f t="shared" si="40"/>
        <v>0.3219034878</v>
      </c>
      <c r="AG67" s="410">
        <f t="shared" si="40"/>
        <v>0.3219034878</v>
      </c>
      <c r="AH67" s="410">
        <f t="shared" si="40"/>
        <v>0.3219034878</v>
      </c>
      <c r="AI67" s="410">
        <f t="shared" si="40"/>
        <v>0.3219034878</v>
      </c>
      <c r="AJ67" s="410">
        <f t="shared" si="40"/>
        <v>0.3219034878</v>
      </c>
      <c r="AK67" s="410">
        <f t="shared" si="40"/>
        <v>0.3219034878</v>
      </c>
      <c r="AL67" s="410">
        <f t="shared" si="40"/>
        <v>0.3219034878</v>
      </c>
      <c r="AM67" s="410">
        <f t="shared" si="40"/>
        <v>0.3219034878</v>
      </c>
      <c r="AN67" s="410">
        <f t="shared" si="40"/>
        <v>0.3219034878</v>
      </c>
      <c r="AO67" s="410">
        <f t="shared" si="40"/>
        <v>0.3219034878</v>
      </c>
      <c r="AP67" s="410">
        <f t="shared" si="40"/>
        <v>0.3219034878</v>
      </c>
      <c r="AQ67" s="410">
        <f t="shared" si="40"/>
        <v>0.3219034878</v>
      </c>
      <c r="AR67" s="410">
        <f t="shared" si="40"/>
        <v>0.3219034878</v>
      </c>
      <c r="AS67" s="410">
        <f t="shared" si="40"/>
        <v>0.3219034878</v>
      </c>
      <c r="AT67" s="410">
        <f t="shared" si="40"/>
        <v>0.3219034878</v>
      </c>
      <c r="AU67" s="410">
        <f t="shared" si="40"/>
        <v>0.3219034878</v>
      </c>
      <c r="AV67" s="410">
        <f t="shared" si="40"/>
        <v>0.3219034878</v>
      </c>
      <c r="AW67" s="410">
        <f t="shared" si="40"/>
        <v>0.3219034878</v>
      </c>
      <c r="AX67" s="410">
        <f t="shared" si="40"/>
        <v>0.3219034878</v>
      </c>
      <c r="AY67" s="410">
        <f t="shared" si="40"/>
        <v>0.3219034878</v>
      </c>
      <c r="AZ67" s="410">
        <f t="shared" si="40"/>
        <v>0.3219034878</v>
      </c>
      <c r="BA67" s="410">
        <f t="shared" si="40"/>
        <v>0.3219034878</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6.5</v>
      </c>
      <c r="K21" s="637">
        <f>LOOKUP($AZ$22,'Assumptions (T&amp;D) old'!$B$29:$B$36,'Assumptions (T&amp;D) old'!$C$29:$C$36)</f>
        <v>6.5</v>
      </c>
      <c r="L21" s="637">
        <f>LOOKUP($AZ$22,'Assumptions (T&amp;D) old'!$B$29:$B$36,'Assumptions (T&amp;D) old'!$C$29:$C$36)</f>
        <v>6.5</v>
      </c>
      <c r="M21" s="637">
        <f>LOOKUP($AZ$22,'Assumptions (T&amp;D) old'!$B$29:$B$36,'Assumptions (T&amp;D) old'!$C$29:$C$36)</f>
        <v>6.5</v>
      </c>
      <c r="N21" s="637">
        <f>LOOKUP($AZ$22,'Assumptions (T&amp;D) old'!$B$29:$B$36,'Assumptions (T&amp;D) old'!$C$29:$C$36)</f>
        <v>6.5</v>
      </c>
      <c r="O21" s="637">
        <f>LOOKUP($AZ$22,'Assumptions (T&amp;D) old'!$B$29:$B$36,'Assumptions (T&amp;D) old'!$C$29:$C$36)</f>
        <v>6.5</v>
      </c>
      <c r="P21" s="637">
        <f>LOOKUP($AZ$22,'Assumptions (T&amp;D) old'!$B$29:$B$36,'Assumptions (T&amp;D) old'!$C$29:$C$36)</f>
        <v>6.5</v>
      </c>
      <c r="Q21" s="637">
        <f>LOOKUP($AZ$22,'Assumptions (T&amp;D) old'!$B$29:$B$36,'Assumptions (T&amp;D) old'!$C$29:$C$36)</f>
        <v>6.5</v>
      </c>
      <c r="R21" s="637">
        <f>LOOKUP($AZ$22,'Assumptions (T&amp;D) old'!$B$29:$B$36,'Assumptions (T&amp;D) old'!$C$29:$C$36)</f>
        <v>6.5</v>
      </c>
      <c r="S21" s="637">
        <f>LOOKUP($AZ$22,'Assumptions (T&amp;D) old'!$B$29:$B$36,'Assumptions (T&amp;D) old'!$C$29:$C$36)</f>
        <v>6.5</v>
      </c>
      <c r="T21" s="637">
        <f>LOOKUP($AZ$22,'Assumptions (T&amp;D) old'!$B$29:$B$36,'Assumptions (T&amp;D) old'!$C$29:$C$36)</f>
        <v>6.5</v>
      </c>
      <c r="U21" s="637">
        <f>LOOKUP($AZ$22,'Assumptions (T&amp;D) old'!$B$29:$B$36,'Assumptions (T&amp;D) old'!$C$29:$C$36)</f>
        <v>6.5</v>
      </c>
      <c r="V21" s="637">
        <f>LOOKUP($AZ$22,'Assumptions (T&amp;D) old'!$B$29:$B$36,'Assumptions (T&amp;D) old'!$C$29:$C$36)</f>
        <v>6.5</v>
      </c>
      <c r="W21" s="637">
        <f>LOOKUP($AZ$22,'Assumptions (T&amp;D) old'!$B$29:$B$36,'Assumptions (T&amp;D) old'!$C$29:$C$36)</f>
        <v>6.5</v>
      </c>
      <c r="X21" s="637">
        <f>LOOKUP($AZ$22,'Assumptions (T&amp;D) old'!$B$29:$B$36,'Assumptions (T&amp;D) old'!$C$29:$C$36)</f>
        <v>6.5</v>
      </c>
      <c r="Y21" s="637">
        <f>LOOKUP($AZ$22,'Assumptions (T&amp;D) old'!$B$29:$B$36,'Assumptions (T&amp;D) old'!$C$29:$C$36)</f>
        <v>6.5</v>
      </c>
      <c r="Z21" s="637">
        <f>LOOKUP($AZ$22,'Assumptions (T&amp;D) old'!$B$29:$B$36,'Assumptions (T&amp;D) old'!$C$29:$C$36)</f>
        <v>6.5</v>
      </c>
      <c r="AA21" s="637">
        <f>LOOKUP($AZ$22,'Assumptions (T&amp;D) old'!$B$29:$B$36,'Assumptions (T&amp;D) old'!$C$29:$C$36)</f>
        <v>6.5</v>
      </c>
      <c r="AB21" s="637">
        <f>LOOKUP($AZ$22,'Assumptions (T&amp;D) old'!$B$29:$B$36,'Assumptions (T&amp;D) old'!$C$29:$C$36)</f>
        <v>6.5</v>
      </c>
      <c r="AC21" s="637">
        <f>LOOKUP($AZ$22,'Assumptions (T&amp;D) old'!$B$29:$B$36,'Assumptions (T&amp;D) old'!$C$29:$C$36)</f>
        <v>6.5</v>
      </c>
      <c r="AD21" s="637">
        <f>LOOKUP($AZ$22,'Assumptions (T&amp;D) old'!$B$29:$B$36,'Assumptions (T&amp;D) old'!$C$29:$C$36)</f>
        <v>6.5</v>
      </c>
      <c r="AE21" s="637">
        <f>LOOKUP($AZ$22,'Assumptions (T&amp;D) old'!$B$29:$B$36,'Assumptions (T&amp;D) old'!$C$29:$C$36)</f>
        <v>6.5</v>
      </c>
      <c r="AF21" s="637">
        <f>LOOKUP($AZ$22,'Assumptions (T&amp;D) old'!$B$29:$B$36,'Assumptions (T&amp;D) old'!$C$29:$C$36)</f>
        <v>6.5</v>
      </c>
      <c r="AG21" s="637">
        <f>LOOKUP($AZ$22,'Assumptions (T&amp;D) old'!$B$29:$B$36,'Assumptions (T&amp;D) old'!$C$29:$C$36)</f>
        <v>6.5</v>
      </c>
      <c r="AH21" s="637">
        <f>LOOKUP($AZ$22,'Assumptions (T&amp;D) old'!$B$29:$B$36,'Assumptions (T&amp;D) old'!$C$29:$C$36)</f>
        <v>6.5</v>
      </c>
      <c r="AI21" s="637">
        <f>LOOKUP($AZ$22,'Assumptions (T&amp;D) old'!$B$29:$B$36,'Assumptions (T&amp;D) old'!$C$29:$C$36)</f>
        <v>6.5</v>
      </c>
      <c r="AJ21" s="637">
        <f>LOOKUP($AZ$22,'Assumptions (T&amp;D) old'!$B$29:$B$36,'Assumptions (T&amp;D) old'!$C$29:$C$36)</f>
        <v>6.5</v>
      </c>
      <c r="AK21" s="637">
        <f>LOOKUP($AZ$22,'Assumptions (T&amp;D) old'!$B$29:$B$36,'Assumptions (T&amp;D) old'!$C$29:$C$36)</f>
        <v>6.5</v>
      </c>
      <c r="AL21" s="637">
        <f>LOOKUP($AZ$22,'Assumptions (T&amp;D) old'!$B$29:$B$36,'Assumptions (T&amp;D) old'!$C$29:$C$36)</f>
        <v>6.5</v>
      </c>
      <c r="AM21" s="637">
        <f>LOOKUP($AZ$22,'Assumptions (T&amp;D) old'!$B$29:$B$36,'Assumptions (T&amp;D) old'!$C$29:$C$36)</f>
        <v>6.5</v>
      </c>
      <c r="AN21" s="637">
        <f>LOOKUP($AZ$22,'Assumptions (T&amp;D) old'!$B$29:$B$36,'Assumptions (T&amp;D) old'!$C$29:$C$36)</f>
        <v>6.5</v>
      </c>
      <c r="AO21" s="637">
        <f>LOOKUP($AZ$22,'Assumptions (T&amp;D) old'!$B$29:$B$36,'Assumptions (T&amp;D) old'!$C$29:$C$36)</f>
        <v>6.5</v>
      </c>
      <c r="AP21" s="637">
        <f>LOOKUP($AZ$22,'Assumptions (T&amp;D) old'!$B$29:$B$36,'Assumptions (T&amp;D) old'!$C$29:$C$36)</f>
        <v>6.5</v>
      </c>
      <c r="AQ21" s="637">
        <f>LOOKUP($AZ$22,'Assumptions (T&amp;D) old'!$B$29:$B$36,'Assumptions (T&amp;D) old'!$C$29:$C$36)</f>
        <v>6.5</v>
      </c>
      <c r="AR21" s="637">
        <f>LOOKUP($AZ$22,'Assumptions (T&amp;D) old'!$B$29:$B$36,'Assumptions (T&amp;D) old'!$C$29:$C$36)</f>
        <v>6.5</v>
      </c>
      <c r="AS21" s="637">
        <f>LOOKUP($AZ$22,'Assumptions (T&amp;D) old'!$B$29:$B$36,'Assumptions (T&amp;D) old'!$C$29:$C$36)</f>
        <v>6.5</v>
      </c>
      <c r="AT21" s="637">
        <f>LOOKUP($AZ$22,'Assumptions (T&amp;D) old'!$B$29:$B$36,'Assumptions (T&amp;D) old'!$C$29:$C$36)</f>
        <v>6.5</v>
      </c>
      <c r="AU21" s="637">
        <f>LOOKUP($AZ$22,'Assumptions (T&amp;D) old'!$B$29:$B$36,'Assumptions (T&amp;D) old'!$C$29:$C$36)</f>
        <v>6.5</v>
      </c>
      <c r="AV21" s="637">
        <f>LOOKUP($AZ$22,'Assumptions (T&amp;D) old'!$B$29:$B$36,'Assumptions (T&amp;D) old'!$C$29:$C$36)</f>
        <v>6.5</v>
      </c>
      <c r="AW21" s="637">
        <f>LOOKUP($AZ$22,'Assumptions (T&amp;D) old'!$B$29:$B$36,'Assumptions (T&amp;D) old'!$C$29:$C$36)</f>
        <v>6.5</v>
      </c>
      <c r="AX21" s="637">
        <f>LOOKUP($AZ$22,'Assumptions (T&amp;D) old'!$B$29:$B$36,'Assumptions (T&amp;D) old'!$C$29:$C$36)</f>
        <v>6.5</v>
      </c>
      <c r="AY21" s="637">
        <f>LOOKUP($AZ$22,'Assumptions (T&amp;D) old'!$B$29:$B$36,'Assumptions (T&amp;D) old'!$C$29:$C$36)</f>
        <v>6.5</v>
      </c>
      <c r="AZ21" s="637">
        <f>LOOKUP($AZ$22,'Assumptions (T&amp;D) old'!$B$29:$B$36,'Assumptions (T&amp;D) old'!$C$29:$C$36)</f>
        <v>6.5</v>
      </c>
    </row>
    <row r="22">
      <c r="A22" s="78" t="s">
        <v>828</v>
      </c>
      <c r="B22" s="642">
        <f>(Model!C673+Model!C898)/SUM(Model!C9,Model!C428,Model!C673,Model!C898,Model!C1123,Model!C1350)</f>
        <v>0.001946405107</v>
      </c>
      <c r="C22" s="642">
        <f>(Model!D673+Model!D898)/SUM(Model!D9,Model!D428,Model!D673,Model!D898,Model!D1123,Model!D1350)</f>
        <v>0.002318736886</v>
      </c>
      <c r="D22" s="642">
        <f>(Model!E673+Model!E898)/SUM(Model!E9,Model!E428,Model!E673,Model!E898,Model!E1123,Model!E1350)</f>
        <v>0.002857581473</v>
      </c>
      <c r="E22" s="642">
        <f>(Model!F673+Model!F898)/SUM(Model!F9,Model!F428,Model!F673,Model!F898,Model!F1123,Model!F1350)</f>
        <v>0.003164613136</v>
      </c>
      <c r="F22" s="642">
        <f>(Model!G673+Model!G898)/SUM(Model!G9,Model!G428,Model!G673,Model!G898,Model!G1123,Model!G1350)</f>
        <v>0.003062927172</v>
      </c>
      <c r="G22" s="644">
        <f>(Model!H673+Model!H898)/SUM(Model!H9,Model!H428,Model!H673,Model!H898,Model!H1123,Model!H1350)</f>
        <v>0.005071110515</v>
      </c>
      <c r="H22" s="644">
        <f>(Model!I673+Model!I898)/SUM(Model!I9,Model!I428,Model!I673,Model!I898,Model!I1123,Model!I1350)</f>
        <v>0.007001955297</v>
      </c>
      <c r="I22" s="644">
        <f>(Model!J673+Model!J898)/SUM(Model!J9,Model!J428,Model!J673,Model!J898,Model!J1123,Model!J1350)</f>
        <v>0.008857589281</v>
      </c>
      <c r="J22" s="644">
        <f>(Model!K673+Model!K898)/SUM(Model!K9,Model!K428,Model!K673,Model!K898,Model!K1123,Model!K1350)</f>
        <v>0.01705974201</v>
      </c>
      <c r="K22" s="642">
        <f>(Model!L673+Model!L898)/SUM(Model!L9,Model!L428,Model!L673,Model!L898,Model!L1123,Model!L1350)</f>
        <v>0.02839314019</v>
      </c>
      <c r="L22" s="642">
        <f>(Model!M673+Model!M898)/SUM(Model!M9,Model!M428,Model!M673,Model!M898,Model!M1123,Model!M1350)</f>
        <v>0.03423282616</v>
      </c>
      <c r="M22" s="642">
        <f>(Model!N673+Model!N898)/SUM(Model!N9,Model!N428,Model!N673,Model!N898,Model!N1123,Model!N1350)</f>
        <v>0.04342871912</v>
      </c>
      <c r="N22" s="642">
        <f>(Model!O673+Model!O898)/SUM(Model!O9,Model!O428,Model!O673,Model!O898,Model!O1123,Model!O1350)</f>
        <v>0.05519750224</v>
      </c>
      <c r="O22" s="642">
        <f>(Model!P673+Model!P898)/SUM(Model!P9,Model!P428,Model!P673,Model!P898,Model!P1123,Model!P1350)</f>
        <v>0.06351035429</v>
      </c>
      <c r="P22" s="642">
        <f>(Model!Q673+Model!Q898)/SUM(Model!Q9,Model!Q428,Model!Q673,Model!Q898,Model!Q1123,Model!Q1350)</f>
        <v>0.06899394069</v>
      </c>
      <c r="Q22" s="642">
        <f>(Model!R673+Model!R898)/SUM(Model!R9,Model!R428,Model!R673,Model!R898,Model!R1123,Model!R1350)</f>
        <v>0.07666401139</v>
      </c>
      <c r="R22" s="642">
        <f>(Model!S673+Model!S898)/SUM(Model!S9,Model!S428,Model!S673,Model!S898,Model!S1123,Model!S1350)</f>
        <v>0.08259203444</v>
      </c>
      <c r="S22" s="642">
        <f>(Model!T673+Model!T898)/SUM(Model!T9,Model!T428,Model!T673,Model!T898,Model!T1123,Model!T1350)</f>
        <v>0.09231125388</v>
      </c>
      <c r="T22" s="642">
        <f>(Model!U673+Model!U898)/SUM(Model!U9,Model!U428,Model!U673,Model!U898,Model!U1123,Model!U1350)</f>
        <v>0.0896824115</v>
      </c>
      <c r="U22" s="642">
        <f>(Model!V673+Model!V898)/SUM(Model!V9,Model!V428,Model!V673,Model!V898,Model!V1123,Model!V1350)</f>
        <v>0.09100546982</v>
      </c>
      <c r="V22" s="642">
        <f>(Model!W673+Model!W898)/SUM(Model!W9,Model!W428,Model!W673,Model!W898,Model!W1123,Model!W1350)</f>
        <v>0.09100546982</v>
      </c>
      <c r="W22" s="642">
        <f>(Model!X673+Model!X898)/SUM(Model!X9,Model!X428,Model!X673,Model!X898,Model!X1123,Model!X1350)</f>
        <v>0.1075074423</v>
      </c>
      <c r="X22" s="642">
        <f>(Model!Y673+Model!Y898)/SUM(Model!Y9,Model!Y428,Model!Y673,Model!Y898,Model!Y1123,Model!Y1350)</f>
        <v>0.1239274835</v>
      </c>
      <c r="Y22" s="642">
        <f>(Model!Z673+Model!Z898)/SUM(Model!Z9,Model!Z428,Model!Z673,Model!Z898,Model!Z1123,Model!Z1350)</f>
        <v>0.1402662023</v>
      </c>
      <c r="Z22" s="642">
        <f>(Model!AA673+Model!AA898)/SUM(Model!AA9,Model!AA428,Model!AA673,Model!AA898,Model!AA1123,Model!AA1350)</f>
        <v>0.1565242012</v>
      </c>
      <c r="AA22" s="642">
        <f>(Model!AB673+Model!AB898)/SUM(Model!AB9,Model!AB428,Model!AB673,Model!AB898,Model!AB1123,Model!AB1350)</f>
        <v>0.1727020769</v>
      </c>
      <c r="AB22" s="642">
        <f>(Model!AC673+Model!AC898)/SUM(Model!AC9,Model!AC428,Model!AC673,Model!AC898,Model!AC1123,Model!AC1350)</f>
        <v>0.1888004203</v>
      </c>
      <c r="AC22" s="642">
        <f>(Model!AD673+Model!AD898)/SUM(Model!AD9,Model!AD428,Model!AD673,Model!AD898,Model!AD1123,Model!AD1350)</f>
        <v>0.2048198164</v>
      </c>
      <c r="AD22" s="642">
        <f>(Model!AE673+Model!AE898)/SUM(Model!AE9,Model!AE428,Model!AE673,Model!AE898,Model!AE1123,Model!AE1350)</f>
        <v>0.2207608446</v>
      </c>
      <c r="AE22" s="642">
        <f>(Model!AF673+Model!AF898)/SUM(Model!AF9,Model!AF428,Model!AF673,Model!AF898,Model!AF1123,Model!AF1350)</f>
        <v>0.2366240785</v>
      </c>
      <c r="AF22" s="642">
        <f>(Model!AG673+Model!AG898)/SUM(Model!AG9,Model!AG428,Model!AG673,Model!AG898,Model!AG1123,Model!AG1350)</f>
        <v>0.2524100862</v>
      </c>
      <c r="AG22" s="642">
        <f>(Model!AH673+Model!AH898)/SUM(Model!AH9,Model!AH428,Model!AH673,Model!AH898,Model!AH1123,Model!AH1350)</f>
        <v>0.2681194302</v>
      </c>
      <c r="AH22" s="642">
        <f>(Model!AI673+Model!AI898)/SUM(Model!AI9,Model!AI428,Model!AI673,Model!AI898,Model!AI1123,Model!AI1350)</f>
        <v>0.2837526678</v>
      </c>
      <c r="AI22" s="642">
        <f>(Model!AJ673+Model!AJ898)/SUM(Model!AJ9,Model!AJ428,Model!AJ673,Model!AJ898,Model!AJ1123,Model!AJ1350)</f>
        <v>0.2993103505</v>
      </c>
      <c r="AJ22" s="642">
        <f>(Model!AK673+Model!AK898)/SUM(Model!AK9,Model!AK428,Model!AK673,Model!AK898,Model!AK1123,Model!AK1350)</f>
        <v>0.3147930249</v>
      </c>
      <c r="AK22" s="642">
        <f>(Model!AL673+Model!AL898)/SUM(Model!AL9,Model!AL428,Model!AL673,Model!AL898,Model!AL1123,Model!AL1350)</f>
        <v>0.3302012321</v>
      </c>
      <c r="AL22" s="642">
        <f>(Model!AM673+Model!AM898)/SUM(Model!AM9,Model!AM428,Model!AM673,Model!AM898,Model!AM1123,Model!AM1350)</f>
        <v>0.345535508</v>
      </c>
      <c r="AM22" s="642">
        <f>(Model!AN673+Model!AN898)/SUM(Model!AN9,Model!AN428,Model!AN673,Model!AN898,Model!AN1123,Model!AN1350)</f>
        <v>0.3607963834</v>
      </c>
      <c r="AN22" s="642">
        <f>(Model!AO673+Model!AO898)/SUM(Model!AO9,Model!AO428,Model!AO673,Model!AO898,Model!AO1123,Model!AO1350)</f>
        <v>0.3759843842</v>
      </c>
      <c r="AO22" s="642">
        <f>(Model!AP673+Model!AP898)/SUM(Model!AP9,Model!AP428,Model!AP673,Model!AP898,Model!AP1123,Model!AP1350)</f>
        <v>0.391100031</v>
      </c>
      <c r="AP22" s="642">
        <f>(Model!AQ673+Model!AQ898)/SUM(Model!AQ9,Model!AQ428,Model!AQ673,Model!AQ898,Model!AQ1123,Model!AQ1350)</f>
        <v>0.4061438398</v>
      </c>
      <c r="AQ22" s="642">
        <f>(Model!AR673+Model!AR898)/SUM(Model!AR9,Model!AR428,Model!AR673,Model!AR898,Model!AR1123,Model!AR1350)</f>
        <v>0.4211163213</v>
      </c>
      <c r="AR22" s="642">
        <f>(Model!AS673+Model!AS898)/SUM(Model!AS9,Model!AS428,Model!AS673,Model!AS898,Model!AS1123,Model!AS1350)</f>
        <v>0.4360179816</v>
      </c>
      <c r="AS22" s="642">
        <f>(Model!AT673+Model!AT898)/SUM(Model!AT9,Model!AT428,Model!AT673,Model!AT898,Model!AT1123,Model!AT1350)</f>
        <v>0.4508493222</v>
      </c>
      <c r="AT22" s="642">
        <f>(Model!AU673+Model!AU898)/SUM(Model!AU9,Model!AU428,Model!AU673,Model!AU898,Model!AU1123,Model!AU1350)</f>
        <v>0.4656108394</v>
      </c>
      <c r="AU22" s="642">
        <f>(Model!AV673+Model!AV898)/SUM(Model!AV9,Model!AV428,Model!AV673,Model!AV898,Model!AV1123,Model!AV1350)</f>
        <v>0.4803030253</v>
      </c>
      <c r="AV22" s="642">
        <f>(Model!AW673+Model!AW898)/SUM(Model!AW9,Model!AW428,Model!AW673,Model!AW898,Model!AW1123,Model!AW1350)</f>
        <v>0.4949263672</v>
      </c>
      <c r="AW22" s="642">
        <f>(Model!AX673+Model!AX898)/SUM(Model!AX9,Model!AX428,Model!AX673,Model!AX898,Model!AX1123,Model!AX1350)</f>
        <v>0.5094813478</v>
      </c>
      <c r="AX22" s="642">
        <f>(Model!AY673+Model!AY898)/SUM(Model!AY9,Model!AY428,Model!AY673,Model!AY898,Model!AY1123,Model!AY1350)</f>
        <v>0.5239684453</v>
      </c>
      <c r="AY22" s="642">
        <f>(Model!AZ673+Model!AZ898)/SUM(Model!AZ9,Model!AZ428,Model!AZ673,Model!AZ898,Model!AZ1123,Model!AZ1350)</f>
        <v>0.5383881336</v>
      </c>
      <c r="AZ22" s="642">
        <f>(Model!BA673+Model!BA898)/SUM(Model!BA9,Model!BA428,Model!BA673,Model!BA898,Model!BA1123,Model!BA1350)</f>
        <v>0.552740882</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0.8435302782</v>
      </c>
      <c r="K23" s="637">
        <f t="shared" si="18"/>
        <v>0.7006331756</v>
      </c>
      <c r="L23" s="637">
        <f t="shared" si="18"/>
        <v>2.560242389</v>
      </c>
      <c r="M23" s="637">
        <f t="shared" si="18"/>
        <v>1.725750394</v>
      </c>
      <c r="N23" s="637">
        <f t="shared" si="18"/>
        <v>6.869874565</v>
      </c>
      <c r="O23" s="637">
        <f t="shared" si="18"/>
        <v>13.18054933</v>
      </c>
      <c r="P23" s="637">
        <f t="shared" si="18"/>
        <v>11.11738111</v>
      </c>
      <c r="Q23" s="637">
        <f t="shared" si="18"/>
        <v>12.70866658</v>
      </c>
      <c r="R23" s="637">
        <f t="shared" si="18"/>
        <v>12.71427769</v>
      </c>
      <c r="S23" s="637">
        <f t="shared" ref="S23:AZ23" si="19">AVERAGE(M23:R23)</f>
        <v>9.719416612</v>
      </c>
      <c r="T23" s="637">
        <f t="shared" si="19"/>
        <v>11.05169432</v>
      </c>
      <c r="U23" s="637">
        <f t="shared" si="19"/>
        <v>11.74866427</v>
      </c>
      <c r="V23" s="637">
        <f t="shared" si="19"/>
        <v>11.51001676</v>
      </c>
      <c r="W23" s="637">
        <f t="shared" si="19"/>
        <v>11.57545604</v>
      </c>
      <c r="X23" s="637">
        <f t="shared" si="19"/>
        <v>11.38658762</v>
      </c>
      <c r="Y23" s="637">
        <f t="shared" si="19"/>
        <v>11.16530594</v>
      </c>
      <c r="Z23" s="637">
        <f t="shared" si="19"/>
        <v>11.40628749</v>
      </c>
      <c r="AA23" s="637">
        <f t="shared" si="19"/>
        <v>11.46538635</v>
      </c>
      <c r="AB23" s="637">
        <f t="shared" si="19"/>
        <v>11.41817337</v>
      </c>
      <c r="AC23" s="637">
        <f t="shared" si="19"/>
        <v>11.40286613</v>
      </c>
      <c r="AD23" s="637">
        <f t="shared" si="19"/>
        <v>11.37410115</v>
      </c>
      <c r="AE23" s="637">
        <f t="shared" si="19"/>
        <v>11.37202007</v>
      </c>
      <c r="AF23" s="637">
        <f t="shared" si="19"/>
        <v>11.40647243</v>
      </c>
      <c r="AG23" s="637">
        <f t="shared" si="19"/>
        <v>11.40650325</v>
      </c>
      <c r="AH23" s="637">
        <f t="shared" si="19"/>
        <v>11.3966894</v>
      </c>
      <c r="AI23" s="637">
        <f t="shared" si="19"/>
        <v>11.39310874</v>
      </c>
      <c r="AJ23" s="637">
        <f t="shared" si="19"/>
        <v>11.39148251</v>
      </c>
      <c r="AK23" s="637">
        <f t="shared" si="19"/>
        <v>11.3943794</v>
      </c>
      <c r="AL23" s="637">
        <f t="shared" si="19"/>
        <v>11.39810595</v>
      </c>
      <c r="AM23" s="637">
        <f t="shared" si="19"/>
        <v>11.39671154</v>
      </c>
      <c r="AN23" s="637">
        <f t="shared" si="19"/>
        <v>11.39507959</v>
      </c>
      <c r="AO23" s="637">
        <f t="shared" si="19"/>
        <v>11.39481129</v>
      </c>
      <c r="AP23" s="637">
        <f t="shared" si="19"/>
        <v>11.39509505</v>
      </c>
      <c r="AQ23" s="637">
        <f t="shared" si="19"/>
        <v>11.39569714</v>
      </c>
      <c r="AR23" s="637">
        <f t="shared" si="19"/>
        <v>11.39591676</v>
      </c>
      <c r="AS23" s="637">
        <f t="shared" si="19"/>
        <v>11.39555189</v>
      </c>
      <c r="AT23" s="637">
        <f t="shared" si="19"/>
        <v>11.39535862</v>
      </c>
      <c r="AU23" s="637">
        <f t="shared" si="19"/>
        <v>11.39540512</v>
      </c>
      <c r="AV23" s="637">
        <f t="shared" si="19"/>
        <v>11.3955041</v>
      </c>
      <c r="AW23" s="637">
        <f t="shared" si="19"/>
        <v>11.39557227</v>
      </c>
      <c r="AX23" s="637">
        <f t="shared" si="19"/>
        <v>11.39555146</v>
      </c>
      <c r="AY23" s="637">
        <f t="shared" si="19"/>
        <v>11.39549058</v>
      </c>
      <c r="AZ23" s="637">
        <f t="shared" si="19"/>
        <v>11.39548036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535.3</v>
      </c>
      <c r="C27" s="647">
        <f>Model!D672</f>
        <v>650.4</v>
      </c>
      <c r="D27" s="647">
        <f>Model!E672</f>
        <v>817.8</v>
      </c>
      <c r="E27" s="647">
        <f>Model!F672</f>
        <v>1138.1</v>
      </c>
      <c r="F27" s="647">
        <f>Model!G672</f>
        <v>1336.6</v>
      </c>
      <c r="G27" s="647">
        <f>Model!H672</f>
        <v>1662.9</v>
      </c>
      <c r="H27" s="647">
        <f>Model!I672</f>
        <v>1907.9</v>
      </c>
      <c r="I27" s="647">
        <f>Model!J672</f>
        <v>3213.9</v>
      </c>
      <c r="J27" s="647">
        <f>Model!K672</f>
        <v>6022.9</v>
      </c>
      <c r="K27" s="647">
        <f>Model!L672</f>
        <v>9005.6</v>
      </c>
      <c r="L27" s="647">
        <f>Model!M672</f>
        <v>10359.1</v>
      </c>
      <c r="M27" s="647">
        <f>Model!N672</f>
        <v>12715.8</v>
      </c>
      <c r="N27" s="647">
        <f>Model!O672</f>
        <v>15316.2</v>
      </c>
      <c r="O27" s="647">
        <f>Model!P672</f>
        <v>15535.9</v>
      </c>
      <c r="P27" s="647">
        <f>Model!Q672</f>
        <v>16667.3</v>
      </c>
      <c r="Q27" s="647">
        <f>Model!R672</f>
        <v>17770.9</v>
      </c>
      <c r="R27" s="647">
        <f>Model!S672</f>
        <v>19261.7</v>
      </c>
      <c r="S27" s="647">
        <f>Model!T672</f>
        <v>20805.9</v>
      </c>
      <c r="T27" s="647">
        <f>Model!U672</f>
        <v>22703.1</v>
      </c>
      <c r="U27" s="647">
        <f>Model!V672</f>
        <v>22703.1</v>
      </c>
      <c r="V27" s="648">
        <f>Model!W672</f>
        <v>22703.1</v>
      </c>
      <c r="W27" s="648">
        <f>Model!X672</f>
        <v>24739.50555</v>
      </c>
      <c r="X27" s="648">
        <f>Model!Y672</f>
        <v>26775.9111</v>
      </c>
      <c r="Y27" s="648">
        <f>Model!Z672</f>
        <v>28812.31665</v>
      </c>
      <c r="Z27" s="648">
        <f>Model!AA672</f>
        <v>30848.72221</v>
      </c>
      <c r="AA27" s="648">
        <f>Model!AB672</f>
        <v>32885.12776</v>
      </c>
      <c r="AB27" s="648">
        <f>Model!AC672</f>
        <v>34921.53331</v>
      </c>
      <c r="AC27" s="648">
        <f>Model!AD672</f>
        <v>36957.93886</v>
      </c>
      <c r="AD27" s="648">
        <f>Model!AE672</f>
        <v>38994.34441</v>
      </c>
      <c r="AE27" s="648">
        <f>Model!AF672</f>
        <v>41030.74996</v>
      </c>
      <c r="AF27" s="648">
        <f>Model!AG672</f>
        <v>43067.15552</v>
      </c>
      <c r="AG27" s="648">
        <f>Model!AH672</f>
        <v>45103.56107</v>
      </c>
      <c r="AH27" s="648">
        <f>Model!AI672</f>
        <v>47139.96662</v>
      </c>
      <c r="AI27" s="648">
        <f>Model!AJ672</f>
        <v>49176.37217</v>
      </c>
      <c r="AJ27" s="648">
        <f>Model!AK672</f>
        <v>51212.77772</v>
      </c>
      <c r="AK27" s="648">
        <f>Model!AL672</f>
        <v>53249.18327</v>
      </c>
      <c r="AL27" s="648">
        <f>Model!AM672</f>
        <v>55285.58883</v>
      </c>
      <c r="AM27" s="648">
        <f>Model!AN672</f>
        <v>57321.99438</v>
      </c>
      <c r="AN27" s="648">
        <f>Model!AO672</f>
        <v>59358.39993</v>
      </c>
      <c r="AO27" s="648">
        <f>Model!AP672</f>
        <v>61394.80548</v>
      </c>
      <c r="AP27" s="648">
        <f>Model!AQ672</f>
        <v>63431.21103</v>
      </c>
      <c r="AQ27" s="648">
        <f>Model!AR672</f>
        <v>65467.61658</v>
      </c>
      <c r="AR27" s="648">
        <f>Model!AS672</f>
        <v>67504.02213</v>
      </c>
      <c r="AS27" s="648">
        <f>Model!AT672</f>
        <v>69540.42769</v>
      </c>
      <c r="AT27" s="648">
        <f>Model!AU672</f>
        <v>71576.83324</v>
      </c>
      <c r="AU27" s="648">
        <f>Model!AV672</f>
        <v>73613.23879</v>
      </c>
      <c r="AV27" s="648">
        <f>Model!AW672</f>
        <v>75649.64434</v>
      </c>
      <c r="AW27" s="648">
        <f>Model!AX672</f>
        <v>77686.04989</v>
      </c>
      <c r="AX27" s="648">
        <f>Model!AY672</f>
        <v>79722.45544</v>
      </c>
      <c r="AY27" s="648">
        <f>Model!AZ672</f>
        <v>81758.861</v>
      </c>
      <c r="AZ27" s="648">
        <f>Model!BA672</f>
        <v>83795.26655</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3786.3</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0.5471724359</v>
      </c>
      <c r="W15" s="208">
        <f>if(Model!X8&gt;0,Model!X9*1000000/(Model!X8*8760),0)</f>
        <v>0.5471724359</v>
      </c>
      <c r="X15" s="208">
        <f>if(Model!Y8&gt;0,Model!Y9*1000000/(Model!Y8*8760),0)</f>
        <v>0.5471724359</v>
      </c>
      <c r="Y15" s="208">
        <f>if(Model!Z8&gt;0,Model!Z9*1000000/(Model!Z8*8760),0)</f>
        <v>0.5471724359</v>
      </c>
      <c r="Z15" s="208">
        <f>if(Model!AA8&gt;0,Model!AA9*1000000/(Model!AA8*8760),0)</f>
        <v>0.5471724359</v>
      </c>
      <c r="AA15" s="208">
        <f>if(Model!AB8&gt;0,Model!AB9*1000000/(Model!AB8*8760),0)</f>
        <v>0.5471724359</v>
      </c>
      <c r="AB15" s="208">
        <f>if(Model!AC8&gt;0,Model!AC9*1000000/(Model!AC8*8760),0)</f>
        <v>0.5471724359</v>
      </c>
      <c r="AC15" s="208">
        <f>if(Model!AD8&gt;0,Model!AD9*1000000/(Model!AD8*8760),0)</f>
        <v>0.5471724359</v>
      </c>
      <c r="AD15" s="208">
        <f>if(Model!AE8&gt;0,Model!AE9*1000000/(Model!AE8*8760),0)</f>
        <v>0.5471724359</v>
      </c>
      <c r="AE15" s="208">
        <f>if(Model!AF8&gt;0,Model!AF9*1000000/(Model!AF8*8760),0)</f>
        <v>0.5471724359</v>
      </c>
      <c r="AF15" s="208">
        <f>if(Model!AG8&gt;0,Model!AG9*1000000/(Model!AG8*8760),0)</f>
        <v>0.5471724359</v>
      </c>
      <c r="AG15" s="208">
        <f>if(Model!AH8&gt;0,Model!AH9*1000000/(Model!AH8*8760),0)</f>
        <v>0.5471724359</v>
      </c>
      <c r="AH15" s="208">
        <f>if(Model!AI8&gt;0,Model!AI9*1000000/(Model!AI8*8760),0)</f>
        <v>0.5471724359</v>
      </c>
      <c r="AI15" s="208">
        <f>if(Model!AJ8&gt;0,Model!AJ9*1000000/(Model!AJ8*8760),0)</f>
        <v>0.5471724359</v>
      </c>
      <c r="AJ15" s="208">
        <f>if(Model!AK8&gt;0,Model!AK9*1000000/(Model!AK8*8760),0)</f>
        <v>0.5471724359</v>
      </c>
      <c r="AK15" s="208">
        <f>if(Model!AL8&gt;0,Model!AL9*1000000/(Model!AL8*8760),0)</f>
        <v>0.5471724359</v>
      </c>
      <c r="AL15" s="208">
        <f>if(Model!AM8&gt;0,Model!AM9*1000000/(Model!AM8*8760),0)</f>
        <v>0.5471724359</v>
      </c>
      <c r="AM15" s="208">
        <f>if(Model!AN8&gt;0,Model!AN9*1000000/(Model!AN8*8760),0)</f>
        <v>0.5471724359</v>
      </c>
      <c r="AN15" s="208">
        <f>if(Model!AO8&gt;0,Model!AO9*1000000/(Model!AO8*8760),0)</f>
        <v>0.5471724359</v>
      </c>
      <c r="AO15" s="208">
        <f>if(Model!AP8&gt;0,Model!AP9*1000000/(Model!AP8*8760),0)</f>
        <v>0.5471724359</v>
      </c>
      <c r="AP15" s="208">
        <f>if(Model!AQ8&gt;0,Model!AQ9*1000000/(Model!AQ8*8760),0)</f>
        <v>0.5471724359</v>
      </c>
      <c r="AQ15" s="208">
        <f>if(Model!AR8&gt;0,Model!AR9*1000000/(Model!AR8*8760),0)</f>
        <v>0.5471724359</v>
      </c>
      <c r="AR15" s="208">
        <f>if(Model!AS8&gt;0,Model!AS9*1000000/(Model!AS8*8760),0)</f>
        <v>0.5471724359</v>
      </c>
      <c r="AS15" s="208">
        <f>if(Model!AT8&gt;0,Model!AT9*1000000/(Model!AT8*8760),0)</f>
        <v>0.5471724359</v>
      </c>
      <c r="AT15" s="208">
        <f>if(Model!AU8&gt;0,Model!AU9*1000000/(Model!AU8*8760),0)</f>
        <v>0.5471724359</v>
      </c>
      <c r="AU15" s="208">
        <f>if(Model!AV8&gt;0,Model!AV9*1000000/(Model!AV8*8760),0)</f>
        <v>0.5471724359</v>
      </c>
      <c r="AV15" s="208">
        <f>if(Model!AW8&gt;0,Model!AW9*1000000/(Model!AW8*8760),0)</f>
        <v>0.5471724359</v>
      </c>
      <c r="AW15" s="208">
        <f>if(Model!AX8&gt;0,Model!AX9*1000000/(Model!AX8*8760),0)</f>
        <v>0.5471724359</v>
      </c>
      <c r="AX15" s="208">
        <f>if(Model!AY8&gt;0,Model!AY9*1000000/(Model!AY8*8760),0)</f>
        <v>0.5471724359</v>
      </c>
      <c r="AY15" s="208">
        <f>if(Model!AZ8&gt;0,Model!AZ9*1000000/(Model!AZ8*8760),0)</f>
        <v>0.5471724359</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21.91996861</v>
      </c>
      <c r="W20" s="177">
        <f t="shared" ref="W20:AZ20" si="7">V20*(1+V50-V21)</f>
        <v>22.29028977</v>
      </c>
      <c r="X20" s="177">
        <f t="shared" si="7"/>
        <v>22.66686721</v>
      </c>
      <c r="Y20" s="177">
        <f t="shared" si="7"/>
        <v>23.04980665</v>
      </c>
      <c r="Z20" s="177">
        <f t="shared" si="7"/>
        <v>23.43921555</v>
      </c>
      <c r="AA20" s="177">
        <f t="shared" si="7"/>
        <v>23.83520322</v>
      </c>
      <c r="AB20" s="177">
        <f t="shared" si="7"/>
        <v>24.23788081</v>
      </c>
      <c r="AC20" s="177">
        <f t="shared" si="7"/>
        <v>24.64736132</v>
      </c>
      <c r="AD20" s="177">
        <f t="shared" si="7"/>
        <v>25.06375969</v>
      </c>
      <c r="AE20" s="177">
        <f t="shared" si="7"/>
        <v>25.4871928</v>
      </c>
      <c r="AF20" s="177">
        <f t="shared" si="7"/>
        <v>25.91777948</v>
      </c>
      <c r="AG20" s="177">
        <f t="shared" si="7"/>
        <v>26.3556406</v>
      </c>
      <c r="AH20" s="177">
        <f t="shared" si="7"/>
        <v>26.80089905</v>
      </c>
      <c r="AI20" s="177">
        <f t="shared" si="7"/>
        <v>27.2536798</v>
      </c>
      <c r="AJ20" s="177">
        <f t="shared" si="7"/>
        <v>27.71410994</v>
      </c>
      <c r="AK20" s="177">
        <f t="shared" si="7"/>
        <v>28.18231869</v>
      </c>
      <c r="AL20" s="177">
        <f t="shared" si="7"/>
        <v>28.65843747</v>
      </c>
      <c r="AM20" s="177">
        <f t="shared" si="7"/>
        <v>29.14259992</v>
      </c>
      <c r="AN20" s="177">
        <f t="shared" si="7"/>
        <v>29.63494192</v>
      </c>
      <c r="AO20" s="177">
        <f t="shared" si="7"/>
        <v>30.13560166</v>
      </c>
      <c r="AP20" s="177">
        <f t="shared" si="7"/>
        <v>30.64471967</v>
      </c>
      <c r="AQ20" s="177">
        <f t="shared" si="7"/>
        <v>31.16243884</v>
      </c>
      <c r="AR20" s="177">
        <f t="shared" si="7"/>
        <v>31.68890448</v>
      </c>
      <c r="AS20" s="177">
        <f t="shared" si="7"/>
        <v>32.22426435</v>
      </c>
      <c r="AT20" s="177">
        <f t="shared" si="7"/>
        <v>32.76866872</v>
      </c>
      <c r="AU20" s="177">
        <f t="shared" si="7"/>
        <v>33.32227039</v>
      </c>
      <c r="AV20" s="177">
        <f t="shared" si="7"/>
        <v>33.88522474</v>
      </c>
      <c r="AW20" s="177">
        <f t="shared" si="7"/>
        <v>34.45768977</v>
      </c>
      <c r="AX20" s="177">
        <f t="shared" si="7"/>
        <v>35.03982616</v>
      </c>
      <c r="AY20" s="177">
        <f t="shared" si="7"/>
        <v>35.6317973</v>
      </c>
      <c r="AZ20" s="177">
        <f t="shared" si="7"/>
        <v>36.23376934</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10.71568904</v>
      </c>
      <c r="W27" s="177">
        <f t="shared" ref="W27:AZ27" si="17">V27*(1+V50-V28)</f>
        <v>10.91279597</v>
      </c>
      <c r="X27" s="177">
        <f t="shared" si="17"/>
        <v>11.11352853</v>
      </c>
      <c r="Y27" s="177">
        <f t="shared" si="17"/>
        <v>11.31795341</v>
      </c>
      <c r="Z27" s="177">
        <f t="shared" si="17"/>
        <v>11.52613853</v>
      </c>
      <c r="AA27" s="177">
        <f t="shared" si="17"/>
        <v>11.73815306</v>
      </c>
      <c r="AB27" s="177">
        <f t="shared" si="17"/>
        <v>11.95406744</v>
      </c>
      <c r="AC27" s="177">
        <f t="shared" si="17"/>
        <v>12.17395339</v>
      </c>
      <c r="AD27" s="177">
        <f t="shared" si="17"/>
        <v>12.39788398</v>
      </c>
      <c r="AE27" s="177">
        <f t="shared" si="17"/>
        <v>12.6259336</v>
      </c>
      <c r="AF27" s="177">
        <f t="shared" si="17"/>
        <v>12.85817802</v>
      </c>
      <c r="AG27" s="177">
        <f t="shared" si="17"/>
        <v>13.0946944</v>
      </c>
      <c r="AH27" s="177">
        <f t="shared" si="17"/>
        <v>13.33556132</v>
      </c>
      <c r="AI27" s="177">
        <f t="shared" si="17"/>
        <v>13.5808588</v>
      </c>
      <c r="AJ27" s="177">
        <f t="shared" si="17"/>
        <v>13.83066834</v>
      </c>
      <c r="AK27" s="177">
        <f t="shared" si="17"/>
        <v>14.08507293</v>
      </c>
      <c r="AL27" s="177">
        <f t="shared" si="17"/>
        <v>14.34415711</v>
      </c>
      <c r="AM27" s="177">
        <f t="shared" si="17"/>
        <v>14.60800694</v>
      </c>
      <c r="AN27" s="177">
        <f t="shared" si="17"/>
        <v>14.87671009</v>
      </c>
      <c r="AO27" s="177">
        <f t="shared" si="17"/>
        <v>15.15035582</v>
      </c>
      <c r="AP27" s="177">
        <f t="shared" si="17"/>
        <v>15.42903506</v>
      </c>
      <c r="AQ27" s="177">
        <f t="shared" si="17"/>
        <v>15.7128404</v>
      </c>
      <c r="AR27" s="177">
        <f t="shared" si="17"/>
        <v>16.00186611</v>
      </c>
      <c r="AS27" s="177">
        <f t="shared" si="17"/>
        <v>16.29620824</v>
      </c>
      <c r="AT27" s="177">
        <f t="shared" si="17"/>
        <v>16.59596456</v>
      </c>
      <c r="AU27" s="177">
        <f t="shared" si="17"/>
        <v>16.90123467</v>
      </c>
      <c r="AV27" s="177">
        <f t="shared" si="17"/>
        <v>17.21212</v>
      </c>
      <c r="AW27" s="177">
        <f t="shared" si="17"/>
        <v>17.52872382</v>
      </c>
      <c r="AX27" s="177">
        <f t="shared" si="17"/>
        <v>17.85115132</v>
      </c>
      <c r="AY27" s="177">
        <f t="shared" si="17"/>
        <v>18.17950964</v>
      </c>
      <c r="AZ27" s="177">
        <f t="shared" si="17"/>
        <v>18.51390785</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17404.8</v>
      </c>
      <c r="X53" s="252">
        <f t="shared" si="29"/>
        <v>2357.1</v>
      </c>
      <c r="Y53" s="252">
        <f t="shared" si="29"/>
        <v>1390.9</v>
      </c>
      <c r="Z53" s="252">
        <f t="shared" si="29"/>
        <v>3786.3</v>
      </c>
      <c r="AA53" s="252">
        <f t="shared" si="29"/>
        <v>3746</v>
      </c>
      <c r="AB53" s="252">
        <f t="shared" si="29"/>
        <v>1462.2</v>
      </c>
      <c r="AC53" s="252">
        <f t="shared" si="29"/>
        <v>3428.3</v>
      </c>
      <c r="AD53" s="252">
        <f t="shared" si="29"/>
        <v>3236.7</v>
      </c>
      <c r="AE53" s="252">
        <f t="shared" si="29"/>
        <v>3599.1</v>
      </c>
      <c r="AF53" s="252">
        <f t="shared" si="29"/>
        <v>3011.2</v>
      </c>
      <c r="AG53" s="252">
        <f t="shared" si="29"/>
        <v>2663.4</v>
      </c>
      <c r="AH53" s="252">
        <f t="shared" si="29"/>
        <v>2200.8</v>
      </c>
      <c r="AI53" s="252">
        <f t="shared" si="29"/>
        <v>1337.4</v>
      </c>
      <c r="AJ53" s="252">
        <f t="shared" si="29"/>
        <v>1945.9</v>
      </c>
      <c r="AK53" s="252">
        <f t="shared" si="29"/>
        <v>2074.9</v>
      </c>
      <c r="AL53" s="252">
        <f t="shared" si="29"/>
        <v>1997.5</v>
      </c>
      <c r="AM53" s="252">
        <f t="shared" si="29"/>
        <v>1130.7</v>
      </c>
      <c r="AN53" s="252">
        <f t="shared" si="29"/>
        <v>1359.6</v>
      </c>
      <c r="AO53" s="252">
        <f t="shared" si="29"/>
        <v>1090.3</v>
      </c>
      <c r="AP53" s="252">
        <f t="shared" si="29"/>
        <v>131.9</v>
      </c>
      <c r="AQ53" s="252">
        <f t="shared" si="29"/>
        <v>1364.8</v>
      </c>
      <c r="AR53" s="252">
        <f t="shared" si="29"/>
        <v>79</v>
      </c>
      <c r="AS53" s="252">
        <f t="shared" si="29"/>
        <v>45</v>
      </c>
      <c r="AT53" s="252">
        <f t="shared" si="29"/>
        <v>0</v>
      </c>
      <c r="AU53" s="252">
        <f t="shared" si="29"/>
        <v>0</v>
      </c>
      <c r="AV53" s="252">
        <f t="shared" si="29"/>
        <v>31</v>
      </c>
      <c r="AW53" s="252">
        <f t="shared" si="29"/>
        <v>31</v>
      </c>
      <c r="AX53" s="252">
        <f t="shared" si="29"/>
        <v>6.4</v>
      </c>
      <c r="AY53" s="252">
        <f t="shared" si="29"/>
        <v>89.6</v>
      </c>
      <c r="AZ53" s="252">
        <f t="shared" si="29"/>
        <v>3.5</v>
      </c>
      <c r="BA53" s="252">
        <f t="shared" si="29"/>
        <v>0</v>
      </c>
      <c r="BB53" s="252">
        <f t="shared" si="29"/>
        <v>128.5</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6.2</v>
      </c>
      <c r="W55" s="252">
        <f t="shared" ref="W55:W175" si="31">IF(W$54-$A55&gt;$V$38,$V55,0)</f>
        <v>6.2</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3.0</v>
      </c>
      <c r="W72" s="252">
        <f t="shared" si="31"/>
        <v>3</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3.0</v>
      </c>
      <c r="W73" s="252">
        <f t="shared" si="31"/>
        <v>3</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766.5</v>
      </c>
      <c r="W78" s="252">
        <f t="shared" si="31"/>
        <v>766.5</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526.3</v>
      </c>
      <c r="W79" s="252">
        <f t="shared" si="31"/>
        <v>526.3</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1547.6</v>
      </c>
      <c r="W80" s="252">
        <f t="shared" si="31"/>
        <v>1547.6</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222.3</v>
      </c>
      <c r="W81" s="252">
        <f t="shared" si="31"/>
        <v>222.3</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168.0</v>
      </c>
      <c r="W82" s="252">
        <f t="shared" si="31"/>
        <v>168</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1517.2</v>
      </c>
      <c r="W83" s="252">
        <f t="shared" si="31"/>
        <v>1517.2</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1145.9</v>
      </c>
      <c r="W84" s="252">
        <f t="shared" si="31"/>
        <v>1145.9</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172.8</v>
      </c>
      <c r="W85" s="252">
        <f t="shared" si="31"/>
        <v>172.8</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1434.9</v>
      </c>
      <c r="W86" s="252">
        <f t="shared" si="31"/>
        <v>1434.9</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702.1</v>
      </c>
      <c r="W87" s="252">
        <f t="shared" si="31"/>
        <v>702.1</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697.4</v>
      </c>
      <c r="W88" s="252">
        <f t="shared" si="31"/>
        <v>697.4</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338.6</v>
      </c>
      <c r="W89" s="252">
        <f t="shared" si="31"/>
        <v>338.6</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917.7</v>
      </c>
      <c r="W90" s="252">
        <f t="shared" si="31"/>
        <v>917.7</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275.4</v>
      </c>
      <c r="W91" s="252">
        <f t="shared" si="31"/>
        <v>275.4</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2223.1</v>
      </c>
      <c r="W92" s="252">
        <f t="shared" si="31"/>
        <v>2223.1</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2407.4</v>
      </c>
      <c r="W93" s="252">
        <f t="shared" si="31"/>
        <v>2407.4</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2329.4</v>
      </c>
      <c r="W94" s="252">
        <f t="shared" si="31"/>
        <v>2329.4</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2357.1</v>
      </c>
      <c r="W95" s="252">
        <f t="shared" si="31"/>
        <v>0</v>
      </c>
      <c r="X95" s="252">
        <f t="shared" ref="X95:BB95" si="71">IF(AND(X$54-$A95&gt;$V$38,SUM($W95:W95)&lt;&gt;$V95),$V95,0)</f>
        <v>2357.1</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1390.9</v>
      </c>
      <c r="W96" s="252">
        <f t="shared" si="31"/>
        <v>0</v>
      </c>
      <c r="X96" s="252">
        <f t="shared" ref="X96:BB96" si="72">IF(AND(X$54-$A96&gt;$V$38,SUM($W96:W96)&lt;&gt;$V96),$V96,0)</f>
        <v>0</v>
      </c>
      <c r="Y96" s="252">
        <f t="shared" si="72"/>
        <v>1390.9</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3786.3</v>
      </c>
      <c r="W97" s="252">
        <f t="shared" si="31"/>
        <v>0</v>
      </c>
      <c r="X97" s="252">
        <f t="shared" ref="X97:BB97" si="73">IF(AND(X$54-$A97&gt;$V$38,SUM($W97:W97)&lt;&gt;$V97),$V97,0)</f>
        <v>0</v>
      </c>
      <c r="Y97" s="252">
        <f t="shared" si="73"/>
        <v>0</v>
      </c>
      <c r="Z97" s="252">
        <f t="shared" si="73"/>
        <v>3786.3</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3746.0</v>
      </c>
      <c r="W98" s="252">
        <f t="shared" si="31"/>
        <v>0</v>
      </c>
      <c r="X98" s="252">
        <f t="shared" ref="X98:BB98" si="74">IF(AND(X$54-$A98&gt;$V$38,SUM($W98:W98)&lt;&gt;$V98),$V98,0)</f>
        <v>0</v>
      </c>
      <c r="Y98" s="252">
        <f t="shared" si="74"/>
        <v>0</v>
      </c>
      <c r="Z98" s="252">
        <f t="shared" si="74"/>
        <v>0</v>
      </c>
      <c r="AA98" s="252">
        <f t="shared" si="74"/>
        <v>3746</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1462.2</v>
      </c>
      <c r="W99" s="252">
        <f t="shared" si="31"/>
        <v>0</v>
      </c>
      <c r="X99" s="252">
        <f t="shared" ref="X99:BB99" si="75">IF(AND(X$54-$A99&gt;$V$38,SUM($W99:W99)&lt;&gt;$V99),$V99,0)</f>
        <v>0</v>
      </c>
      <c r="Y99" s="252">
        <f t="shared" si="75"/>
        <v>0</v>
      </c>
      <c r="Z99" s="252">
        <f t="shared" si="75"/>
        <v>0</v>
      </c>
      <c r="AA99" s="252">
        <f t="shared" si="75"/>
        <v>0</v>
      </c>
      <c r="AB99" s="252">
        <f t="shared" si="75"/>
        <v>1462.2</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3428.3</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3428.3</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3236.7</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3236.7</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3599.1</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3599.1</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3011.2</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3011.2</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2663.4</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2663.4</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2200.8</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2200.8</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1337.4</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1337.4</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1945.9</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1945.9</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2074.9</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2074.9</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1997.5</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1997.5</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1130.7</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1130.7</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1359.6</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1359.6</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1090.3</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1090.3</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131.9</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131.9</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1364.8</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1364.8</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79.0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79</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45.0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45</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31.0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31</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31.0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31</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6.4</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6.4</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89.6</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89.6</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3.5</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3.5</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128.5</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128.5</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120.1</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922.5</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595.0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410.1</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1700.3</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1001.3</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1766.0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804.5</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15123.013333333336</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75.31333333333168</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613.6266666666706</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1464.2133333333331</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326.9266666666663</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954.9133333333302</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1317.3133333333317</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729.4133333333302</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381.6133333333346</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6084.001746</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0.5626030084</v>
      </c>
      <c r="X17" s="754">
        <f t="shared" si="7"/>
        <v>0.5552060168</v>
      </c>
      <c r="Y17" s="754">
        <f t="shared" si="7"/>
        <v>0.5478090252</v>
      </c>
      <c r="Z17" s="754">
        <f t="shared" si="7"/>
        <v>0.5404120336</v>
      </c>
      <c r="AA17" s="754">
        <f t="shared" si="7"/>
        <v>0.533015042</v>
      </c>
      <c r="AB17" s="754">
        <f t="shared" si="7"/>
        <v>0.5256180504</v>
      </c>
      <c r="AC17" s="754">
        <f t="shared" si="7"/>
        <v>0.5182210587</v>
      </c>
      <c r="AD17" s="754">
        <f t="shared" si="7"/>
        <v>0.5108240671</v>
      </c>
      <c r="AE17" s="754">
        <f t="shared" si="7"/>
        <v>0.5034270755</v>
      </c>
      <c r="AF17" s="754">
        <f t="shared" si="7"/>
        <v>0.4960300839</v>
      </c>
      <c r="AG17" s="754">
        <f t="shared" si="7"/>
        <v>0.4886330923</v>
      </c>
      <c r="AH17" s="754">
        <f t="shared" si="7"/>
        <v>0.4812361007</v>
      </c>
      <c r="AI17" s="754">
        <f t="shared" si="7"/>
        <v>0.4738391091</v>
      </c>
      <c r="AJ17" s="754">
        <f t="shared" si="7"/>
        <v>0.4664421175</v>
      </c>
      <c r="AK17" s="754">
        <f t="shared" si="7"/>
        <v>0.4590451259</v>
      </c>
      <c r="AL17" s="754">
        <f t="shared" si="7"/>
        <v>0.4516481343</v>
      </c>
      <c r="AM17" s="754">
        <f t="shared" si="7"/>
        <v>0.4442511427</v>
      </c>
      <c r="AN17" s="754">
        <f t="shared" si="7"/>
        <v>0.4368541511</v>
      </c>
      <c r="AO17" s="754">
        <f t="shared" si="7"/>
        <v>0.4294571595</v>
      </c>
      <c r="AP17" s="754">
        <f t="shared" si="7"/>
        <v>0.4220601679</v>
      </c>
      <c r="AQ17" s="539">
        <f t="shared" si="7"/>
        <v>0.4146631762</v>
      </c>
      <c r="AR17" s="539">
        <f t="shared" si="7"/>
        <v>0.4072661846</v>
      </c>
      <c r="AS17" s="539">
        <f t="shared" si="7"/>
        <v>0.399869193</v>
      </c>
      <c r="AT17" s="539">
        <f t="shared" si="7"/>
        <v>0.3924722014</v>
      </c>
      <c r="AU17" s="539">
        <f t="shared" si="7"/>
        <v>0.3850752098</v>
      </c>
      <c r="AV17" s="539">
        <f t="shared" si="7"/>
        <v>0.3776782182</v>
      </c>
      <c r="AW17" s="539">
        <f t="shared" si="7"/>
        <v>0.3702812266</v>
      </c>
      <c r="AX17" s="539">
        <f t="shared" si="7"/>
        <v>0.362884235</v>
      </c>
      <c r="AY17" s="539">
        <f t="shared" si="7"/>
        <v>0.3554872434</v>
      </c>
      <c r="AZ17" s="755">
        <f>if(Inputs!$H$5+Inputs!$H$6&gt;0,Inputs!$H$5/(Inputs!$H$5+Inputs!$H$6),0)</f>
        <v>0.3480902518</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0.4373969916</v>
      </c>
      <c r="X18" s="754">
        <f t="shared" si="9"/>
        <v>0.4447939832</v>
      </c>
      <c r="Y18" s="754">
        <f t="shared" si="9"/>
        <v>0.4521909748</v>
      </c>
      <c r="Z18" s="754">
        <f t="shared" si="9"/>
        <v>0.4595879664</v>
      </c>
      <c r="AA18" s="754">
        <f t="shared" si="9"/>
        <v>0.466984958</v>
      </c>
      <c r="AB18" s="754">
        <f t="shared" si="9"/>
        <v>0.4743819496</v>
      </c>
      <c r="AC18" s="754">
        <f t="shared" si="9"/>
        <v>0.4817789413</v>
      </c>
      <c r="AD18" s="754">
        <f t="shared" si="9"/>
        <v>0.4891759329</v>
      </c>
      <c r="AE18" s="754">
        <f t="shared" si="9"/>
        <v>0.4965729245</v>
      </c>
      <c r="AF18" s="754">
        <f t="shared" si="9"/>
        <v>0.5039699161</v>
      </c>
      <c r="AG18" s="754">
        <f t="shared" si="9"/>
        <v>0.5113669077</v>
      </c>
      <c r="AH18" s="754">
        <f t="shared" si="9"/>
        <v>0.5187638993</v>
      </c>
      <c r="AI18" s="754">
        <f t="shared" si="9"/>
        <v>0.5261608909</v>
      </c>
      <c r="AJ18" s="754">
        <f t="shared" si="9"/>
        <v>0.5335578825</v>
      </c>
      <c r="AK18" s="754">
        <f t="shared" si="9"/>
        <v>0.5409548741</v>
      </c>
      <c r="AL18" s="754">
        <f t="shared" si="9"/>
        <v>0.5483518657</v>
      </c>
      <c r="AM18" s="754">
        <f t="shared" si="9"/>
        <v>0.5557488573</v>
      </c>
      <c r="AN18" s="754">
        <f t="shared" si="9"/>
        <v>0.5631458489</v>
      </c>
      <c r="AO18" s="754">
        <f t="shared" si="9"/>
        <v>0.5705428405</v>
      </c>
      <c r="AP18" s="754">
        <f t="shared" si="9"/>
        <v>0.5779398321</v>
      </c>
      <c r="AQ18" s="539">
        <f t="shared" si="9"/>
        <v>0.5853368238</v>
      </c>
      <c r="AR18" s="539">
        <f t="shared" si="9"/>
        <v>0.5927338154</v>
      </c>
      <c r="AS18" s="539">
        <f t="shared" si="9"/>
        <v>0.600130807</v>
      </c>
      <c r="AT18" s="539">
        <f t="shared" si="9"/>
        <v>0.6075277986</v>
      </c>
      <c r="AU18" s="539">
        <f t="shared" si="9"/>
        <v>0.6149247902</v>
      </c>
      <c r="AV18" s="539">
        <f t="shared" si="9"/>
        <v>0.6223217818</v>
      </c>
      <c r="AW18" s="539">
        <f t="shared" si="9"/>
        <v>0.6297187734</v>
      </c>
      <c r="AX18" s="539">
        <f t="shared" si="9"/>
        <v>0.637115765</v>
      </c>
      <c r="AY18" s="539">
        <f t="shared" si="9"/>
        <v>0.6445127566</v>
      </c>
      <c r="AZ18" s="755">
        <f>if(Inputs!$H$5+Inputs!$H$6&gt;0,Inputs!$H$6/(Inputs!$H$5+Inputs!$H$6),0)</f>
        <v>0.6519097482</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0.5165524665</v>
      </c>
      <c r="X20" s="754">
        <f t="shared" si="11"/>
        <v>0.5126134792</v>
      </c>
      <c r="Y20" s="754">
        <f t="shared" si="11"/>
        <v>0.508674492</v>
      </c>
      <c r="Z20" s="754">
        <f t="shared" si="11"/>
        <v>0.5047355047</v>
      </c>
      <c r="AA20" s="754">
        <f t="shared" si="11"/>
        <v>0.5007965175</v>
      </c>
      <c r="AB20" s="754">
        <f t="shared" si="11"/>
        <v>0.4968575302</v>
      </c>
      <c r="AC20" s="754">
        <f t="shared" si="11"/>
        <v>0.492918543</v>
      </c>
      <c r="AD20" s="754">
        <f t="shared" si="11"/>
        <v>0.4889795558</v>
      </c>
      <c r="AE20" s="754">
        <f t="shared" si="11"/>
        <v>0.4850405685</v>
      </c>
      <c r="AF20" s="754">
        <f t="shared" si="11"/>
        <v>0.4811015813</v>
      </c>
      <c r="AG20" s="754">
        <f t="shared" si="11"/>
        <v>0.477162594</v>
      </c>
      <c r="AH20" s="754">
        <f t="shared" si="11"/>
        <v>0.4732236068</v>
      </c>
      <c r="AI20" s="754">
        <f t="shared" si="11"/>
        <v>0.4692846195</v>
      </c>
      <c r="AJ20" s="754">
        <f t="shared" si="11"/>
        <v>0.4653456323</v>
      </c>
      <c r="AK20" s="754">
        <f t="shared" si="11"/>
        <v>0.461406645</v>
      </c>
      <c r="AL20" s="754">
        <f t="shared" si="11"/>
        <v>0.4574676578</v>
      </c>
      <c r="AM20" s="754">
        <f t="shared" si="11"/>
        <v>0.4535286706</v>
      </c>
      <c r="AN20" s="754">
        <f t="shared" si="11"/>
        <v>0.4495896833</v>
      </c>
      <c r="AO20" s="754">
        <f t="shared" si="11"/>
        <v>0.4456506961</v>
      </c>
      <c r="AP20" s="754">
        <f t="shared" si="11"/>
        <v>0.4417117088</v>
      </c>
      <c r="AQ20" s="539">
        <f t="shared" si="11"/>
        <v>0.4377727216</v>
      </c>
      <c r="AR20" s="539">
        <f t="shared" si="11"/>
        <v>0.4338337343</v>
      </c>
      <c r="AS20" s="539">
        <f t="shared" si="11"/>
        <v>0.4298947471</v>
      </c>
      <c r="AT20" s="539">
        <f t="shared" si="11"/>
        <v>0.4259557599</v>
      </c>
      <c r="AU20" s="539">
        <f t="shared" si="11"/>
        <v>0.4220167726</v>
      </c>
      <c r="AV20" s="539">
        <f t="shared" si="11"/>
        <v>0.4180777854</v>
      </c>
      <c r="AW20" s="539">
        <f t="shared" si="11"/>
        <v>0.4141387981</v>
      </c>
      <c r="AX20" s="539">
        <f t="shared" si="11"/>
        <v>0.4101998109</v>
      </c>
      <c r="AY20" s="539">
        <f t="shared" si="11"/>
        <v>0.4062608236</v>
      </c>
      <c r="AZ20" s="755">
        <f>Inputs!$B$26</f>
        <v>0.4023218364</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0.08703547956</v>
      </c>
      <c r="X22" s="754">
        <f t="shared" si="14"/>
        <v>0.08407095912</v>
      </c>
      <c r="Y22" s="754">
        <f t="shared" si="14"/>
        <v>0.08110643869</v>
      </c>
      <c r="Z22" s="754">
        <f t="shared" si="14"/>
        <v>0.07814191825</v>
      </c>
      <c r="AA22" s="754">
        <f t="shared" si="14"/>
        <v>0.07517739781</v>
      </c>
      <c r="AB22" s="754">
        <f t="shared" si="14"/>
        <v>0.07221287737</v>
      </c>
      <c r="AC22" s="754">
        <f t="shared" si="14"/>
        <v>0.06924835693</v>
      </c>
      <c r="AD22" s="754">
        <f t="shared" si="14"/>
        <v>0.06628383649</v>
      </c>
      <c r="AE22" s="754">
        <f t="shared" si="14"/>
        <v>0.06331931606</v>
      </c>
      <c r="AF22" s="754">
        <f t="shared" si="14"/>
        <v>0.06035479562</v>
      </c>
      <c r="AG22" s="754">
        <f t="shared" si="14"/>
        <v>0.05739027518</v>
      </c>
      <c r="AH22" s="754">
        <f t="shared" si="14"/>
        <v>0.05442575474</v>
      </c>
      <c r="AI22" s="754">
        <f t="shared" si="14"/>
        <v>0.0514612343</v>
      </c>
      <c r="AJ22" s="754">
        <f t="shared" si="14"/>
        <v>0.04849671386</v>
      </c>
      <c r="AK22" s="754">
        <f t="shared" si="14"/>
        <v>0.04553219343</v>
      </c>
      <c r="AL22" s="754">
        <f t="shared" si="14"/>
        <v>0.04256767299</v>
      </c>
      <c r="AM22" s="754">
        <f t="shared" si="14"/>
        <v>0.03960315255</v>
      </c>
      <c r="AN22" s="754">
        <f t="shared" si="14"/>
        <v>0.03663863211</v>
      </c>
      <c r="AO22" s="754">
        <f t="shared" si="14"/>
        <v>0.03367411167</v>
      </c>
      <c r="AP22" s="754">
        <f t="shared" si="14"/>
        <v>0.03070959123</v>
      </c>
      <c r="AQ22" s="539">
        <f t="shared" si="14"/>
        <v>0.0277450708</v>
      </c>
      <c r="AR22" s="539">
        <f t="shared" si="14"/>
        <v>0.02478055036</v>
      </c>
      <c r="AS22" s="539">
        <f t="shared" si="14"/>
        <v>0.02181602992</v>
      </c>
      <c r="AT22" s="539">
        <f t="shared" si="14"/>
        <v>0.01885150948</v>
      </c>
      <c r="AU22" s="539">
        <f t="shared" si="14"/>
        <v>0.01588698904</v>
      </c>
      <c r="AV22" s="539">
        <f t="shared" si="14"/>
        <v>0.0129224686</v>
      </c>
      <c r="AW22" s="539">
        <f t="shared" si="14"/>
        <v>0.009957948165</v>
      </c>
      <c r="AX22" s="539">
        <f t="shared" si="14"/>
        <v>0.006993427727</v>
      </c>
      <c r="AY22" s="539">
        <f t="shared" si="14"/>
        <v>0.004028907289</v>
      </c>
      <c r="AZ22" s="755">
        <f>Inputs!$B$27</f>
        <v>0.00106438685</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6151.1</v>
      </c>
      <c r="X63" s="252">
        <f t="shared" si="45"/>
        <v>501.7</v>
      </c>
      <c r="Y63" s="252">
        <f t="shared" si="45"/>
        <v>1044.7</v>
      </c>
      <c r="Z63" s="252">
        <f t="shared" si="45"/>
        <v>524</v>
      </c>
      <c r="AA63" s="252">
        <f t="shared" si="45"/>
        <v>1459.7</v>
      </c>
      <c r="AB63" s="252">
        <f t="shared" si="45"/>
        <v>1383</v>
      </c>
      <c r="AC63" s="252">
        <f t="shared" si="45"/>
        <v>810.5</v>
      </c>
      <c r="AD63" s="252">
        <f t="shared" si="45"/>
        <v>529.5</v>
      </c>
      <c r="AE63" s="252">
        <f t="shared" si="45"/>
        <v>1141</v>
      </c>
      <c r="AF63" s="252">
        <f t="shared" si="45"/>
        <v>109</v>
      </c>
      <c r="AG63" s="252">
        <f t="shared" si="45"/>
        <v>440.9</v>
      </c>
      <c r="AH63" s="252">
        <f t="shared" si="45"/>
        <v>108.5</v>
      </c>
      <c r="AI63" s="252">
        <f t="shared" si="45"/>
        <v>1036</v>
      </c>
      <c r="AJ63" s="252">
        <f t="shared" si="45"/>
        <v>157.3</v>
      </c>
      <c r="AK63" s="252">
        <f t="shared" si="45"/>
        <v>313</v>
      </c>
      <c r="AL63" s="252">
        <f t="shared" si="45"/>
        <v>391.5</v>
      </c>
      <c r="AM63" s="252">
        <f t="shared" si="45"/>
        <v>2096.7</v>
      </c>
      <c r="AN63" s="252">
        <f t="shared" si="45"/>
        <v>4758.2</v>
      </c>
      <c r="AO63" s="252">
        <f t="shared" si="45"/>
        <v>884.5</v>
      </c>
      <c r="AP63" s="252">
        <f t="shared" si="45"/>
        <v>4042.8</v>
      </c>
      <c r="AQ63" s="252">
        <f t="shared" si="45"/>
        <v>1508.3</v>
      </c>
      <c r="AR63" s="252">
        <f t="shared" si="45"/>
        <v>1094.9</v>
      </c>
      <c r="AS63" s="252">
        <f t="shared" si="45"/>
        <v>679.8</v>
      </c>
      <c r="AT63" s="252">
        <f t="shared" si="45"/>
        <v>1860.7</v>
      </c>
      <c r="AU63" s="252">
        <f t="shared" si="45"/>
        <v>1281.2</v>
      </c>
      <c r="AV63" s="252">
        <f t="shared" si="45"/>
        <v>270.9</v>
      </c>
      <c r="AW63" s="252">
        <f t="shared" si="45"/>
        <v>366.6</v>
      </c>
      <c r="AX63" s="252">
        <f t="shared" si="45"/>
        <v>17.7</v>
      </c>
      <c r="AY63" s="252">
        <f t="shared" si="45"/>
        <v>3097.3</v>
      </c>
      <c r="AZ63" s="252">
        <f t="shared" si="45"/>
        <v>4944.2</v>
      </c>
      <c r="BA63" s="252">
        <f t="shared" ref="BA63:BB63" si="46">BA64+BA133</f>
        <v>627.5</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584.9</v>
      </c>
      <c r="X64" s="742">
        <f t="shared" si="47"/>
        <v>12.5</v>
      </c>
      <c r="Y64" s="742">
        <f t="shared" si="47"/>
        <v>164.7</v>
      </c>
      <c r="Z64" s="742">
        <f t="shared" si="47"/>
        <v>0</v>
      </c>
      <c r="AA64" s="742">
        <f t="shared" si="47"/>
        <v>522.6</v>
      </c>
      <c r="AB64" s="742">
        <f t="shared" si="47"/>
        <v>1349.2</v>
      </c>
      <c r="AC64" s="742">
        <f t="shared" si="47"/>
        <v>0</v>
      </c>
      <c r="AD64" s="742">
        <f t="shared" si="47"/>
        <v>3.5</v>
      </c>
      <c r="AE64" s="742">
        <f t="shared" si="47"/>
        <v>0</v>
      </c>
      <c r="AF64" s="742">
        <f t="shared" si="47"/>
        <v>65.5</v>
      </c>
      <c r="AG64" s="742">
        <f t="shared" si="47"/>
        <v>138.1</v>
      </c>
      <c r="AH64" s="742">
        <f t="shared" si="47"/>
        <v>0</v>
      </c>
      <c r="AI64" s="742">
        <f t="shared" si="47"/>
        <v>927</v>
      </c>
      <c r="AJ64" s="742">
        <f t="shared" si="47"/>
        <v>143</v>
      </c>
      <c r="AK64" s="742">
        <f t="shared" si="47"/>
        <v>269.8</v>
      </c>
      <c r="AL64" s="742">
        <f t="shared" si="47"/>
        <v>243.9</v>
      </c>
      <c r="AM64" s="742">
        <f t="shared" si="47"/>
        <v>2058.4</v>
      </c>
      <c r="AN64" s="742">
        <f t="shared" si="47"/>
        <v>4705.5</v>
      </c>
      <c r="AO64" s="742">
        <f t="shared" si="47"/>
        <v>776.8</v>
      </c>
      <c r="AP64" s="742">
        <f t="shared" si="47"/>
        <v>3931.2</v>
      </c>
      <c r="AQ64" s="742">
        <f t="shared" si="47"/>
        <v>1406.1</v>
      </c>
      <c r="AR64" s="742">
        <f t="shared" si="47"/>
        <v>728.9</v>
      </c>
      <c r="AS64" s="742">
        <f t="shared" si="47"/>
        <v>122</v>
      </c>
      <c r="AT64" s="742">
        <f t="shared" si="47"/>
        <v>1248.4</v>
      </c>
      <c r="AU64" s="742">
        <f t="shared" si="47"/>
        <v>421.2</v>
      </c>
      <c r="AV64" s="742">
        <f t="shared" si="47"/>
        <v>0</v>
      </c>
      <c r="AW64" s="742">
        <f t="shared" si="47"/>
        <v>0</v>
      </c>
      <c r="AX64" s="742">
        <f t="shared" si="47"/>
        <v>0</v>
      </c>
      <c r="AY64" s="742">
        <f t="shared" si="47"/>
        <v>98</v>
      </c>
      <c r="AZ64" s="742">
        <f t="shared" si="47"/>
        <v>0</v>
      </c>
      <c r="BA64" s="742">
        <f t="shared" si="47"/>
        <v>627.5</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100.0</v>
      </c>
      <c r="W86" s="252">
        <f t="shared" si="49"/>
        <v>100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95.9</v>
      </c>
      <c r="W87" s="252">
        <f t="shared" si="49"/>
        <v>95.9</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136.9</v>
      </c>
      <c r="W90" s="252">
        <f t="shared" si="49"/>
        <v>136.9</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7.5</v>
      </c>
      <c r="W93" s="252">
        <f t="shared" si="49"/>
        <v>7.5</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113.6</v>
      </c>
      <c r="W94" s="252">
        <f t="shared" si="49"/>
        <v>113.6</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23.0</v>
      </c>
      <c r="W103" s="252">
        <f t="shared" si="49"/>
        <v>23</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16.0</v>
      </c>
      <c r="W107" s="252">
        <f t="shared" si="49"/>
        <v>16</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27.0</v>
      </c>
      <c r="W109" s="252">
        <f t="shared" si="49"/>
        <v>27</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60.3</v>
      </c>
      <c r="W111" s="252">
        <f t="shared" si="49"/>
        <v>60.3</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4.7</v>
      </c>
      <c r="W121" s="252">
        <f t="shared" si="49"/>
        <v>4.7</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12.5</v>
      </c>
      <c r="W122" s="252">
        <f t="shared" si="49"/>
        <v>0</v>
      </c>
      <c r="X122" s="252">
        <f t="shared" ref="X122:BB122" si="105">IF(AND(X$190-$A122&gt;$V$44,SUM($W122:W122)&lt;&gt;$V122),$V122,0)</f>
        <v>12.5</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164.7</v>
      </c>
      <c r="W123" s="252">
        <f t="shared" si="49"/>
        <v>0</v>
      </c>
      <c r="X123" s="252">
        <f t="shared" ref="X123:BB123" si="106">IF(AND(X$190-$A123&gt;$V$44,SUM($W123:W123)&lt;&gt;$V123),$V123,0)</f>
        <v>0</v>
      </c>
      <c r="Y123" s="252">
        <f t="shared" si="106"/>
        <v>164.7</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522.6</v>
      </c>
      <c r="W125" s="252">
        <f t="shared" si="49"/>
        <v>0</v>
      </c>
      <c r="X125" s="252">
        <f t="shared" ref="X125:BB125" si="108">IF(AND(X$190-$A125&gt;$V$44,SUM($W125:W125)&lt;&gt;$V125),$V125,0)</f>
        <v>0</v>
      </c>
      <c r="Y125" s="252">
        <f t="shared" si="108"/>
        <v>0</v>
      </c>
      <c r="Z125" s="252">
        <f t="shared" si="108"/>
        <v>0</v>
      </c>
      <c r="AA125" s="252">
        <f t="shared" si="108"/>
        <v>522.6</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1349.2</v>
      </c>
      <c r="W126" s="252">
        <f t="shared" si="49"/>
        <v>0</v>
      </c>
      <c r="X126" s="252">
        <f t="shared" ref="X126:BB126" si="109">IF(AND(X$190-$A126&gt;$V$44,SUM($W126:W126)&lt;&gt;$V126),$V126,0)</f>
        <v>0</v>
      </c>
      <c r="Y126" s="252">
        <f t="shared" si="109"/>
        <v>0</v>
      </c>
      <c r="Z126" s="252">
        <f t="shared" si="109"/>
        <v>0</v>
      </c>
      <c r="AA126" s="252">
        <f t="shared" si="109"/>
        <v>0</v>
      </c>
      <c r="AB126" s="252">
        <f t="shared" si="109"/>
        <v>1349.2</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3.5</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3.5</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0.0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0</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65.5</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65.5</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138.1</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138.1</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927.0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927</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143.0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143</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269.8</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269.8</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243.9</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243.9</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2058.4</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2058.4</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4705.5</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4705.5</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776.8</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776.8</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3931.2</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3931.2</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1406.1</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1406.1</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728.9</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728.9</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122.0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122</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1248.4</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1248.4</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421.2</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421.2</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98.0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98</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627.5</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627.5</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855.3</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1380.0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614.2017457429502</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41.8017457429487</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194.00174574294942</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29.301745742948697</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551.9017457429472</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1378.5017457429494</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29.301745742948697</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32.8017457429487</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29.301745742948697</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94.8017457429487</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167.40174574294724</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29.301745742948697</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956.3017457429487</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172.3017457429487</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299.10174574294797</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273.20174574295015</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2087.70174574295</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4734.801745742949</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806.101745742948</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3960.5017457429494</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1435.4017457429472</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758.2017457429502</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151.3017457429487</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1277.7017457429502</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450.5017457429494</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29.301745742948697</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29.301745742948697</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29.301745742948697</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127.3017457429487</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29.301745742988714</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5566.2</v>
      </c>
      <c r="X189" s="742">
        <f t="shared" si="170"/>
        <v>489.2</v>
      </c>
      <c r="Y189" s="742">
        <f t="shared" si="170"/>
        <v>880</v>
      </c>
      <c r="Z189" s="742">
        <f t="shared" si="170"/>
        <v>524</v>
      </c>
      <c r="AA189" s="742">
        <f t="shared" si="170"/>
        <v>937.1</v>
      </c>
      <c r="AB189" s="742">
        <f t="shared" si="170"/>
        <v>33.8</v>
      </c>
      <c r="AC189" s="742">
        <f t="shared" si="170"/>
        <v>810.5</v>
      </c>
      <c r="AD189" s="742">
        <f t="shared" si="170"/>
        <v>526</v>
      </c>
      <c r="AE189" s="742">
        <f t="shared" si="170"/>
        <v>1141</v>
      </c>
      <c r="AF189" s="742">
        <f t="shared" si="170"/>
        <v>43.5</v>
      </c>
      <c r="AG189" s="742">
        <f t="shared" si="170"/>
        <v>302.8</v>
      </c>
      <c r="AH189" s="742">
        <f t="shared" si="170"/>
        <v>108.5</v>
      </c>
      <c r="AI189" s="742">
        <f t="shared" si="170"/>
        <v>109</v>
      </c>
      <c r="AJ189" s="742">
        <f t="shared" si="170"/>
        <v>14.3</v>
      </c>
      <c r="AK189" s="742">
        <f t="shared" si="170"/>
        <v>43.2</v>
      </c>
      <c r="AL189" s="742">
        <f t="shared" si="170"/>
        <v>147.6</v>
      </c>
      <c r="AM189" s="742">
        <f t="shared" si="170"/>
        <v>38.3</v>
      </c>
      <c r="AN189" s="742">
        <f t="shared" si="170"/>
        <v>52.7</v>
      </c>
      <c r="AO189" s="742">
        <f t="shared" si="170"/>
        <v>107.7</v>
      </c>
      <c r="AP189" s="742">
        <f t="shared" si="170"/>
        <v>111.6</v>
      </c>
      <c r="AQ189" s="742">
        <f t="shared" si="170"/>
        <v>102.2</v>
      </c>
      <c r="AR189" s="742">
        <f t="shared" si="170"/>
        <v>366</v>
      </c>
      <c r="AS189" s="742">
        <f t="shared" si="170"/>
        <v>557.8</v>
      </c>
      <c r="AT189" s="742">
        <f t="shared" si="170"/>
        <v>612.3</v>
      </c>
      <c r="AU189" s="742">
        <f t="shared" si="170"/>
        <v>860</v>
      </c>
      <c r="AV189" s="742">
        <f t="shared" si="170"/>
        <v>270.9</v>
      </c>
      <c r="AW189" s="742">
        <f t="shared" si="170"/>
        <v>366.6</v>
      </c>
      <c r="AX189" s="742">
        <f t="shared" si="170"/>
        <v>17.7</v>
      </c>
      <c r="AY189" s="742">
        <f t="shared" si="170"/>
        <v>2999.3</v>
      </c>
      <c r="AZ189" s="742">
        <f t="shared" si="170"/>
        <v>4944.2</v>
      </c>
      <c r="BA189" s="742">
        <f t="shared" si="170"/>
        <v>7772.9</v>
      </c>
      <c r="BB189" s="742">
        <f t="shared" si="170"/>
        <v>6459.7</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5.0</v>
      </c>
      <c r="W199" s="252">
        <f t="shared" si="172"/>
        <v>5</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16.6</v>
      </c>
      <c r="W200" s="252">
        <f t="shared" si="172"/>
        <v>16.6</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6.0</v>
      </c>
      <c r="W201" s="252">
        <f t="shared" si="172"/>
        <v>6</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0.6</v>
      </c>
      <c r="W205" s="252">
        <f t="shared" si="172"/>
        <v>0.6</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2.5</v>
      </c>
      <c r="W207" s="252">
        <f t="shared" si="172"/>
        <v>2.5</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20.3</v>
      </c>
      <c r="W208" s="252">
        <f t="shared" si="172"/>
        <v>20.3</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66.1</v>
      </c>
      <c r="W209" s="252">
        <f t="shared" si="172"/>
        <v>66.1</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3.0</v>
      </c>
      <c r="W210" s="252">
        <f t="shared" si="172"/>
        <v>3</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44.5</v>
      </c>
      <c r="W211" s="252">
        <f t="shared" si="172"/>
        <v>44.5</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32.0</v>
      </c>
      <c r="W212" s="252">
        <f t="shared" si="172"/>
        <v>32</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45.0</v>
      </c>
      <c r="W213" s="252">
        <f t="shared" si="172"/>
        <v>45</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284.8</v>
      </c>
      <c r="W214" s="252">
        <f t="shared" si="172"/>
        <v>284.8</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162.4</v>
      </c>
      <c r="W215" s="252">
        <f t="shared" si="172"/>
        <v>162.4</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31.3</v>
      </c>
      <c r="W216" s="252">
        <f t="shared" si="172"/>
        <v>31.3</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13.0</v>
      </c>
      <c r="W217" s="252">
        <f t="shared" si="172"/>
        <v>13</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116.0</v>
      </c>
      <c r="W218" s="252">
        <f t="shared" si="172"/>
        <v>116</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205.0</v>
      </c>
      <c r="W219" s="252">
        <f t="shared" si="172"/>
        <v>205</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413.5</v>
      </c>
      <c r="W220" s="252">
        <f t="shared" si="172"/>
        <v>413.5</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140.1</v>
      </c>
      <c r="W221" s="252">
        <f t="shared" si="172"/>
        <v>140.1</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306.2</v>
      </c>
      <c r="W222" s="252">
        <f t="shared" si="172"/>
        <v>306.2</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31.0</v>
      </c>
      <c r="W223" s="252">
        <f t="shared" si="172"/>
        <v>31</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66.4</v>
      </c>
      <c r="W224" s="252">
        <f t="shared" si="172"/>
        <v>66.4</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91.8</v>
      </c>
      <c r="W225" s="252">
        <f t="shared" si="172"/>
        <v>91.8</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784.2</v>
      </c>
      <c r="W226" s="252">
        <f t="shared" si="172"/>
        <v>784.2</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945.7</v>
      </c>
      <c r="W227" s="252">
        <f t="shared" si="172"/>
        <v>945.7</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338.5</v>
      </c>
      <c r="W228" s="252">
        <f t="shared" si="172"/>
        <v>338.5</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319.4</v>
      </c>
      <c r="W229" s="252">
        <f t="shared" si="172"/>
        <v>319.4</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479.0</v>
      </c>
      <c r="W230" s="252">
        <f t="shared" si="172"/>
        <v>479</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415.5</v>
      </c>
      <c r="W231" s="252">
        <f t="shared" si="172"/>
        <v>415.5</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180.8</v>
      </c>
      <c r="W232" s="252">
        <f t="shared" si="172"/>
        <v>180.8</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489.2</v>
      </c>
      <c r="W233" s="252">
        <f t="shared" si="172"/>
        <v>0</v>
      </c>
      <c r="X233" s="252">
        <f t="shared" ref="X233:BB233" si="214">IF(AND(X$190-$A233&gt;$V$48,SUM($W233:W233)&lt;&gt;$V233),$V233,0)</f>
        <v>489.2</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880.0</v>
      </c>
      <c r="W234" s="252">
        <f t="shared" si="172"/>
        <v>0</v>
      </c>
      <c r="X234" s="252">
        <f t="shared" ref="X234:BB234" si="215">IF(AND(X$190-$A234&gt;$V$48,SUM($W234:W234)&lt;&gt;$V234),$V234,0)</f>
        <v>0</v>
      </c>
      <c r="Y234" s="252">
        <f t="shared" si="215"/>
        <v>880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524.0</v>
      </c>
      <c r="W235" s="252">
        <f t="shared" si="172"/>
        <v>0</v>
      </c>
      <c r="X235" s="252">
        <f t="shared" ref="X235:BB235" si="216">IF(AND(X$190-$A235&gt;$V$48,SUM($W235:W235)&lt;&gt;$V235),$V235,0)</f>
        <v>0</v>
      </c>
      <c r="Y235" s="252">
        <f t="shared" si="216"/>
        <v>0</v>
      </c>
      <c r="Z235" s="252">
        <f t="shared" si="216"/>
        <v>524</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937.1</v>
      </c>
      <c r="W236" s="252">
        <f t="shared" si="172"/>
        <v>0</v>
      </c>
      <c r="X236" s="252">
        <f t="shared" ref="X236:BB236" si="217">IF(AND(X$190-$A236&gt;$V$48,SUM($W236:W236)&lt;&gt;$V236),$V236,0)</f>
        <v>0</v>
      </c>
      <c r="Y236" s="252">
        <f t="shared" si="217"/>
        <v>0</v>
      </c>
      <c r="Z236" s="252">
        <f t="shared" si="217"/>
        <v>0</v>
      </c>
      <c r="AA236" s="252">
        <f t="shared" si="217"/>
        <v>937.1</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33.8</v>
      </c>
      <c r="W237" s="252">
        <f t="shared" si="172"/>
        <v>0</v>
      </c>
      <c r="X237" s="252">
        <f t="shared" ref="X237:BB237" si="218">IF(AND(X$190-$A237&gt;$V$48,SUM($W237:W237)&lt;&gt;$V237),$V237,0)</f>
        <v>0</v>
      </c>
      <c r="Y237" s="252">
        <f t="shared" si="218"/>
        <v>0</v>
      </c>
      <c r="Z237" s="252">
        <f t="shared" si="218"/>
        <v>0</v>
      </c>
      <c r="AA237" s="252">
        <f t="shared" si="218"/>
        <v>0</v>
      </c>
      <c r="AB237" s="252">
        <f t="shared" si="218"/>
        <v>33.8</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810.5</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810.5</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526.0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526</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1141.0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1141</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43.5</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43.5</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302.8</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302.8</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108.5</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108.5</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109.0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109</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14.3</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14.3</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43.2</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43.2</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147.6</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147.6</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38.3</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38.3</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52.7</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52.7</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107.7</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107.7</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111.6</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111.6</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102.2</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102.2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366.0</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366</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557.8</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557.8</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612.3</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612.3</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860.0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860</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270.9</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270.9</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366.6</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366.6</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17.7</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17.7</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2999.3</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2999.3</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4944.2</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4944.2</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7772.9</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7772.9</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6459.7</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6459.7</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1344.3</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394.7</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2009.2</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61.7</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243.0</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346.8</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194.7</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2.8</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66.6</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7.0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28.2</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34.0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40.9</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558.3</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234.6</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331.1</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5602.436481116725</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525.4364811167252</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916.2364811167281</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560.2364811167281</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973.3364811167266</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70.03648111673101</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846.7364811167281</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562.2364811167281</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1177.236481116728</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79.7364811167281</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339.036481116731</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144.7364811167281</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145.2364811167281</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50.53648111673101</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79.43648111672519</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183.83648111672665</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74.53648111673101</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88.93648111672519</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143.9364811167252</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147.83648111672665</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138.4364811167252</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402.2364811167281</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594.036481116731</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648.536481116731</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896.2364811167281</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307.13648111672956</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402.83648111672665</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53.93648111672519</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3035.536481116731</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4980.4364811166815</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109</v>
      </c>
      <c r="AC42" s="235">
        <f t="shared" si="16"/>
        <v>387.9</v>
      </c>
      <c r="AD42" s="235">
        <f t="shared" si="16"/>
        <v>6.1</v>
      </c>
      <c r="AE42" s="235">
        <f t="shared" si="16"/>
        <v>115.1</v>
      </c>
      <c r="AF42" s="235">
        <f t="shared" si="16"/>
        <v>167.4</v>
      </c>
      <c r="AG42" s="235">
        <f t="shared" si="16"/>
        <v>320.3</v>
      </c>
      <c r="AH42" s="235">
        <f t="shared" si="16"/>
        <v>198.5</v>
      </c>
      <c r="AI42" s="235">
        <f t="shared" si="16"/>
        <v>326.3</v>
      </c>
      <c r="AJ42" s="235">
        <f t="shared" si="16"/>
        <v>245</v>
      </c>
      <c r="AK42" s="235">
        <f t="shared" si="16"/>
        <v>1306</v>
      </c>
      <c r="AL42" s="235">
        <f t="shared" si="16"/>
        <v>2809</v>
      </c>
      <c r="AM42" s="235">
        <f t="shared" si="16"/>
        <v>2982.7</v>
      </c>
      <c r="AN42" s="235">
        <f t="shared" si="16"/>
        <v>1353.5</v>
      </c>
      <c r="AO42" s="235">
        <f t="shared" si="16"/>
        <v>2356.7</v>
      </c>
      <c r="AP42" s="235">
        <f t="shared" si="16"/>
        <v>2601.6</v>
      </c>
      <c r="AQ42" s="235">
        <f t="shared" si="16"/>
        <v>219.7</v>
      </c>
      <c r="AR42" s="235">
        <f t="shared" si="16"/>
        <v>1131.4</v>
      </c>
      <c r="AS42" s="235">
        <f t="shared" si="16"/>
        <v>1103.6</v>
      </c>
      <c r="AT42" s="235">
        <f t="shared" si="16"/>
        <v>1512.7</v>
      </c>
      <c r="AU42" s="235">
        <f t="shared" si="16"/>
        <v>1544.2</v>
      </c>
      <c r="AV42" s="235">
        <f t="shared" si="16"/>
        <v>1906.4</v>
      </c>
      <c r="AW42" s="235">
        <f t="shared" si="16"/>
        <v>0</v>
      </c>
      <c r="AX42" s="235">
        <f t="shared" si="16"/>
        <v>0</v>
      </c>
      <c r="AY42" s="235">
        <f t="shared" si="16"/>
        <v>2036.405552</v>
      </c>
      <c r="AZ42" s="235">
        <f t="shared" si="16"/>
        <v>2036.405552</v>
      </c>
      <c r="BA42" s="235">
        <f t="shared" si="16"/>
        <v>2036.405552</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109.0</v>
      </c>
      <c r="W112" s="252">
        <f t="shared" si="18"/>
        <v>0</v>
      </c>
      <c r="X112" s="252">
        <f t="shared" ref="X112:BA112" si="86">IF(AND(X$43-$A112&gt;$V$30,SUM($W112:W112)&lt;&gt;$V112),$V112,0)</f>
        <v>0</v>
      </c>
      <c r="Y112" s="252">
        <f t="shared" si="86"/>
        <v>0</v>
      </c>
      <c r="Z112" s="252">
        <f t="shared" si="86"/>
        <v>0</v>
      </c>
      <c r="AA112" s="252">
        <f t="shared" si="86"/>
        <v>0</v>
      </c>
      <c r="AB112" s="252">
        <f t="shared" si="86"/>
        <v>109</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387.9</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387.9</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6.1</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6.1</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115.1</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115.1</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167.4</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167.4</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320.3</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320.3</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198.5</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198.5</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326.3</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326.3</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245.0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245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1306.0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1306</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2809.0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2809</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2982.7</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2982.7</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1353.5</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1353.5</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2356.7</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2356.7</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2601.6</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2601.6</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219.7</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219.7</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1131.4</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1131.4</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1103.6</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1103.6</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1512.7</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1512.7</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1544.2</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1544.2</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1906.4</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1906.4</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2036.4055515818764</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2036.405552</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2036.4055515818764</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2036.405552</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2036.4055515818764</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2036.405552</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2036.4055515818764</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2036.4055515818764</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2145.4055515818764</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2424.305551581878</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2042.505551581875</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2151.505551581882</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2203.805551581878</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2356.7055515818793</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2234.9055515818764</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2362.7055515818793</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2281.4055515818764</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3342.4055515818764</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4845.405551581876</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5019.105551581873</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3389.9055515818764</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4393.105551581873</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4638.005551581875</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2256.1055515818734</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3167.805551581878</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3140.005551581882</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3549.1055515818734</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3580.6055515818734</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3942.8055515818705</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2036.4055515818764</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2036.4055515818764</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4072.8111031637527</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4072.8111031637527</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9</v>
      </c>
      <c r="AL51" s="252">
        <f t="shared" si="20"/>
        <v>0</v>
      </c>
      <c r="AM51" s="252">
        <f t="shared" si="20"/>
        <v>3.8</v>
      </c>
      <c r="AN51" s="252">
        <f t="shared" si="20"/>
        <v>30.1</v>
      </c>
      <c r="AO51" s="252">
        <f t="shared" si="20"/>
        <v>45.4</v>
      </c>
      <c r="AP51" s="252">
        <f t="shared" si="20"/>
        <v>54.3</v>
      </c>
      <c r="AQ51" s="252">
        <f t="shared" si="20"/>
        <v>52</v>
      </c>
      <c r="AR51" s="252">
        <f t="shared" si="20"/>
        <v>313.7</v>
      </c>
      <c r="AS51" s="252">
        <f t="shared" si="20"/>
        <v>391.8</v>
      </c>
      <c r="AT51" s="252">
        <f t="shared" si="20"/>
        <v>293.1</v>
      </c>
      <c r="AU51" s="252">
        <f t="shared" si="20"/>
        <v>0</v>
      </c>
      <c r="AV51" s="252">
        <f t="shared" si="20"/>
        <v>0</v>
      </c>
      <c r="AW51" s="253">
        <f t="shared" si="20"/>
        <v>2487.736798</v>
      </c>
      <c r="AX51" s="253">
        <f t="shared" si="20"/>
        <v>2487.736798</v>
      </c>
      <c r="AY51" s="253">
        <f t="shared" si="20"/>
        <v>2487.736798</v>
      </c>
      <c r="AZ51" s="253">
        <f t="shared" si="20"/>
        <v>2487.736798</v>
      </c>
      <c r="BA51" s="253">
        <f t="shared" si="20"/>
        <v>2487.736798</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9.0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9</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3.8</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3.8</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30.1</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30.1</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45.4</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45.4</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54.3</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54.3</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52.0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52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313.7</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313.7</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391.8</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391.8</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293.1</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293.1</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2487.7367982856636</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2487.736798</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2487.7367982856636</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2487.736798</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2487.736798285663</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2487.736798</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2487.736798285663</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2487.736798</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2487.736798285663</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2487.736798</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2487.736798285665</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2487.736798285663</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2487.736798285663</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2487.736798285663</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2487.736798285663</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2487.736798285663</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2487.736798285663</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2487.7367982856667</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2487.7367982856667</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2496.7367982856667</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2487.7367982856667</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2491.5367982856696</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2517.8367982856653</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2533.136798285668</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2542.0367982856696</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2539.7367982856667</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2801.436798285664</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2879.5367982856696</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2780.8367982856653</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2487.7367982856667</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2487.7367982856667</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4975.4735965713335</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4975.4735965713335</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4975.4735965713335</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4975.473596571275</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889.8896551710767</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889.8896551710767</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889.8896551710766</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889.8896551710768</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889.8896551710764</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889.8896551710768</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889.8896551710768</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889.8896551710768</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889.8896551710768</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889.8896551710759</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889.8896551710768</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889.8896551710768</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889.8896551710768</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889.8896551710768</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889.8896551710768</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889.8896551710768</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889.8896551710768</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889.8896551710768</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889.8896551710768</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889.889655171075</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889.889655171075</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889.889655171075</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889.889655171075</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889.889655171075</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889.889655171075</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889.889655171075</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889.889655171075</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889.889655171075</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889.889655171075</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889.8896551710932</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1652.3</v>
      </c>
      <c r="AI46" s="252">
        <f t="shared" si="30"/>
        <v>1694.3</v>
      </c>
      <c r="AJ46" s="252">
        <f t="shared" si="30"/>
        <v>3473.4</v>
      </c>
      <c r="AK46" s="252">
        <f t="shared" si="30"/>
        <v>0</v>
      </c>
      <c r="AL46" s="252">
        <f t="shared" si="30"/>
        <v>1186.2</v>
      </c>
      <c r="AM46" s="252">
        <f t="shared" si="30"/>
        <v>1831.5</v>
      </c>
      <c r="AN46" s="252">
        <f t="shared" si="30"/>
        <v>0</v>
      </c>
      <c r="AO46" s="252">
        <f t="shared" si="30"/>
        <v>0</v>
      </c>
      <c r="AP46" s="252">
        <f t="shared" si="30"/>
        <v>1133.3</v>
      </c>
      <c r="AQ46" s="252">
        <f t="shared" si="30"/>
        <v>0</v>
      </c>
      <c r="AR46" s="252">
        <f t="shared" si="30"/>
        <v>0</v>
      </c>
      <c r="AS46" s="252">
        <f t="shared" si="30"/>
        <v>0</v>
      </c>
      <c r="AT46" s="252">
        <f t="shared" si="30"/>
        <v>0</v>
      </c>
      <c r="AU46" s="252">
        <f t="shared" si="30"/>
        <v>0</v>
      </c>
      <c r="AV46" s="252">
        <f t="shared" si="30"/>
        <v>3575.8</v>
      </c>
      <c r="AW46" s="252">
        <f t="shared" si="30"/>
        <v>1224.9</v>
      </c>
      <c r="AX46" s="252">
        <f t="shared" si="30"/>
        <v>0</v>
      </c>
      <c r="AY46" s="252">
        <f t="shared" si="30"/>
        <v>2363.2</v>
      </c>
      <c r="AZ46" s="252">
        <f t="shared" si="30"/>
        <v>3666.8</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1652.3</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1652.3</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1694.3</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1694.3</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3473.4</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3473.4</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1186.2</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1186.2</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1831.5</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1831.5</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1133.3</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1133.3</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3575.8</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3575.8</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1224.9</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1224.9</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2363.2</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2363.2</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3666.8</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3666.8</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4.9</v>
      </c>
      <c r="W38" s="252">
        <f t="shared" ref="W38:W158" si="23">IF(W$37-$A38&gt;$V$25,$V38,0)</f>
        <v>0</v>
      </c>
      <c r="X38" s="252">
        <f t="shared" ref="X38:BA38" si="22">IF(AND(X$37-$A38&gt;$V$25,SUM($W38:W38)&lt;&gt;$V38),$V38,0)</f>
        <v>4.9</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229.9</v>
      </c>
      <c r="W39" s="252">
        <f t="shared" si="23"/>
        <v>0</v>
      </c>
      <c r="X39" s="252">
        <f t="shared" ref="X39:BA39" si="24">IF(AND(X$37-$A39&gt;$V$25,SUM($W39:W39)&lt;&gt;$V39),$V39,0)</f>
        <v>0</v>
      </c>
      <c r="Y39" s="252">
        <f t="shared" si="24"/>
        <v>229.9</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2.8</v>
      </c>
      <c r="W40" s="252">
        <f t="shared" si="23"/>
        <v>0</v>
      </c>
      <c r="X40" s="252">
        <f t="shared" ref="X40:BA40" si="25">IF(AND(X$37-$A40&gt;$V$25,SUM($W40:W40)&lt;&gt;$V40),$V40,0)</f>
        <v>0</v>
      </c>
      <c r="Y40" s="252">
        <f t="shared" si="25"/>
        <v>0</v>
      </c>
      <c r="Z40" s="252">
        <f t="shared" si="25"/>
        <v>2.8</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3.9</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3.9</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1.1</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1.1</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2.5</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2.5</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28.4</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28.4</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3.1</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3.1</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14.2</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14.2</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1.1</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1.1</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14.0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14</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14.3</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14.3</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2.7</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2.7</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11.4</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11.4</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3.3</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3.3</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48.0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48</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54.0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54</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37.4</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37.4</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6.2</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6.2</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55.4</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55.4</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8.5</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8.5</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8.1</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8.1</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5.4</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5.4</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100.0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100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100.0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31.8</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0.4</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65.2</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0.4</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3.2</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52.2</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34.5</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1.4</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1.0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1.2</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4.0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3.0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41.7</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9.7</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7.4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93.2</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4.8</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7.0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1.2</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4.4</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2.5</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14.8</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8.0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8.0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0.2</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0.6</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9.6</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0.5</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8.2</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9.2</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82370796.88</v>
      </c>
      <c r="C2" s="160">
        <f>C3*1000*'Inflation GDP Population'!C$18/'Inflation GDP Population'!$S$18</f>
        <v>84177530.99</v>
      </c>
      <c r="D2" s="160">
        <f>D3*1000*'Inflation GDP Population'!D$18/'Inflation GDP Population'!$S$18</f>
        <v>85509006.93</v>
      </c>
      <c r="E2" s="160">
        <f>E3*1000*'Inflation GDP Population'!E$18/'Inflation GDP Population'!$S$18</f>
        <v>87097015.12</v>
      </c>
      <c r="F2" s="160">
        <f>F3*1000*'Inflation GDP Population'!F$18/'Inflation GDP Population'!$S$18</f>
        <v>89441841.21</v>
      </c>
      <c r="G2" s="160">
        <f>G3*1000*'Inflation GDP Population'!G$18/'Inflation GDP Population'!$S$18</f>
        <v>92227873.71</v>
      </c>
      <c r="H2" s="160">
        <f>H3*1000*'Inflation GDP Population'!H$18/'Inflation GDP Population'!$S$18</f>
        <v>95018884.84</v>
      </c>
      <c r="I2" s="160">
        <f>I3*1000*'Inflation GDP Population'!I$18/'Inflation GDP Population'!$S$18</f>
        <v>97571383.22</v>
      </c>
      <c r="J2" s="160">
        <f>J3*1000*'Inflation GDP Population'!J$18/'Inflation GDP Population'!$S$18</f>
        <v>99469272.08</v>
      </c>
      <c r="K2" s="160">
        <f>K3*1000*'Inflation GDP Population'!K$18/'Inflation GDP Population'!$S$18</f>
        <v>100227562.7</v>
      </c>
      <c r="L2" s="160">
        <f>L3*1000*'Inflation GDP Population'!L$18/'Inflation GDP Population'!$S$18</f>
        <v>101395467.2</v>
      </c>
      <c r="M2" s="160">
        <f>M3*1000*'Inflation GDP Population'!M$18/'Inflation GDP Population'!$S$18</f>
        <v>103513531.9</v>
      </c>
      <c r="N2" s="160">
        <f>N3*1000*'Inflation GDP Population'!N$18/'Inflation GDP Population'!$S$18</f>
        <v>105498756.8</v>
      </c>
      <c r="O2" s="160">
        <f>O3*1000*'Inflation GDP Population'!O$18/'Inflation GDP Population'!$S$18</f>
        <v>107350185</v>
      </c>
      <c r="P2" s="160">
        <f>P3*1000*'Inflation GDP Population'!P$18/'Inflation GDP Population'!$S$18</f>
        <v>109336552.4</v>
      </c>
      <c r="Q2" s="160">
        <f>Q3*1000*'Inflation GDP Population'!Q$18/'Inflation GDP Population'!$S$18</f>
        <v>110475119.4</v>
      </c>
      <c r="R2" s="160">
        <f>R3*1000*'Inflation GDP Population'!R$18/'Inflation GDP Population'!$S$18</f>
        <v>111618844</v>
      </c>
      <c r="S2" s="160">
        <f>S3*1000*'Inflation GDP Population'!S$18/'Inflation GDP Population'!$S$18</f>
        <v>113721318.8</v>
      </c>
      <c r="T2" s="160">
        <f>T3*1000*'Inflation GDP Population'!T$18/'Inflation GDP Population'!$S$18</f>
        <v>116491514</v>
      </c>
      <c r="U2" s="160">
        <f>U3*1000*'Inflation GDP Population'!U$18/'Inflation GDP Population'!$S$18</f>
        <v>118764144</v>
      </c>
      <c r="V2" s="161">
        <f>V3*1000*'Inflation GDP Population'!V$18/'Inflation GDP Population'!$S$18</f>
        <v>121081110.6</v>
      </c>
      <c r="W2" s="160">
        <f>W3*1000*'Inflation GDP Population'!W$18/'Inflation GDP Population'!$S$18</f>
        <v>119328503</v>
      </c>
      <c r="X2" s="160">
        <f>X3*1000*'Inflation GDP Population'!X$18/'Inflation GDP Population'!$S$18</f>
        <v>117461428.7</v>
      </c>
      <c r="Y2" s="160">
        <f>Y3*1000*'Inflation GDP Population'!Y$18/'Inflation GDP Population'!$S$18</f>
        <v>115476088.6</v>
      </c>
      <c r="Z2" s="160">
        <f>Z3*1000*'Inflation GDP Population'!Z$18/'Inflation GDP Population'!$S$18</f>
        <v>113368578.7</v>
      </c>
      <c r="AA2" s="160">
        <f>AA3*1000*'Inflation GDP Population'!AA$18/'Inflation GDP Population'!$S$18</f>
        <v>111134888</v>
      </c>
      <c r="AB2" s="160">
        <f>AB3*1000*'Inflation GDP Population'!AB$18/'Inflation GDP Population'!$S$18</f>
        <v>108770895.1</v>
      </c>
      <c r="AC2" s="160">
        <f>AC3*1000*'Inflation GDP Population'!AC$18/'Inflation GDP Population'!$S$18</f>
        <v>106272366</v>
      </c>
      <c r="AD2" s="160">
        <f>AD3*1000*'Inflation GDP Population'!AD$18/'Inflation GDP Population'!$S$18</f>
        <v>103634951.3</v>
      </c>
      <c r="AE2" s="160">
        <f>AE3*1000*'Inflation GDP Population'!AE$18/'Inflation GDP Population'!$S$18</f>
        <v>100854182.9</v>
      </c>
      <c r="AF2" s="160">
        <f>AF3*1000*'Inflation GDP Population'!AF$18/'Inflation GDP Population'!$S$18</f>
        <v>97925471.01</v>
      </c>
      <c r="AG2" s="160">
        <f>AG3*1000*'Inflation GDP Population'!AG$18/'Inflation GDP Population'!$S$18</f>
        <v>94844101.72</v>
      </c>
      <c r="AH2" s="160">
        <f>AH3*1000*'Inflation GDP Population'!AH$18/'Inflation GDP Population'!$S$18</f>
        <v>91605233.27</v>
      </c>
      <c r="AI2" s="160">
        <f>AI3*1000*'Inflation GDP Population'!AI$18/'Inflation GDP Population'!$S$18</f>
        <v>88203893.15</v>
      </c>
      <c r="AJ2" s="160">
        <f>AJ3*1000*'Inflation GDP Population'!AJ$18/'Inflation GDP Population'!$S$18</f>
        <v>84634974.75</v>
      </c>
      <c r="AK2" s="160">
        <f>AK3*1000*'Inflation GDP Population'!AK$18/'Inflation GDP Population'!$S$18</f>
        <v>80893234.06</v>
      </c>
      <c r="AL2" s="160">
        <f>AL3*1000*'Inflation GDP Population'!AL$18/'Inflation GDP Population'!$S$18</f>
        <v>76973286.25</v>
      </c>
      <c r="AM2" s="160">
        <f>AM3*1000*'Inflation GDP Population'!AM$18/'Inflation GDP Population'!$S$18</f>
        <v>72869602.13</v>
      </c>
      <c r="AN2" s="160">
        <f>AN3*1000*'Inflation GDP Population'!AN$18/'Inflation GDP Population'!$S$18</f>
        <v>68576504.64</v>
      </c>
      <c r="AO2" s="160">
        <f>AO3*1000*'Inflation GDP Population'!AO$18/'Inflation GDP Population'!$S$18</f>
        <v>64088165.11</v>
      </c>
      <c r="AP2" s="160">
        <f>AP3*1000*'Inflation GDP Population'!AP$18/'Inflation GDP Population'!$S$18</f>
        <v>59398599.55</v>
      </c>
      <c r="AQ2" s="160">
        <f>AQ3*1000*'Inflation GDP Population'!AQ$18/'Inflation GDP Population'!$S$18</f>
        <v>54501664.79</v>
      </c>
      <c r="AR2" s="160">
        <f>AR3*1000*'Inflation GDP Population'!AR$18/'Inflation GDP Population'!$S$18</f>
        <v>49391054.57</v>
      </c>
      <c r="AS2" s="160">
        <f>AS3*1000*'Inflation GDP Population'!AS$18/'Inflation GDP Population'!$S$18</f>
        <v>44060295.48</v>
      </c>
      <c r="AT2" s="160">
        <f>AT3*1000*'Inflation GDP Population'!AT$18/'Inflation GDP Population'!$S$18</f>
        <v>38502742.86</v>
      </c>
      <c r="AU2" s="160">
        <f>AU3*1000*'Inflation GDP Population'!AU$18/'Inflation GDP Population'!$S$18</f>
        <v>32711576.58</v>
      </c>
      <c r="AV2" s="160">
        <f>AV3*1000*'Inflation GDP Population'!AV$18/'Inflation GDP Population'!$S$18</f>
        <v>26679796.72</v>
      </c>
      <c r="AW2" s="160">
        <f>AW3*1000*'Inflation GDP Population'!AW$18/'Inflation GDP Population'!$S$18</f>
        <v>20400219.15</v>
      </c>
      <c r="AX2" s="160">
        <f>AX3*1000*'Inflation GDP Population'!AX$18/'Inflation GDP Population'!$S$18</f>
        <v>13865471.01</v>
      </c>
      <c r="AY2" s="160">
        <f>AY3*1000*'Inflation GDP Population'!AY$18/'Inflation GDP Population'!$S$18</f>
        <v>7067986.066</v>
      </c>
      <c r="AZ2" s="160">
        <f>AZ3*1000*'Inflation GDP Population'!AZ$18/'Inflation GDP Population'!$S$18</f>
        <v>0</v>
      </c>
    </row>
    <row r="3" ht="15.0" customHeight="1">
      <c r="A3" s="541" t="s">
        <v>1125</v>
      </c>
      <c r="B3" s="792">
        <f t="shared" ref="B3:U3" si="1">C3</f>
        <v>113721.3188</v>
      </c>
      <c r="C3" s="792">
        <f t="shared" si="1"/>
        <v>113721.3188</v>
      </c>
      <c r="D3" s="792">
        <f t="shared" si="1"/>
        <v>113721.3188</v>
      </c>
      <c r="E3" s="792">
        <f t="shared" si="1"/>
        <v>113721.3188</v>
      </c>
      <c r="F3" s="792">
        <f t="shared" si="1"/>
        <v>113721.3188</v>
      </c>
      <c r="G3" s="792">
        <f t="shared" si="1"/>
        <v>113721.3188</v>
      </c>
      <c r="H3" s="792">
        <f t="shared" si="1"/>
        <v>113721.3188</v>
      </c>
      <c r="I3" s="792">
        <f t="shared" si="1"/>
        <v>113721.3188</v>
      </c>
      <c r="J3" s="792">
        <f t="shared" si="1"/>
        <v>113721.3188</v>
      </c>
      <c r="K3" s="792">
        <f t="shared" si="1"/>
        <v>113721.3188</v>
      </c>
      <c r="L3" s="792">
        <f t="shared" si="1"/>
        <v>113721.3188</v>
      </c>
      <c r="M3" s="792">
        <f t="shared" si="1"/>
        <v>113721.3188</v>
      </c>
      <c r="N3" s="792">
        <f t="shared" si="1"/>
        <v>113721.3188</v>
      </c>
      <c r="O3" s="792">
        <f t="shared" si="1"/>
        <v>113721.3188</v>
      </c>
      <c r="P3" s="792">
        <f t="shared" si="1"/>
        <v>113721.3188</v>
      </c>
      <c r="Q3" s="792">
        <f t="shared" si="1"/>
        <v>113721.3188</v>
      </c>
      <c r="R3" s="792">
        <f t="shared" si="1"/>
        <v>113721.3188</v>
      </c>
      <c r="S3" s="792">
        <f t="shared" si="1"/>
        <v>113721.3188</v>
      </c>
      <c r="T3" s="792">
        <f t="shared" si="1"/>
        <v>113721.3188</v>
      </c>
      <c r="U3" s="792">
        <f t="shared" si="1"/>
        <v>113721.3188</v>
      </c>
      <c r="V3" s="842">
        <f>Inputs!$H$25</f>
        <v>113721.3188</v>
      </c>
      <c r="W3" s="827">
        <f t="shared" ref="W3:AY3" si="2">V$3+($AZ$3-$V$3)/($AZ$1-$V$1)</f>
        <v>109930.6082</v>
      </c>
      <c r="X3" s="827">
        <f t="shared" si="2"/>
        <v>106139.8975</v>
      </c>
      <c r="Y3" s="827">
        <f t="shared" si="2"/>
        <v>102349.1869</v>
      </c>
      <c r="Z3" s="827">
        <f t="shared" si="2"/>
        <v>98558.47629</v>
      </c>
      <c r="AA3" s="827">
        <f t="shared" si="2"/>
        <v>94767.76567</v>
      </c>
      <c r="AB3" s="827">
        <f t="shared" si="2"/>
        <v>90977.05504</v>
      </c>
      <c r="AC3" s="827">
        <f t="shared" si="2"/>
        <v>87186.34441</v>
      </c>
      <c r="AD3" s="827">
        <f t="shared" si="2"/>
        <v>83395.63379</v>
      </c>
      <c r="AE3" s="827">
        <f t="shared" si="2"/>
        <v>79604.92316</v>
      </c>
      <c r="AF3" s="827">
        <f t="shared" si="2"/>
        <v>75814.21253</v>
      </c>
      <c r="AG3" s="827">
        <f t="shared" si="2"/>
        <v>72023.50191</v>
      </c>
      <c r="AH3" s="827">
        <f t="shared" si="2"/>
        <v>68232.79128</v>
      </c>
      <c r="AI3" s="827">
        <f t="shared" si="2"/>
        <v>64442.08065</v>
      </c>
      <c r="AJ3" s="827">
        <f t="shared" si="2"/>
        <v>60651.37003</v>
      </c>
      <c r="AK3" s="827">
        <f t="shared" si="2"/>
        <v>56860.6594</v>
      </c>
      <c r="AL3" s="827">
        <f t="shared" si="2"/>
        <v>53069.94877</v>
      </c>
      <c r="AM3" s="827">
        <f t="shared" si="2"/>
        <v>49279.23815</v>
      </c>
      <c r="AN3" s="827">
        <f t="shared" si="2"/>
        <v>45488.52752</v>
      </c>
      <c r="AO3" s="827">
        <f t="shared" si="2"/>
        <v>41697.81689</v>
      </c>
      <c r="AP3" s="827">
        <f t="shared" si="2"/>
        <v>37907.10627</v>
      </c>
      <c r="AQ3" s="827">
        <f t="shared" si="2"/>
        <v>34116.39564</v>
      </c>
      <c r="AR3" s="827">
        <f t="shared" si="2"/>
        <v>30325.68501</v>
      </c>
      <c r="AS3" s="827">
        <f t="shared" si="2"/>
        <v>26534.97439</v>
      </c>
      <c r="AT3" s="827">
        <f t="shared" si="2"/>
        <v>22744.26376</v>
      </c>
      <c r="AU3" s="827">
        <f t="shared" si="2"/>
        <v>18953.55313</v>
      </c>
      <c r="AV3" s="827">
        <f t="shared" si="2"/>
        <v>15162.84251</v>
      </c>
      <c r="AW3" s="827">
        <f t="shared" si="2"/>
        <v>11372.13188</v>
      </c>
      <c r="AX3" s="827">
        <f t="shared" si="2"/>
        <v>7581.421253</v>
      </c>
      <c r="AY3" s="827">
        <f t="shared" si="2"/>
        <v>3790.710627</v>
      </c>
      <c r="AZ3" s="843" t="str">
        <f>Inputs!$H$23</f>
        <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0.6358773967</v>
      </c>
      <c r="X15" s="844">
        <f>if(Model!Y1574&gt;0,(Model!Y1575*10^6)/(Model!Y1574*8760),0)</f>
        <v>0.6358773967</v>
      </c>
      <c r="Y15" s="844">
        <f>if(Model!Z1574&gt;0,(Model!Z1575*10^6)/(Model!Z1574*8760),0)</f>
        <v>0.6358773967</v>
      </c>
      <c r="Z15" s="844">
        <f>if(Model!AA1574&gt;0,(Model!AA1575*10^6)/(Model!AA1574*8760),0)</f>
        <v>0.6358773967</v>
      </c>
      <c r="AA15" s="844">
        <f>if(Model!AB1574&gt;0,(Model!AB1575*10^6)/(Model!AB1574*8760),0)</f>
        <v>0.6358773967</v>
      </c>
      <c r="AB15" s="844">
        <f>if(Model!AC1574&gt;0,(Model!AC1575*10^6)/(Model!AC1574*8760),0)</f>
        <v>0.6358773967</v>
      </c>
      <c r="AC15" s="844">
        <f>if(Model!AD1574&gt;0,(Model!AD1575*10^6)/(Model!AD1574*8760),0)</f>
        <v>0.6358773967</v>
      </c>
      <c r="AD15" s="844">
        <f>if(Model!AE1574&gt;0,(Model!AE1575*10^6)/(Model!AE1574*8760),0)</f>
        <v>0.6358773967</v>
      </c>
      <c r="AE15" s="844">
        <f>if(Model!AF1574&gt;0,(Model!AF1575*10^6)/(Model!AF1574*8760),0)</f>
        <v>0.6358773967</v>
      </c>
      <c r="AF15" s="844">
        <f>if(Model!AG1574&gt;0,(Model!AG1575*10^6)/(Model!AG1574*8760),0)</f>
        <v>0.6358773967</v>
      </c>
      <c r="AG15" s="844">
        <f>if(Model!AH1574&gt;0,(Model!AH1575*10^6)/(Model!AH1574*8760),0)</f>
        <v>0.6358773967</v>
      </c>
      <c r="AH15" s="844">
        <f>if(Model!AI1574&gt;0,(Model!AI1575*10^6)/(Model!AI1574*8760),0)</f>
        <v>0.6358773967</v>
      </c>
      <c r="AI15" s="844">
        <f>if(Model!AJ1574&gt;0,(Model!AJ1575*10^6)/(Model!AJ1574*8760),0)</f>
        <v>0.6358773967</v>
      </c>
      <c r="AJ15" s="844">
        <f>if(Model!AK1574&gt;0,(Model!AK1575*10^6)/(Model!AK1574*8760),0)</f>
        <v>0.6358773967</v>
      </c>
      <c r="AK15" s="844">
        <f>if(Model!AL1574&gt;0,(Model!AL1575*10^6)/(Model!AL1574*8760),0)</f>
        <v>0.6358773967</v>
      </c>
      <c r="AL15" s="844">
        <f>if(Model!AM1574&gt;0,(Model!AM1575*10^6)/(Model!AM1574*8760),0)</f>
        <v>0.6358773967</v>
      </c>
      <c r="AM15" s="844">
        <f>if(Model!AN1574&gt;0,(Model!AN1575*10^6)/(Model!AN1574*8760),0)</f>
        <v>0.6358773967</v>
      </c>
      <c r="AN15" s="844">
        <f>if(Model!AO1574&gt;0,(Model!AO1575*10^6)/(Model!AO1574*8760),0)</f>
        <v>0.6358773967</v>
      </c>
      <c r="AO15" s="844">
        <f>if(Model!AP1574&gt;0,(Model!AP1575*10^6)/(Model!AP1574*8760),0)</f>
        <v>0.6358773967</v>
      </c>
      <c r="AP15" s="844">
        <f>if(Model!AQ1574&gt;0,(Model!AQ1575*10^6)/(Model!AQ1574*8760),0)</f>
        <v>0.6358773967</v>
      </c>
      <c r="AQ15" s="844">
        <f>if(Model!AR1574&gt;0,(Model!AR1575*10^6)/(Model!AR1574*8760),0)</f>
        <v>0.6358773967</v>
      </c>
      <c r="AR15" s="844">
        <f>if(Model!AS1574&gt;0,(Model!AS1575*10^6)/(Model!AS1574*8760),0)</f>
        <v>0.6358773967</v>
      </c>
      <c r="AS15" s="844">
        <f>if(Model!AT1574&gt;0,(Model!AT1575*10^6)/(Model!AT1574*8760),0)</f>
        <v>0.6358773967</v>
      </c>
      <c r="AT15" s="844">
        <f>if(Model!AU1574&gt;0,(Model!AU1575*10^6)/(Model!AU1574*8760),0)</f>
        <v>0.6358773967</v>
      </c>
      <c r="AU15" s="844">
        <f>if(Model!AV1574&gt;0,(Model!AV1575*10^6)/(Model!AV1574*8760),0)</f>
        <v>0.6358773967</v>
      </c>
      <c r="AV15" s="844">
        <f>if(Model!AW1574&gt;0,(Model!AW1575*10^6)/(Model!AW1574*8760),0)</f>
        <v>0.6358773967</v>
      </c>
      <c r="AW15" s="844">
        <f>if(Model!AX1574&gt;0,(Model!AX1575*10^6)/(Model!AX1574*8760),0)</f>
        <v>0.6358773967</v>
      </c>
      <c r="AX15" s="844">
        <f>if(Model!AY1574&gt;0,(Model!AY1575*10^6)/(Model!AY1574*8760),0)</f>
        <v>0.6358773967</v>
      </c>
      <c r="AY15" s="844">
        <f>if(Model!AZ1574&gt;0,(Model!AZ1575*10^6)/(Model!AZ1574*8760),0)</f>
        <v>0.6358773967</v>
      </c>
      <c r="AZ15" s="844">
        <f>if(Model!BA1574&gt;0,(Model!BA1575*10^6)/(Model!BA1574*8760),0)</f>
        <v>0.6358773967</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1365940.959</v>
      </c>
      <c r="C18" s="160">
        <f>C$19*1000*'Inflation GDP Population'!C$18/'Inflation GDP Population'!$S$18</f>
        <v>1395901.724</v>
      </c>
      <c r="D18" s="160">
        <f>D$19*1000*'Inflation GDP Population'!D$18/'Inflation GDP Population'!$S$18</f>
        <v>1417981.364</v>
      </c>
      <c r="E18" s="160">
        <f>E$19*1000*'Inflation GDP Population'!E$18/'Inflation GDP Population'!$S$18</f>
        <v>1444315.034</v>
      </c>
      <c r="F18" s="160">
        <f>F$19*1000*'Inflation GDP Population'!F$18/'Inflation GDP Population'!$S$18</f>
        <v>1483198.888</v>
      </c>
      <c r="G18" s="160">
        <f>G$19*1000*'Inflation GDP Population'!G$18/'Inflation GDP Population'!$S$18</f>
        <v>1529399.192</v>
      </c>
      <c r="H18" s="160">
        <f>H$19*1000*'Inflation GDP Population'!H$18/'Inflation GDP Population'!$S$18</f>
        <v>1575682.057</v>
      </c>
      <c r="I18" s="160">
        <f>I$19*1000*'Inflation GDP Population'!I$18/'Inflation GDP Population'!$S$18</f>
        <v>1618009.705</v>
      </c>
      <c r="J18" s="160">
        <f>J$19*1000*'Inflation GDP Population'!J$18/'Inflation GDP Population'!$S$18</f>
        <v>1649482.074</v>
      </c>
      <c r="K18" s="160">
        <f>K$19*1000*'Inflation GDP Population'!K$18/'Inflation GDP Population'!$S$18</f>
        <v>1662056.679</v>
      </c>
      <c r="L18" s="160">
        <f>L$19*1000*'Inflation GDP Population'!L$18/'Inflation GDP Population'!$S$18</f>
        <v>1681423.841</v>
      </c>
      <c r="M18" s="160">
        <f>M$19*1000*'Inflation GDP Population'!M$18/'Inflation GDP Population'!$S$18</f>
        <v>1716547.349</v>
      </c>
      <c r="N18" s="160">
        <f>N$19*1000*'Inflation GDP Population'!N$18/'Inflation GDP Population'!$S$18</f>
        <v>1749467.997</v>
      </c>
      <c r="O18" s="160">
        <f>O$19*1000*'Inflation GDP Population'!O$18/'Inflation GDP Population'!$S$18</f>
        <v>1780169.917</v>
      </c>
      <c r="P18" s="160">
        <f>P$19*1000*'Inflation GDP Population'!P$18/'Inflation GDP Population'!$S$18</f>
        <v>1813109.511</v>
      </c>
      <c r="Q18" s="160">
        <f>Q$19*1000*'Inflation GDP Population'!Q$18/'Inflation GDP Population'!$S$18</f>
        <v>1831990.174</v>
      </c>
      <c r="R18" s="160">
        <f>R$19*1000*'Inflation GDP Population'!R$18/'Inflation GDP Population'!$S$18</f>
        <v>1850956.365</v>
      </c>
      <c r="S18" s="160">
        <f>S$19*1000*'Inflation GDP Population'!S$18/'Inflation GDP Population'!$S$18</f>
        <v>1885821.348</v>
      </c>
      <c r="T18" s="160">
        <f>T$19*1000*'Inflation GDP Population'!T$18/'Inflation GDP Population'!$S$18</f>
        <v>1931759.025</v>
      </c>
      <c r="U18" s="160">
        <f>U$19*1000*'Inflation GDP Population'!U$18/'Inflation GDP Population'!$S$18</f>
        <v>1969445.663</v>
      </c>
      <c r="V18" s="161">
        <f>V$19*1000*'Inflation GDP Population'!V$18/'Inflation GDP Population'!$S$18</f>
        <v>2007867.528</v>
      </c>
      <c r="W18" s="160">
        <f>W$19*1000*'Inflation GDP Population'!W$18/'Inflation GDP Population'!$S$18</f>
        <v>1978804.333</v>
      </c>
      <c r="X18" s="160">
        <f>X$19*1000*'Inflation GDP Population'!X$18/'Inflation GDP Population'!$S$18</f>
        <v>1947842.957</v>
      </c>
      <c r="Y18" s="160">
        <f>Y$19*1000*'Inflation GDP Population'!Y$18/'Inflation GDP Population'!$S$18</f>
        <v>1914920.398</v>
      </c>
      <c r="Z18" s="160">
        <f>Z$19*1000*'Inflation GDP Population'!Z$18/'Inflation GDP Population'!$S$18</f>
        <v>1879971.919</v>
      </c>
      <c r="AA18" s="160">
        <f>AA$19*1000*'Inflation GDP Population'!AA$18/'Inflation GDP Population'!$S$18</f>
        <v>1842931.004</v>
      </c>
      <c r="AB18" s="160">
        <f>AB$19*1000*'Inflation GDP Population'!AB$18/'Inflation GDP Population'!$S$18</f>
        <v>1803729.31</v>
      </c>
      <c r="AC18" s="160">
        <f>AC$19*1000*'Inflation GDP Population'!AC$18/'Inflation GDP Population'!$S$18</f>
        <v>1762296.627</v>
      </c>
      <c r="AD18" s="160">
        <f>AD$19*1000*'Inflation GDP Population'!AD$18/'Inflation GDP Population'!$S$18</f>
        <v>1718560.827</v>
      </c>
      <c r="AE18" s="160">
        <f>AE$19*1000*'Inflation GDP Population'!AE$18/'Inflation GDP Population'!$S$18</f>
        <v>1672447.814</v>
      </c>
      <c r="AF18" s="160">
        <f>AF$19*1000*'Inflation GDP Population'!AF$18/'Inflation GDP Population'!$S$18</f>
        <v>1623881.482</v>
      </c>
      <c r="AG18" s="160">
        <f>AG$19*1000*'Inflation GDP Population'!AG$18/'Inflation GDP Population'!$S$18</f>
        <v>1572783.658</v>
      </c>
      <c r="AH18" s="160">
        <f>AH$19*1000*'Inflation GDP Population'!AH$18/'Inflation GDP Population'!$S$18</f>
        <v>1519074.052</v>
      </c>
      <c r="AI18" s="160">
        <f>AI$19*1000*'Inflation GDP Population'!AI$18/'Inflation GDP Population'!$S$18</f>
        <v>1462670.205</v>
      </c>
      <c r="AJ18" s="160">
        <f>AJ$19*1000*'Inflation GDP Population'!AJ$18/'Inflation GDP Population'!$S$18</f>
        <v>1403487.436</v>
      </c>
      <c r="AK18" s="160">
        <f>AK$19*1000*'Inflation GDP Population'!AK$18/'Inflation GDP Population'!$S$18</f>
        <v>1341438.785</v>
      </c>
      <c r="AL18" s="160">
        <f>AL$19*1000*'Inflation GDP Population'!AL$18/'Inflation GDP Population'!$S$18</f>
        <v>1276434.955</v>
      </c>
      <c r="AM18" s="160">
        <f>AM$19*1000*'Inflation GDP Population'!AM$18/'Inflation GDP Population'!$S$18</f>
        <v>1208384.257</v>
      </c>
      <c r="AN18" s="160">
        <f>AN$19*1000*'Inflation GDP Population'!AN$18/'Inflation GDP Population'!$S$18</f>
        <v>1137192.549</v>
      </c>
      <c r="AO18" s="160">
        <f>AO$19*1000*'Inflation GDP Population'!AO$18/'Inflation GDP Population'!$S$18</f>
        <v>1062763.176</v>
      </c>
      <c r="AP18" s="160">
        <f>AP$19*1000*'Inflation GDP Population'!AP$18/'Inflation GDP Population'!$S$18</f>
        <v>984996.9052</v>
      </c>
      <c r="AQ18" s="160">
        <f>AQ$19*1000*'Inflation GDP Population'!AQ$18/'Inflation GDP Population'!$S$18</f>
        <v>903791.8664</v>
      </c>
      <c r="AR18" s="160">
        <f>AR$19*1000*'Inflation GDP Population'!AR$18/'Inflation GDP Population'!$S$18</f>
        <v>819043.4836</v>
      </c>
      <c r="AS18" s="160">
        <f>AS$19*1000*'Inflation GDP Population'!AS$18/'Inflation GDP Population'!$S$18</f>
        <v>730644.4095</v>
      </c>
      <c r="AT18" s="160">
        <f>AT$19*1000*'Inflation GDP Population'!AT$18/'Inflation GDP Population'!$S$18</f>
        <v>638484.4567</v>
      </c>
      <c r="AU18" s="160">
        <f>AU$19*1000*'Inflation GDP Population'!AU$18/'Inflation GDP Population'!$S$18</f>
        <v>542450.5282</v>
      </c>
      <c r="AV18" s="160">
        <f>AV$19*1000*'Inflation GDP Population'!AV$18/'Inflation GDP Population'!$S$18</f>
        <v>442426.5454</v>
      </c>
      <c r="AW18" s="160">
        <f>AW$19*1000*'Inflation GDP Population'!AW$18/'Inflation GDP Population'!$S$18</f>
        <v>338293.3753</v>
      </c>
      <c r="AX18" s="160">
        <f>AX$19*1000*'Inflation GDP Population'!AX$18/'Inflation GDP Population'!$S$18</f>
        <v>229928.7548</v>
      </c>
      <c r="AY18" s="160">
        <f>AY$19*1000*'Inflation GDP Population'!AY$18/'Inflation GDP Population'!$S$18</f>
        <v>117207.2145</v>
      </c>
      <c r="AZ18" s="160">
        <f>AZ$19*1000*'Inflation GDP Population'!AZ$18/'Inflation GDP Population'!$S$18</f>
        <v>0</v>
      </c>
    </row>
    <row r="19" ht="15.0" customHeight="1">
      <c r="A19" s="541" t="s">
        <v>1126</v>
      </c>
      <c r="B19" s="177">
        <f t="shared" ref="B19:U19" si="7">C19</f>
        <v>1885.821348</v>
      </c>
      <c r="C19" s="177">
        <f t="shared" si="7"/>
        <v>1885.821348</v>
      </c>
      <c r="D19" s="177">
        <f t="shared" si="7"/>
        <v>1885.821348</v>
      </c>
      <c r="E19" s="177">
        <f t="shared" si="7"/>
        <v>1885.821348</v>
      </c>
      <c r="F19" s="177">
        <f t="shared" si="7"/>
        <v>1885.821348</v>
      </c>
      <c r="G19" s="177">
        <f t="shared" si="7"/>
        <v>1885.821348</v>
      </c>
      <c r="H19" s="177">
        <f t="shared" si="7"/>
        <v>1885.821348</v>
      </c>
      <c r="I19" s="177">
        <f t="shared" si="7"/>
        <v>1885.821348</v>
      </c>
      <c r="J19" s="177">
        <f t="shared" si="7"/>
        <v>1885.821348</v>
      </c>
      <c r="K19" s="177">
        <f t="shared" si="7"/>
        <v>1885.821348</v>
      </c>
      <c r="L19" s="177">
        <f t="shared" si="7"/>
        <v>1885.821348</v>
      </c>
      <c r="M19" s="177">
        <f t="shared" si="7"/>
        <v>1885.821348</v>
      </c>
      <c r="N19" s="177">
        <f t="shared" si="7"/>
        <v>1885.821348</v>
      </c>
      <c r="O19" s="177">
        <f t="shared" si="7"/>
        <v>1885.821348</v>
      </c>
      <c r="P19" s="177">
        <f t="shared" si="7"/>
        <v>1885.821348</v>
      </c>
      <c r="Q19" s="177">
        <f t="shared" si="7"/>
        <v>1885.821348</v>
      </c>
      <c r="R19" s="177">
        <f t="shared" si="7"/>
        <v>1885.821348</v>
      </c>
      <c r="S19" s="177">
        <f t="shared" si="7"/>
        <v>1885.821348</v>
      </c>
      <c r="T19" s="177">
        <f t="shared" si="7"/>
        <v>1885.821348</v>
      </c>
      <c r="U19" s="177">
        <f t="shared" si="7"/>
        <v>1885.821348</v>
      </c>
      <c r="V19" s="845">
        <f>Inputs!$H$26</f>
        <v>1885.821348</v>
      </c>
      <c r="W19" s="177">
        <f t="shared" ref="W19:AY19" si="8">V$19+($AZ$19-$V$19)/($AZ$1-$V$1)</f>
        <v>1822.960636</v>
      </c>
      <c r="X19" s="177">
        <f t="shared" si="8"/>
        <v>1760.099925</v>
      </c>
      <c r="Y19" s="177">
        <f t="shared" si="8"/>
        <v>1697.239213</v>
      </c>
      <c r="Z19" s="177">
        <f t="shared" si="8"/>
        <v>1634.378502</v>
      </c>
      <c r="AA19" s="177">
        <f t="shared" si="8"/>
        <v>1571.51779</v>
      </c>
      <c r="AB19" s="177">
        <f t="shared" si="8"/>
        <v>1508.657078</v>
      </c>
      <c r="AC19" s="177">
        <f t="shared" si="8"/>
        <v>1445.796367</v>
      </c>
      <c r="AD19" s="177">
        <f t="shared" si="8"/>
        <v>1382.935655</v>
      </c>
      <c r="AE19" s="177">
        <f t="shared" si="8"/>
        <v>1320.074944</v>
      </c>
      <c r="AF19" s="177">
        <f t="shared" si="8"/>
        <v>1257.214232</v>
      </c>
      <c r="AG19" s="177">
        <f t="shared" si="8"/>
        <v>1194.35352</v>
      </c>
      <c r="AH19" s="177">
        <f t="shared" si="8"/>
        <v>1131.492809</v>
      </c>
      <c r="AI19" s="177">
        <f t="shared" si="8"/>
        <v>1068.632097</v>
      </c>
      <c r="AJ19" s="177">
        <f t="shared" si="8"/>
        <v>1005.771386</v>
      </c>
      <c r="AK19" s="177">
        <f t="shared" si="8"/>
        <v>942.910674</v>
      </c>
      <c r="AL19" s="177">
        <f t="shared" si="8"/>
        <v>880.0499624</v>
      </c>
      <c r="AM19" s="177">
        <f t="shared" si="8"/>
        <v>817.1892508</v>
      </c>
      <c r="AN19" s="177">
        <f t="shared" si="8"/>
        <v>754.3285392</v>
      </c>
      <c r="AO19" s="177">
        <f t="shared" si="8"/>
        <v>691.4678276</v>
      </c>
      <c r="AP19" s="177">
        <f t="shared" si="8"/>
        <v>628.607116</v>
      </c>
      <c r="AQ19" s="177">
        <f t="shared" si="8"/>
        <v>565.7464044</v>
      </c>
      <c r="AR19" s="177">
        <f t="shared" si="8"/>
        <v>502.8856928</v>
      </c>
      <c r="AS19" s="177">
        <f t="shared" si="8"/>
        <v>440.0249812</v>
      </c>
      <c r="AT19" s="177">
        <f t="shared" si="8"/>
        <v>377.1642696</v>
      </c>
      <c r="AU19" s="177">
        <f t="shared" si="8"/>
        <v>314.303558</v>
      </c>
      <c r="AV19" s="177">
        <f t="shared" si="8"/>
        <v>251.4428464</v>
      </c>
      <c r="AW19" s="177">
        <f t="shared" si="8"/>
        <v>188.5821348</v>
      </c>
      <c r="AX19" s="177">
        <f t="shared" si="8"/>
        <v>125.7214232</v>
      </c>
      <c r="AY19" s="177">
        <f t="shared" si="8"/>
        <v>62.8607116</v>
      </c>
      <c r="AZ19" s="845" t="str">
        <f>Inputs!$H$24</f>
        <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355.2428609</v>
      </c>
      <c r="X21" s="847">
        <f>if(Model!Y1574&gt;0,X18*Model!Y1574/(Model!Y1575*10^6)+X20,X20)</f>
        <v>349.6845509</v>
      </c>
      <c r="Y21" s="847">
        <f>if(Model!Z1574&gt;0,Y18*Model!Z1574/(Model!Z1575*10^6)+Y20,Y20)</f>
        <v>343.7741617</v>
      </c>
      <c r="Z21" s="847">
        <f>if(Model!AA1574&gt;0,Z18*Model!AA1574/(Model!AA1575*10^6)+Z20,Z20)</f>
        <v>337.5000711</v>
      </c>
      <c r="AA21" s="847">
        <f>if(Model!AB1574&gt;0,AA18*Model!AB1574/(Model!AB1575*10^6)+AA20,AA20)</f>
        <v>330.850338</v>
      </c>
      <c r="AB21" s="847">
        <f>if(Model!AC1574&gt;0,AB18*Model!AC1574/(Model!AC1575*10^6)+AB20,AB20)</f>
        <v>323.8126933</v>
      </c>
      <c r="AC21" s="847">
        <f>if(Model!AD1574&gt;0,AC18*Model!AD1574/(Model!AD1575*10^6)+AC20,AC20)</f>
        <v>316.3745325</v>
      </c>
      <c r="AD21" s="847">
        <f>if(Model!AE1574&gt;0,AD18*Model!AE1574/(Model!AE1575*10^6)+AD20,AD20)</f>
        <v>308.5229067</v>
      </c>
      <c r="AE21" s="847">
        <f>if(Model!AF1574&gt;0,AE18*Model!AF1574/(Model!AF1575*10^6)+AE20,AE20)</f>
        <v>300.2445145</v>
      </c>
      <c r="AF21" s="847">
        <f>if(Model!AG1574&gt;0,AF18*Model!AG1574/(Model!AG1575*10^6)+AF20,AF20)</f>
        <v>291.5256925</v>
      </c>
      <c r="AG21" s="847">
        <f>if(Model!AH1574&gt;0,AG18*Model!AH1574/(Model!AH1575*10^6)+AG20,AG20)</f>
        <v>282.3524069</v>
      </c>
      <c r="AH21" s="847">
        <f>if(Model!AI1574&gt;0,AH18*Model!AI1574/(Model!AI1575*10^6)+AH20,AH20)</f>
        <v>272.7102438</v>
      </c>
      <c r="AI21" s="847">
        <f>if(Model!AJ1574&gt;0,AI18*Model!AJ1574/(Model!AJ1575*10^6)+AI20,AI20)</f>
        <v>262.5843999</v>
      </c>
      <c r="AJ21" s="847">
        <f>if(Model!AK1574&gt;0,AJ18*Model!AK1574/(Model!AK1575*10^6)+AJ20,AJ20)</f>
        <v>251.9596727</v>
      </c>
      <c r="AK21" s="847">
        <f>if(Model!AL1574&gt;0,AK18*Model!AL1574/(Model!AL1575*10^6)+AK20,AK20)</f>
        <v>240.8204509</v>
      </c>
      <c r="AL21" s="847">
        <f>if(Model!AM1574&gt;0,AL18*Model!AM1574/(Model!AM1575*10^6)+AL20,AL20)</f>
        <v>229.1507036</v>
      </c>
      <c r="AM21" s="847">
        <f>if(Model!AN1574&gt;0,AM18*Model!AN1574/(Model!AN1575*10^6)+AM20,AM20)</f>
        <v>216.9339704</v>
      </c>
      <c r="AN21" s="847">
        <f>if(Model!AO1574&gt;0,AN18*Model!AO1574/(Model!AO1575*10^6)+AN20,AN20)</f>
        <v>204.1533505</v>
      </c>
      <c r="AO21" s="847">
        <f>if(Model!AP1574&gt;0,AO18*Model!AP1574/(Model!AP1575*10^6)+AO20,AO20)</f>
        <v>190.791492</v>
      </c>
      <c r="AP21" s="847">
        <f>if(Model!AQ1574&gt;0,AP18*Model!AQ1574/(Model!AQ1575*10^6)+AP20,AP20)</f>
        <v>176.8305803</v>
      </c>
      <c r="AQ21" s="847">
        <f>if(Model!AR1574&gt;0,AQ18*Model!AR1574/(Model!AR1575*10^6)+AQ20,AQ20)</f>
        <v>162.2523273</v>
      </c>
      <c r="AR21" s="847">
        <f>if(Model!AS1574&gt;0,AR18*Model!AS1574/(Model!AS1575*10^6)+AR20,AR20)</f>
        <v>147.037959</v>
      </c>
      <c r="AS21" s="847">
        <f>if(Model!AT1574&gt;0,AS18*Model!AT1574/(Model!AT1575*10^6)+AS20,AS20)</f>
        <v>131.168204</v>
      </c>
      <c r="AT21" s="847">
        <f>if(Model!AU1574&gt;0,AT18*Model!AU1574/(Model!AU1575*10^6)+AT20,AT20)</f>
        <v>114.623281</v>
      </c>
      <c r="AU21" s="847">
        <f>if(Model!AV1574&gt;0,AU18*Model!AV1574/(Model!AV1575*10^6)+AU20,AU20)</f>
        <v>97.38288638</v>
      </c>
      <c r="AV21" s="847">
        <f>if(Model!AW1574&gt;0,AV18*Model!AW1574/(Model!AW1575*10^6)+AV20,AV20)</f>
        <v>79.42618132</v>
      </c>
      <c r="AW21" s="847">
        <f>if(Model!AX1574&gt;0,AW18*Model!AX1574/(Model!AX1575*10^6)+AW20,AW20)</f>
        <v>60.73177851</v>
      </c>
      <c r="AX21" s="847">
        <f>if(Model!AY1574&gt;0,AX18*Model!AY1574/(Model!AY1575*10^6)+AX20,AX20)</f>
        <v>41.27772883</v>
      </c>
      <c r="AY21" s="847">
        <f>if(Model!AZ1574&gt;0,AY18*Model!AZ1574/(Model!AZ1575*10^6)+AY20,AY20)</f>
        <v>21.0415075</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9.541496666666665</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9.541496666666665</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9.541496666666664</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9.541496666666667</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9.541496666666667</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9.541496666666667</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9.541496666666667</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9.54149666666666</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9.54149666666666</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9.54149666666666</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9.54149666666666</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9.54149666666666</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9.54149666666666</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9.541496666666674</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9.54149666666666</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9.54149666666666</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9.54149666666666</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9.54149666666666</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9.54149666666666</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9.54149666666666</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9.54149666666666</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9.54149666666666</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9.54149666666666</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9.54149666666666</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9.54149666666666</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9.54149666666666</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9.54149666666666</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9.54149666666666</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9.54149666666666</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9.541496666666774</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41.80181121</v>
      </c>
      <c r="C20" s="177">
        <f t="shared" si="12"/>
        <v>42.59162455</v>
      </c>
      <c r="D20" s="177">
        <f t="shared" si="12"/>
        <v>43.39636082</v>
      </c>
      <c r="E20" s="177">
        <f t="shared" si="12"/>
        <v>44.21630196</v>
      </c>
      <c r="F20" s="177">
        <f t="shared" si="12"/>
        <v>45.05173526</v>
      </c>
      <c r="G20" s="177">
        <f t="shared" si="12"/>
        <v>45.90295344</v>
      </c>
      <c r="H20" s="177">
        <f t="shared" si="12"/>
        <v>46.77025474</v>
      </c>
      <c r="I20" s="177">
        <f t="shared" si="12"/>
        <v>47.65394304</v>
      </c>
      <c r="J20" s="177">
        <f t="shared" si="12"/>
        <v>48.55432795</v>
      </c>
      <c r="K20" s="177">
        <f t="shared" si="12"/>
        <v>49.47172495</v>
      </c>
      <c r="L20" s="177">
        <f t="shared" si="12"/>
        <v>50.40645546</v>
      </c>
      <c r="M20" s="177">
        <f t="shared" si="12"/>
        <v>51.358847</v>
      </c>
      <c r="N20" s="177">
        <f t="shared" si="12"/>
        <v>52.32923325</v>
      </c>
      <c r="O20" s="177">
        <f t="shared" si="12"/>
        <v>53.3179542</v>
      </c>
      <c r="P20" s="177">
        <f t="shared" si="12"/>
        <v>54.32535628</v>
      </c>
      <c r="Q20" s="177">
        <f t="shared" si="12"/>
        <v>55.35179246</v>
      </c>
      <c r="R20" s="177">
        <f t="shared" si="12"/>
        <v>56.39762237</v>
      </c>
      <c r="S20" s="177">
        <f t="shared" si="12"/>
        <v>57.46321243</v>
      </c>
      <c r="T20" s="177">
        <f t="shared" si="12"/>
        <v>58.54893601</v>
      </c>
      <c r="U20" s="177">
        <f t="shared" si="12"/>
        <v>59.6551735</v>
      </c>
      <c r="V20" s="715">
        <f>if(Model!W2025&gt;0,V18*Model!W2024/(Model!W2025*10^6)+V19,V19)</f>
        <v>60.78231251</v>
      </c>
      <c r="W20" s="177">
        <f t="shared" ref="W20:AZ20" si="13">V20*(1+V40-V21)</f>
        <v>61.93074795</v>
      </c>
      <c r="X20" s="177">
        <f t="shared" si="13"/>
        <v>63.10088221</v>
      </c>
      <c r="Y20" s="177">
        <f t="shared" si="13"/>
        <v>64.29312526</v>
      </c>
      <c r="Z20" s="177">
        <f t="shared" si="13"/>
        <v>65.50789483</v>
      </c>
      <c r="AA20" s="177">
        <f t="shared" si="13"/>
        <v>66.74561654</v>
      </c>
      <c r="AB20" s="177">
        <f t="shared" si="13"/>
        <v>68.00672406</v>
      </c>
      <c r="AC20" s="177">
        <f t="shared" si="13"/>
        <v>69.29165925</v>
      </c>
      <c r="AD20" s="177">
        <f t="shared" si="13"/>
        <v>70.60087231</v>
      </c>
      <c r="AE20" s="177">
        <f t="shared" si="13"/>
        <v>71.93482195</v>
      </c>
      <c r="AF20" s="177">
        <f t="shared" si="13"/>
        <v>73.29397555</v>
      </c>
      <c r="AG20" s="177">
        <f t="shared" si="13"/>
        <v>74.67880933</v>
      </c>
      <c r="AH20" s="177">
        <f t="shared" si="13"/>
        <v>76.08980848</v>
      </c>
      <c r="AI20" s="177">
        <f t="shared" si="13"/>
        <v>77.52746738</v>
      </c>
      <c r="AJ20" s="177">
        <f t="shared" si="13"/>
        <v>78.99228975</v>
      </c>
      <c r="AK20" s="177">
        <f t="shared" si="13"/>
        <v>80.48478883</v>
      </c>
      <c r="AL20" s="177">
        <f t="shared" si="13"/>
        <v>82.00548753</v>
      </c>
      <c r="AM20" s="177">
        <f t="shared" si="13"/>
        <v>83.55491868</v>
      </c>
      <c r="AN20" s="177">
        <f t="shared" si="13"/>
        <v>85.13362515</v>
      </c>
      <c r="AO20" s="177">
        <f t="shared" si="13"/>
        <v>86.74216007</v>
      </c>
      <c r="AP20" s="177">
        <f t="shared" si="13"/>
        <v>88.38108703</v>
      </c>
      <c r="AQ20" s="177">
        <f t="shared" si="13"/>
        <v>90.05098027</v>
      </c>
      <c r="AR20" s="177">
        <f t="shared" si="13"/>
        <v>91.75242487</v>
      </c>
      <c r="AS20" s="177">
        <f t="shared" si="13"/>
        <v>93.48601697</v>
      </c>
      <c r="AT20" s="177">
        <f t="shared" si="13"/>
        <v>95.25236396</v>
      </c>
      <c r="AU20" s="177">
        <f t="shared" si="13"/>
        <v>97.05208474</v>
      </c>
      <c r="AV20" s="177">
        <f t="shared" si="13"/>
        <v>98.88580987</v>
      </c>
      <c r="AW20" s="177">
        <f t="shared" si="13"/>
        <v>100.7541818</v>
      </c>
      <c r="AX20" s="177">
        <f t="shared" si="13"/>
        <v>102.6578553</v>
      </c>
      <c r="AY20" s="177">
        <f t="shared" si="13"/>
        <v>104.5974971</v>
      </c>
      <c r="AZ20" s="177">
        <f t="shared" si="13"/>
        <v>106.5737871</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3.274495851</v>
      </c>
      <c r="X23" s="859">
        <f>X25*(1+X24)*'Inflation GDP Population'!X$18/'Inflation GDP Population'!$S$18</f>
        <v>3.356757451</v>
      </c>
      <c r="Y23" s="859">
        <f>Y25*(1+Y24)*'Inflation GDP Population'!Y$18/'Inflation GDP Population'!$S$18</f>
        <v>3.440982457</v>
      </c>
      <c r="Z23" s="859">
        <f>Z25*(1+Z24)*'Inflation GDP Population'!Z$18/'Inflation GDP Population'!$S$18</f>
        <v>3.527216168</v>
      </c>
      <c r="AA23" s="859">
        <f>AA25*(1+AA24)*'Inflation GDP Population'!AA$18/'Inflation GDP Population'!$S$18</f>
        <v>3.615504903</v>
      </c>
      <c r="AB23" s="859">
        <f>AB25*(1+AB24)*'Inflation GDP Population'!AB$18/'Inflation GDP Population'!$S$18</f>
        <v>3.705896025</v>
      </c>
      <c r="AC23" s="859">
        <f>AC25*(1+AC24)*'Inflation GDP Population'!AC$18/'Inflation GDP Population'!$S$18</f>
        <v>3.798437961</v>
      </c>
      <c r="AD23" s="859">
        <f>AD25*(1+AD24)*'Inflation GDP Population'!AD$18/'Inflation GDP Population'!$S$18</f>
        <v>3.89318023</v>
      </c>
      <c r="AE23" s="859">
        <f>AE25*(1+AE24)*'Inflation GDP Population'!AE$18/'Inflation GDP Population'!$S$18</f>
        <v>3.990173462</v>
      </c>
      <c r="AF23" s="859">
        <f>AF25*(1+AF24)*'Inflation GDP Population'!AF$18/'Inflation GDP Population'!$S$18</f>
        <v>4.089469426</v>
      </c>
      <c r="AG23" s="859">
        <f>AG25*(1+AG24)*'Inflation GDP Population'!AG$18/'Inflation GDP Population'!$S$18</f>
        <v>4.191121054</v>
      </c>
      <c r="AH23" s="859">
        <f>AH25*(1+AH24)*'Inflation GDP Population'!AH$18/'Inflation GDP Population'!$S$18</f>
        <v>4.295182469</v>
      </c>
      <c r="AI23" s="859">
        <f>AI25*(1+AI24)*'Inflation GDP Population'!AI$18/'Inflation GDP Population'!$S$18</f>
        <v>4.401709005</v>
      </c>
      <c r="AJ23" s="859">
        <f>AJ25*(1+AJ24)*'Inflation GDP Population'!AJ$18/'Inflation GDP Population'!$S$18</f>
        <v>4.510757241</v>
      </c>
      <c r="AK23" s="859">
        <f>AK25*(1+AK24)*'Inflation GDP Population'!AK$18/'Inflation GDP Population'!$S$18</f>
        <v>4.622385025</v>
      </c>
      <c r="AL23" s="859">
        <f>AL25*(1+AL24)*'Inflation GDP Population'!AL$18/'Inflation GDP Population'!$S$18</f>
        <v>4.736651502</v>
      </c>
      <c r="AM23" s="859">
        <f>AM25*(1+AM24)*'Inflation GDP Population'!AM$18/'Inflation GDP Population'!$S$18</f>
        <v>4.853617142</v>
      </c>
      <c r="AN23" s="859">
        <f>AN25*(1+AN24)*'Inflation GDP Population'!AN$18/'Inflation GDP Population'!$S$18</f>
        <v>4.973343772</v>
      </c>
      <c r="AO23" s="859">
        <f>AO25*(1+AO24)*'Inflation GDP Population'!AO$18/'Inflation GDP Population'!$S$18</f>
        <v>5.095894602</v>
      </c>
      <c r="AP23" s="859">
        <f>AP25*(1+AP24)*'Inflation GDP Population'!AP$18/'Inflation GDP Population'!$S$18</f>
        <v>5.221334258</v>
      </c>
      <c r="AQ23" s="859">
        <f>AQ25*(1+AQ24)*'Inflation GDP Population'!AQ$18/'Inflation GDP Population'!$S$18</f>
        <v>5.349728816</v>
      </c>
      <c r="AR23" s="859">
        <f>AR25*(1+AR24)*'Inflation GDP Population'!AR$18/'Inflation GDP Population'!$S$18</f>
        <v>5.481145825</v>
      </c>
      <c r="AS23" s="859">
        <f>AS25*(1+AS24)*'Inflation GDP Population'!AS$18/'Inflation GDP Population'!$S$18</f>
        <v>5.615654349</v>
      </c>
      <c r="AT23" s="859">
        <f>AT25*(1+AT24)*'Inflation GDP Population'!AT$18/'Inflation GDP Population'!$S$18</f>
        <v>5.753324995</v>
      </c>
      <c r="AU23" s="859">
        <f>AU25*(1+AU24)*'Inflation GDP Population'!AU$18/'Inflation GDP Population'!$S$18</f>
        <v>5.894229949</v>
      </c>
      <c r="AV23" s="859">
        <f>AV25*(1+AV24)*'Inflation GDP Population'!AV$18/'Inflation GDP Population'!$S$18</f>
        <v>6.03844301</v>
      </c>
      <c r="AW23" s="859">
        <f>AW25*(1+AW24)*'Inflation GDP Population'!AW$18/'Inflation GDP Population'!$S$18</f>
        <v>6.186039623</v>
      </c>
      <c r="AX23" s="859">
        <f>AX25*(1+AX24)*'Inflation GDP Population'!AX$18/'Inflation GDP Population'!$S$18</f>
        <v>6.337096922</v>
      </c>
      <c r="AY23" s="859">
        <f>AY25*(1+AY24)*'Inflation GDP Population'!AY$18/'Inflation GDP Population'!$S$18</f>
        <v>6.49169376</v>
      </c>
      <c r="AZ23" s="859">
        <f>AZ25*(1+AZ24)*'Inflation GDP Population'!AZ$18/'Inflation GDP Population'!$S$18</f>
        <v>6.64991075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3.01660803</v>
      </c>
      <c r="X25" s="177">
        <f t="shared" si="20"/>
        <v>3.033216059</v>
      </c>
      <c r="Y25" s="177">
        <f t="shared" si="20"/>
        <v>3.049824089</v>
      </c>
      <c r="Z25" s="177">
        <f t="shared" si="20"/>
        <v>3.066432118</v>
      </c>
      <c r="AA25" s="177">
        <f t="shared" si="20"/>
        <v>3.083040148</v>
      </c>
      <c r="AB25" s="177">
        <f t="shared" si="20"/>
        <v>3.099648177</v>
      </c>
      <c r="AC25" s="177">
        <f t="shared" si="20"/>
        <v>3.116256207</v>
      </c>
      <c r="AD25" s="177">
        <f t="shared" si="20"/>
        <v>3.132864237</v>
      </c>
      <c r="AE25" s="177">
        <f t="shared" si="20"/>
        <v>3.149472266</v>
      </c>
      <c r="AF25" s="177">
        <f t="shared" si="20"/>
        <v>3.166080296</v>
      </c>
      <c r="AG25" s="177">
        <f t="shared" si="20"/>
        <v>3.182688325</v>
      </c>
      <c r="AH25" s="177">
        <f t="shared" si="20"/>
        <v>3.199296355</v>
      </c>
      <c r="AI25" s="177">
        <f t="shared" si="20"/>
        <v>3.215904384</v>
      </c>
      <c r="AJ25" s="177">
        <f t="shared" si="20"/>
        <v>3.232512414</v>
      </c>
      <c r="AK25" s="177">
        <f t="shared" si="20"/>
        <v>3.249120443</v>
      </c>
      <c r="AL25" s="177">
        <f t="shared" si="20"/>
        <v>3.265728473</v>
      </c>
      <c r="AM25" s="177">
        <f t="shared" si="20"/>
        <v>3.282336503</v>
      </c>
      <c r="AN25" s="177">
        <f t="shared" si="20"/>
        <v>3.298944532</v>
      </c>
      <c r="AO25" s="177">
        <f t="shared" si="20"/>
        <v>3.315552562</v>
      </c>
      <c r="AP25" s="177">
        <f t="shared" si="20"/>
        <v>3.332160591</v>
      </c>
      <c r="AQ25" s="177">
        <f t="shared" si="20"/>
        <v>3.348768621</v>
      </c>
      <c r="AR25" s="177">
        <f t="shared" si="20"/>
        <v>3.36537665</v>
      </c>
      <c r="AS25" s="177">
        <f t="shared" si="20"/>
        <v>3.38198468</v>
      </c>
      <c r="AT25" s="177">
        <f t="shared" si="20"/>
        <v>3.39859271</v>
      </c>
      <c r="AU25" s="177">
        <f t="shared" si="20"/>
        <v>3.415200739</v>
      </c>
      <c r="AV25" s="177">
        <f t="shared" si="20"/>
        <v>3.431808769</v>
      </c>
      <c r="AW25" s="177">
        <f t="shared" si="20"/>
        <v>3.448416798</v>
      </c>
      <c r="AX25" s="177">
        <f t="shared" si="20"/>
        <v>3.465024828</v>
      </c>
      <c r="AY25" s="177">
        <f t="shared" si="20"/>
        <v>3.481632857</v>
      </c>
      <c r="AZ25" s="865">
        <f>Inputs!$H$22</f>
        <v>3.498240887</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15.2</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27.7</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78.3</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84.0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20.0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7.5</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22.0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6.2</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43.7</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47.6</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32.0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51.1</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18.7</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29.8</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34.2</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11.0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14.0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59.7</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40.2</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24.1</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102.5</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80.1</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55.0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50.8</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51.6</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20.0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47.3</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49.8</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44.7</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19.0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10.8</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15.5</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35.1</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16.8</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47.9</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5.4</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11.7</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29.0</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21.9</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16.9</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48.3</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32.1</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53.8</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50.2</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94.6</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22.4</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58.1</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18.6</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6.4</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203.6141827066799</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203.61418270668014</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203.6141827066799</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203.6141827066799</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203.61418270668037</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203.61418270667946</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203.61418270668037</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203.6141827066799</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203.6141827066799</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203.61418270668037</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203.61418270667946</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203.61418270668037</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203.61418270667946</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203.61418270668037</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203.61418270668037</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203.61418270667946</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203.61418270668037</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203.61418270667946</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203.61418270668037</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203.61418270668037</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203.61418270667946</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203.61418270668037</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203.61418270668037</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203.61418270667946</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203.61418270668037</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203.61418270667946</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203.61418270668037</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203.61418270668037</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203.61418270667946</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203.61418270668037</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3674.2</v>
      </c>
      <c r="X38" s="252">
        <f t="shared" si="22"/>
        <v>33.6</v>
      </c>
      <c r="Y38" s="252">
        <f t="shared" si="22"/>
        <v>103</v>
      </c>
      <c r="Z38" s="252">
        <f t="shared" si="22"/>
        <v>51.9</v>
      </c>
      <c r="AA38" s="252">
        <f t="shared" si="22"/>
        <v>32</v>
      </c>
      <c r="AB38" s="252">
        <f t="shared" si="22"/>
        <v>41.3</v>
      </c>
      <c r="AC38" s="252">
        <f t="shared" si="22"/>
        <v>23.9</v>
      </c>
      <c r="AD38" s="252">
        <f t="shared" si="22"/>
        <v>45.6</v>
      </c>
      <c r="AE38" s="252">
        <f t="shared" si="22"/>
        <v>22.9</v>
      </c>
      <c r="AF38" s="252">
        <f t="shared" si="22"/>
        <v>49.8</v>
      </c>
      <c r="AG38" s="252">
        <f t="shared" si="22"/>
        <v>67.8</v>
      </c>
      <c r="AH38" s="252">
        <f t="shared" si="22"/>
        <v>184.6</v>
      </c>
      <c r="AI38" s="252">
        <f t="shared" si="22"/>
        <v>183.3</v>
      </c>
      <c r="AJ38" s="252">
        <f t="shared" si="22"/>
        <v>184.2</v>
      </c>
      <c r="AK38" s="252">
        <f t="shared" si="22"/>
        <v>117</v>
      </c>
      <c r="AL38" s="252">
        <f t="shared" si="22"/>
        <v>79</v>
      </c>
      <c r="AM38" s="252">
        <f t="shared" si="22"/>
        <v>113.1</v>
      </c>
      <c r="AN38" s="252">
        <f t="shared" si="22"/>
        <v>35.6</v>
      </c>
      <c r="AO38" s="252">
        <f t="shared" si="22"/>
        <v>131.8</v>
      </c>
      <c r="AP38" s="252">
        <f t="shared" si="22"/>
        <v>9.3</v>
      </c>
      <c r="AQ38" s="252">
        <f t="shared" si="22"/>
        <v>27.2</v>
      </c>
      <c r="AR38" s="252">
        <f t="shared" si="22"/>
        <v>22.5</v>
      </c>
      <c r="AS38" s="252">
        <f t="shared" si="22"/>
        <v>74.5</v>
      </c>
      <c r="AT38" s="252">
        <f t="shared" si="22"/>
        <v>33.8</v>
      </c>
      <c r="AU38" s="252">
        <f t="shared" si="22"/>
        <v>53.5</v>
      </c>
      <c r="AV38" s="252">
        <f t="shared" si="22"/>
        <v>9.9</v>
      </c>
      <c r="AW38" s="252">
        <f t="shared" si="22"/>
        <v>11.9</v>
      </c>
      <c r="AX38" s="252">
        <f t="shared" si="22"/>
        <v>7.9</v>
      </c>
      <c r="AY38" s="252">
        <f t="shared" si="22"/>
        <v>0</v>
      </c>
      <c r="AZ38" s="252">
        <f t="shared" si="22"/>
        <v>4</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0.2</v>
      </c>
      <c r="W40" s="252">
        <f t="shared" ref="W40:W160" si="24">IF(W$39-$A40&gt;$V$26,$V40,0)</f>
        <v>0.2</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0.4</v>
      </c>
      <c r="W42" s="252">
        <f t="shared" si="24"/>
        <v>0.4</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0.2</v>
      </c>
      <c r="W45" s="252">
        <f t="shared" si="24"/>
        <v>0.2</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0.7</v>
      </c>
      <c r="W46" s="252">
        <f t="shared" si="24"/>
        <v>0.7</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2.0</v>
      </c>
      <c r="W48" s="252">
        <f t="shared" si="24"/>
        <v>2</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1.8</v>
      </c>
      <c r="W49" s="252">
        <f t="shared" si="24"/>
        <v>1.8</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2.1</v>
      </c>
      <c r="W50" s="252">
        <f t="shared" si="24"/>
        <v>2.1</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0.8</v>
      </c>
      <c r="W51" s="252">
        <f t="shared" si="24"/>
        <v>0.8</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1.8</v>
      </c>
      <c r="W52" s="252">
        <f t="shared" si="24"/>
        <v>1.8</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0.8</v>
      </c>
      <c r="W54" s="252">
        <f t="shared" si="24"/>
        <v>0.8</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4.5</v>
      </c>
      <c r="W55" s="252">
        <f t="shared" si="24"/>
        <v>4.5</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6.1</v>
      </c>
      <c r="W56" s="252">
        <f t="shared" si="24"/>
        <v>6.1</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6.0</v>
      </c>
      <c r="W57" s="252">
        <f t="shared" si="24"/>
        <v>6</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10.0</v>
      </c>
      <c r="W58" s="252">
        <f t="shared" si="24"/>
        <v>10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8.1</v>
      </c>
      <c r="W59" s="252">
        <f t="shared" si="24"/>
        <v>8.1</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6.1</v>
      </c>
      <c r="W60" s="252">
        <f t="shared" si="24"/>
        <v>6.1</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7.0</v>
      </c>
      <c r="W61" s="252">
        <f t="shared" si="24"/>
        <v>7</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22.1</v>
      </c>
      <c r="W62" s="252">
        <f t="shared" si="24"/>
        <v>22.1</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4.7</v>
      </c>
      <c r="W63" s="252">
        <f t="shared" si="24"/>
        <v>4.7</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6.7</v>
      </c>
      <c r="W64" s="252">
        <f t="shared" si="24"/>
        <v>6.7</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19.4</v>
      </c>
      <c r="W65" s="252">
        <f t="shared" si="24"/>
        <v>19.4</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10.2</v>
      </c>
      <c r="W66" s="252">
        <f t="shared" si="24"/>
        <v>10.2</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8.6</v>
      </c>
      <c r="W67" s="252">
        <f t="shared" si="24"/>
        <v>8.6</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7.2</v>
      </c>
      <c r="W68" s="252">
        <f t="shared" si="24"/>
        <v>7.2</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8.7</v>
      </c>
      <c r="W69" s="252">
        <f t="shared" si="24"/>
        <v>8.7</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14.6</v>
      </c>
      <c r="W70" s="252">
        <f t="shared" si="24"/>
        <v>14.6</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5.4</v>
      </c>
      <c r="W71" s="252">
        <f t="shared" si="24"/>
        <v>5.4</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5.4</v>
      </c>
      <c r="W72" s="252">
        <f t="shared" si="24"/>
        <v>5.4</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22.5</v>
      </c>
      <c r="W73" s="252">
        <f t="shared" si="24"/>
        <v>22.5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9.0</v>
      </c>
      <c r="W74" s="252">
        <f t="shared" si="24"/>
        <v>9</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15.3</v>
      </c>
      <c r="W75" s="252">
        <f t="shared" si="24"/>
        <v>15.3</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149.2</v>
      </c>
      <c r="W76" s="252">
        <f t="shared" si="24"/>
        <v>149.2</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48.4</v>
      </c>
      <c r="W77" s="252">
        <f t="shared" si="24"/>
        <v>48.4</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469.7</v>
      </c>
      <c r="W78" s="252">
        <f t="shared" si="24"/>
        <v>469.7</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127.2</v>
      </c>
      <c r="W79" s="252">
        <f t="shared" si="24"/>
        <v>127.2</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93.1</v>
      </c>
      <c r="W80" s="252">
        <f t="shared" si="24"/>
        <v>93.1</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104.3</v>
      </c>
      <c r="W81" s="252">
        <f t="shared" si="24"/>
        <v>104.3</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218.5</v>
      </c>
      <c r="W82" s="252">
        <f t="shared" si="24"/>
        <v>218.5</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288.6</v>
      </c>
      <c r="W83" s="252">
        <f t="shared" si="24"/>
        <v>288.6</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584.3</v>
      </c>
      <c r="W84" s="252">
        <f t="shared" si="24"/>
        <v>584.3</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218.6</v>
      </c>
      <c r="W85" s="252">
        <f t="shared" si="24"/>
        <v>218.6</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205.9</v>
      </c>
      <c r="W86" s="252">
        <f t="shared" si="24"/>
        <v>205.9</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158.9</v>
      </c>
      <c r="W87" s="252">
        <f t="shared" si="24"/>
        <v>158.9</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573.0</v>
      </c>
      <c r="W88" s="252">
        <f t="shared" si="24"/>
        <v>573</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49.7</v>
      </c>
      <c r="W89" s="252">
        <f t="shared" si="24"/>
        <v>49.7</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10.5</v>
      </c>
      <c r="W90" s="252">
        <f t="shared" si="24"/>
        <v>10.5</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31.6</v>
      </c>
      <c r="W91" s="252">
        <f t="shared" si="24"/>
        <v>31.6</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16.4</v>
      </c>
      <c r="W92" s="252">
        <f t="shared" si="24"/>
        <v>16.4</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10.8</v>
      </c>
      <c r="W93" s="252">
        <f t="shared" si="24"/>
        <v>10.8</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2.2</v>
      </c>
      <c r="W94" s="252">
        <f t="shared" si="24"/>
        <v>2.2</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25.9</v>
      </c>
      <c r="W95" s="252">
        <f t="shared" si="24"/>
        <v>25.9</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14.1</v>
      </c>
      <c r="W96" s="252">
        <f t="shared" si="24"/>
        <v>14.1</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3.8</v>
      </c>
      <c r="W97" s="252">
        <f t="shared" si="24"/>
        <v>3.8</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16.4</v>
      </c>
      <c r="W98" s="252">
        <f t="shared" si="24"/>
        <v>16.4</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34.7</v>
      </c>
      <c r="W99" s="252">
        <f t="shared" si="24"/>
        <v>34.7</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33.6</v>
      </c>
      <c r="W100" s="252">
        <f t="shared" si="24"/>
        <v>0</v>
      </c>
      <c r="X100" s="252">
        <f t="shared" ref="X100:BA100" si="84">IF(AND(X$39-$A100&gt;$V$26,SUM($W100:W100)&lt;&gt;$V100),$V100,0)</f>
        <v>33.6</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103.0</v>
      </c>
      <c r="W101" s="252">
        <f t="shared" si="24"/>
        <v>0</v>
      </c>
      <c r="X101" s="252">
        <f t="shared" ref="X101:BA101" si="85">IF(AND(X$39-$A101&gt;$V$26,SUM($W101:W101)&lt;&gt;$V101),$V101,0)</f>
        <v>0</v>
      </c>
      <c r="Y101" s="252">
        <f t="shared" si="85"/>
        <v>103</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51.9</v>
      </c>
      <c r="W102" s="252">
        <f t="shared" si="24"/>
        <v>0</v>
      </c>
      <c r="X102" s="252">
        <f t="shared" ref="X102:BA102" si="86">IF(AND(X$39-$A102&gt;$V$26,SUM($W102:W102)&lt;&gt;$V102),$V102,0)</f>
        <v>0</v>
      </c>
      <c r="Y102" s="252">
        <f t="shared" si="86"/>
        <v>0</v>
      </c>
      <c r="Z102" s="252">
        <f t="shared" si="86"/>
        <v>51.9</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32.0</v>
      </c>
      <c r="W103" s="252">
        <f t="shared" si="24"/>
        <v>0</v>
      </c>
      <c r="X103" s="252">
        <f t="shared" ref="X103:BA103" si="87">IF(AND(X$39-$A103&gt;$V$26,SUM($W103:W103)&lt;&gt;$V103),$V103,0)</f>
        <v>0</v>
      </c>
      <c r="Y103" s="252">
        <f t="shared" si="87"/>
        <v>0</v>
      </c>
      <c r="Z103" s="252">
        <f t="shared" si="87"/>
        <v>0</v>
      </c>
      <c r="AA103" s="252">
        <f t="shared" si="87"/>
        <v>32</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41.3</v>
      </c>
      <c r="W104" s="252">
        <f t="shared" si="24"/>
        <v>0</v>
      </c>
      <c r="X104" s="252">
        <f t="shared" ref="X104:BA104" si="88">IF(AND(X$39-$A104&gt;$V$26,SUM($W104:W104)&lt;&gt;$V104),$V104,0)</f>
        <v>0</v>
      </c>
      <c r="Y104" s="252">
        <f t="shared" si="88"/>
        <v>0</v>
      </c>
      <c r="Z104" s="252">
        <f t="shared" si="88"/>
        <v>0</v>
      </c>
      <c r="AA104" s="252">
        <f t="shared" si="88"/>
        <v>0</v>
      </c>
      <c r="AB104" s="252">
        <f t="shared" si="88"/>
        <v>41.3</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23.9</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23.9</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45.6</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45.6</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22.9</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22.9</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49.8</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49.8</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67.8</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67.8</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184.6</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184.6</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183.3</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183.3</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184.2</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184.2</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117.0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117</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79.0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79</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113.1</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113.1</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35.6</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35.6</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131.8</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131.8</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9.3</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9.3</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27.2</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27.2</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22.5</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22.5</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74.5</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74.5</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33.8</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33.8</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53.5</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53.5</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9.9</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9.9</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11.9</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11.9</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7.9</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7.9</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4.0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4</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2</v>
      </c>
      <c r="AC46" s="252">
        <f t="shared" si="34"/>
        <v>0</v>
      </c>
      <c r="AD46" s="252">
        <f t="shared" si="34"/>
        <v>0</v>
      </c>
      <c r="AE46" s="252">
        <f t="shared" si="34"/>
        <v>1</v>
      </c>
      <c r="AF46" s="252">
        <f t="shared" si="34"/>
        <v>2.6</v>
      </c>
      <c r="AG46" s="252">
        <f t="shared" si="34"/>
        <v>20</v>
      </c>
      <c r="AH46" s="252">
        <f t="shared" si="34"/>
        <v>71.1</v>
      </c>
      <c r="AI46" s="252">
        <f t="shared" si="34"/>
        <v>39.8</v>
      </c>
      <c r="AJ46" s="252">
        <f t="shared" si="34"/>
        <v>1.5</v>
      </c>
      <c r="AK46" s="252">
        <f t="shared" si="34"/>
        <v>34.2</v>
      </c>
      <c r="AL46" s="252">
        <f t="shared" si="34"/>
        <v>0</v>
      </c>
      <c r="AM46" s="253">
        <f t="shared" si="34"/>
        <v>0</v>
      </c>
      <c r="AN46" s="253">
        <f t="shared" si="34"/>
        <v>3102.081929</v>
      </c>
      <c r="AO46" s="253">
        <f t="shared" si="34"/>
        <v>3102.081929</v>
      </c>
      <c r="AP46" s="253">
        <f t="shared" si="34"/>
        <v>3102.081929</v>
      </c>
      <c r="AQ46" s="253">
        <f t="shared" si="34"/>
        <v>3102.081929</v>
      </c>
      <c r="AR46" s="253">
        <f t="shared" si="34"/>
        <v>3102.081929</v>
      </c>
      <c r="AS46" s="253">
        <f t="shared" si="34"/>
        <v>3104.081929</v>
      </c>
      <c r="AT46" s="253">
        <f t="shared" si="34"/>
        <v>3102.081929</v>
      </c>
      <c r="AU46" s="253">
        <f t="shared" si="34"/>
        <v>3102.081929</v>
      </c>
      <c r="AV46" s="253">
        <f t="shared" si="34"/>
        <v>3103.081929</v>
      </c>
      <c r="AW46" s="253">
        <f t="shared" si="34"/>
        <v>3104.681929</v>
      </c>
      <c r="AX46" s="253">
        <f t="shared" si="34"/>
        <v>3122.081929</v>
      </c>
      <c r="AY46" s="253">
        <f t="shared" si="34"/>
        <v>3173.181929</v>
      </c>
      <c r="AZ46" s="253">
        <f t="shared" si="34"/>
        <v>3141.881929</v>
      </c>
      <c r="BA46" s="253">
        <f t="shared" si="34"/>
        <v>3103.581929</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1.963385989</v>
      </c>
      <c r="AO47" s="880">
        <f t="shared" si="35"/>
        <v>1.963385989</v>
      </c>
      <c r="AP47" s="880">
        <f t="shared" si="35"/>
        <v>1.963385989</v>
      </c>
      <c r="AQ47" s="880">
        <f t="shared" si="35"/>
        <v>1.963385989</v>
      </c>
      <c r="AR47" s="880">
        <f t="shared" si="35"/>
        <v>1.963385989</v>
      </c>
      <c r="AS47" s="880">
        <f t="shared" si="35"/>
        <v>1.963385989</v>
      </c>
      <c r="AT47" s="880">
        <f t="shared" si="35"/>
        <v>1.963385989</v>
      </c>
      <c r="AU47" s="880">
        <f t="shared" si="35"/>
        <v>1.963385989</v>
      </c>
      <c r="AV47" s="880">
        <f t="shared" si="35"/>
        <v>1.963385989</v>
      </c>
      <c r="AW47" s="880">
        <f t="shared" si="35"/>
        <v>1.963385989</v>
      </c>
      <c r="AX47" s="880">
        <f t="shared" si="35"/>
        <v>1.963385989</v>
      </c>
      <c r="AY47" s="880">
        <f t="shared" si="35"/>
        <v>1.963385989</v>
      </c>
      <c r="AZ47" s="880">
        <f t="shared" si="35"/>
        <v>1.963385989</v>
      </c>
      <c r="BA47" s="880">
        <f t="shared" si="35"/>
        <v>1.963385989</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2.0</v>
      </c>
      <c r="W128" s="252">
        <f t="shared" si="37"/>
        <v>0</v>
      </c>
      <c r="X128" s="252">
        <f t="shared" ref="X128:BA128" si="116">IF(AND(X$48-$A128&gt;$V$34,SUM($W128:W128)&lt;&gt;$V128),$V128,0)</f>
        <v>0</v>
      </c>
      <c r="Y128" s="252">
        <f t="shared" si="116"/>
        <v>0</v>
      </c>
      <c r="Z128" s="252">
        <f t="shared" si="116"/>
        <v>0</v>
      </c>
      <c r="AA128" s="252">
        <f t="shared" si="116"/>
        <v>0</v>
      </c>
      <c r="AB128" s="252">
        <f t="shared" si="116"/>
        <v>2</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1.0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1</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2.6</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2.6</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20.0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20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71.1</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71.1</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39.8</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39.8</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1.5</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1.5</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34.2</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34.2</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3102.081929084913</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3102.081929</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3102.081929084913</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3102.081929</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3102.081929084913</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3102.081929</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3102.081929084914</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3102.081929</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3102.081929084914</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3102.081929</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3104.081929084914</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3104.081929</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3102.081929084914</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3102.081929</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3102.081929084914</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3102.081929</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3103.081929084914</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3103.081929</v>
      </c>
      <c r="AW148" s="252">
        <f t="shared" si="136"/>
        <v>0</v>
      </c>
      <c r="AX148" s="252">
        <f t="shared" si="136"/>
        <v>0</v>
      </c>
      <c r="AY148" s="252">
        <f t="shared" si="136"/>
        <v>0</v>
      </c>
      <c r="AZ148" s="252">
        <f t="shared" si="136"/>
        <v>0</v>
      </c>
      <c r="BA148" s="252">
        <f t="shared" si="136"/>
        <v>0</v>
      </c>
    </row>
    <row r="149" ht="15.75" customHeight="1">
      <c r="A149" s="744">
        <v>2030.0</v>
      </c>
      <c r="V149" s="747">
        <v>3104.6819290849126</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3104.681929</v>
      </c>
      <c r="AX149" s="252">
        <f t="shared" si="137"/>
        <v>0</v>
      </c>
      <c r="AY149" s="252">
        <f t="shared" si="137"/>
        <v>0</v>
      </c>
      <c r="AZ149" s="252">
        <f t="shared" si="137"/>
        <v>0</v>
      </c>
      <c r="BA149" s="252">
        <f t="shared" si="137"/>
        <v>0</v>
      </c>
    </row>
    <row r="150" ht="15.75" customHeight="1">
      <c r="A150" s="744">
        <v>2031.0</v>
      </c>
      <c r="V150" s="747">
        <v>3122.0819290849104</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3122.081929</v>
      </c>
      <c r="AY150" s="252">
        <f t="shared" si="138"/>
        <v>0</v>
      </c>
      <c r="AZ150" s="252">
        <f t="shared" si="138"/>
        <v>0</v>
      </c>
      <c r="BA150" s="252">
        <f t="shared" si="138"/>
        <v>0</v>
      </c>
    </row>
    <row r="151" ht="15.75" customHeight="1">
      <c r="A151" s="744">
        <v>2032.0</v>
      </c>
      <c r="V151" s="747">
        <v>3173.181929084909</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3173.181929</v>
      </c>
      <c r="AZ151" s="252">
        <f t="shared" si="139"/>
        <v>0</v>
      </c>
      <c r="BA151" s="252">
        <f t="shared" si="139"/>
        <v>0</v>
      </c>
    </row>
    <row r="152" ht="15.75" customHeight="1">
      <c r="A152" s="744">
        <v>2033.0</v>
      </c>
      <c r="V152" s="747">
        <v>3141.8819290849133</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3141.881929</v>
      </c>
      <c r="BA152" s="252">
        <f t="shared" si="140"/>
        <v>0</v>
      </c>
    </row>
    <row r="153" ht="15.75" customHeight="1">
      <c r="A153" s="744">
        <v>2034.0</v>
      </c>
      <c r="V153" s="747">
        <v>3103.5819290849104</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3103.581929</v>
      </c>
    </row>
    <row r="154" ht="15.75" customHeight="1">
      <c r="A154" s="744">
        <v>2035.0</v>
      </c>
      <c r="V154" s="747">
        <v>3136.2819290849075</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3102.0819290849104</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3102.0819290849104</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6204.163858169821</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6204.163858169821</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6204.163858169821</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6204.163858169821</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6204.163858169835</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6206.163858169835</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6204.163858169835</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6204.163858169835</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6205.163858169835</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6206.763858169827</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6224.163858169835</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6275.263858169827</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6243.963858169809</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1.96338598928413</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1.963385989</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1.9633859892841303</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1.963385989</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1.9633859892841299</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1.963385989</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1.9633859892841299</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1.963385989</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1.9633859892841308</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1.963385989</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1.9633859892841308</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1.963385989</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1.9633859892841308</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1.963385989</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1.9633859892841308</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1.963385989</v>
      </c>
      <c r="AV200">
        <f t="shared" si="187"/>
        <v>0</v>
      </c>
      <c r="AW200">
        <f t="shared" si="187"/>
        <v>0</v>
      </c>
      <c r="AX200">
        <f t="shared" si="187"/>
        <v>0</v>
      </c>
      <c r="AY200">
        <f t="shared" si="187"/>
        <v>0</v>
      </c>
      <c r="AZ200">
        <f t="shared" si="187"/>
        <v>0</v>
      </c>
      <c r="BA200">
        <f t="shared" si="187"/>
        <v>0</v>
      </c>
    </row>
    <row r="201" ht="15.75" customHeight="1">
      <c r="A201" s="744">
        <v>2029.0</v>
      </c>
      <c r="V201" s="883">
        <v>1.963385989284129</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1.963385989</v>
      </c>
      <c r="AW201">
        <f t="shared" si="188"/>
        <v>0</v>
      </c>
      <c r="AX201">
        <f t="shared" si="188"/>
        <v>0</v>
      </c>
      <c r="AY201">
        <f t="shared" si="188"/>
        <v>0</v>
      </c>
      <c r="AZ201">
        <f t="shared" si="188"/>
        <v>0</v>
      </c>
      <c r="BA201">
        <f t="shared" si="188"/>
        <v>0</v>
      </c>
    </row>
    <row r="202" ht="15.75" customHeight="1">
      <c r="A202" s="744">
        <v>2030.0</v>
      </c>
      <c r="V202" s="883">
        <v>1.9633859892841308</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1.963385989</v>
      </c>
      <c r="AX202">
        <f t="shared" si="189"/>
        <v>0</v>
      </c>
      <c r="AY202">
        <f t="shared" si="189"/>
        <v>0</v>
      </c>
      <c r="AZ202">
        <f t="shared" si="189"/>
        <v>0</v>
      </c>
      <c r="BA202">
        <f t="shared" si="189"/>
        <v>0</v>
      </c>
    </row>
    <row r="203" ht="15.75" customHeight="1">
      <c r="A203" s="744">
        <v>2031.0</v>
      </c>
      <c r="V203" s="883">
        <v>1.9633859892841308</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1.963385989</v>
      </c>
      <c r="AY203">
        <f t="shared" si="190"/>
        <v>0</v>
      </c>
      <c r="AZ203">
        <f t="shared" si="190"/>
        <v>0</v>
      </c>
      <c r="BA203">
        <f t="shared" si="190"/>
        <v>0</v>
      </c>
    </row>
    <row r="204" ht="15.75" customHeight="1">
      <c r="A204" s="744">
        <v>2032.0</v>
      </c>
      <c r="V204" s="883">
        <v>1.9633859892841308</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1.963385989</v>
      </c>
      <c r="AZ204">
        <f t="shared" si="191"/>
        <v>0</v>
      </c>
      <c r="BA204">
        <f t="shared" si="191"/>
        <v>0</v>
      </c>
    </row>
    <row r="205" ht="15.75" customHeight="1">
      <c r="A205" s="744">
        <v>2033.0</v>
      </c>
      <c r="V205" s="883">
        <v>1.9633859892841308</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1.963385989</v>
      </c>
      <c r="BA205">
        <f t="shared" si="192"/>
        <v>0</v>
      </c>
    </row>
    <row r="206" ht="15.75" customHeight="1">
      <c r="A206" s="744">
        <v>2034.0</v>
      </c>
      <c r="V206" s="883">
        <v>1.9633859892841308</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1.963385989</v>
      </c>
    </row>
    <row r="207" ht="15.75" customHeight="1">
      <c r="A207" s="744">
        <v>2035.0</v>
      </c>
      <c r="V207" s="883">
        <v>1.9633859892841308</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1.9633859892841308</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1.9633859892841308</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3.926771978568258</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3.9267719785682544</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3.9267719785682615</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3.9267719785682544</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3.9267719785682615</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3.9267719785682615</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3.9267719785682544</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3.9267719785682544</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3.9267719785682544</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3.9267719785682544</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3.9267719785682615</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3.9267719785682615</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3.926771978568283</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